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269" documentId="13_ncr:1_{18CD0AE4-7964-4CF1-A86F-16DA7167FA88}" xr6:coauthVersionLast="47" xr6:coauthVersionMax="47" xr10:uidLastSave="{6BAE9531-049D-4857-8BC3-452B75CE1969}"/>
  <bookViews>
    <workbookView xWindow="-108" yWindow="-108" windowWidth="23256" windowHeight="12456" activeTab="2" xr2:uid="{8C99F3A7-E732-4BFA-8B25-914707A9500F}"/>
  </bookViews>
  <sheets>
    <sheet name="Főoldal" sheetId="4" r:id="rId1"/>
    <sheet name="Összesítés (3)" sheetId="9" r:id="rId2"/>
    <sheet name="Összesítés (2)" sheetId="8" r:id="rId3"/>
    <sheet name="Összesítés" sheetId="1" r:id="rId4"/>
    <sheet name="Átlagkereset_2024" sheetId="7" r:id="rId5"/>
    <sheet name="2022-OEVK" sheetId="3" r:id="rId6"/>
    <sheet name="2018-OEVK" sheetId="2" r:id="rId7"/>
    <sheet name="Főváros_megyék_2018" sheetId="5" r:id="rId8"/>
    <sheet name="Főváros_megyék_2022" sheetId="6" r:id="rId9"/>
  </sheets>
  <definedNames>
    <definedName name="_xlnm._FilterDatabase" localSheetId="7" hidden="1">Főváros_megyék_2018!$A$1:$A$1</definedName>
    <definedName name="solver_adj" localSheetId="3" hidden="1">Összesítés!$I$2:$I$21</definedName>
    <definedName name="solver_adj" localSheetId="2" hidden="1">'Összesítés (2)'!$I$2:$I$21</definedName>
    <definedName name="solver_adj" localSheetId="1" hidden="1">'Összesítés (3)'!$I$2:$I$21</definedName>
    <definedName name="solver_cvg" localSheetId="3" hidden="1">0.0001</definedName>
    <definedName name="solver_cvg" localSheetId="2" hidden="1">0.0001</definedName>
    <definedName name="solver_cvg" localSheetId="1" hidden="1">0.0001</definedName>
    <definedName name="solver_drv" localSheetId="3" hidden="1">1</definedName>
    <definedName name="solver_drv" localSheetId="2" hidden="1">1</definedName>
    <definedName name="solver_drv" localSheetId="1" hidden="1">1</definedName>
    <definedName name="solver_eng" localSheetId="3" hidden="1">1</definedName>
    <definedName name="solver_eng" localSheetId="2" hidden="1">1</definedName>
    <definedName name="solver_eng" localSheetId="1" hidden="1">1</definedName>
    <definedName name="solver_est" localSheetId="3" hidden="1">1</definedName>
    <definedName name="solver_est" localSheetId="2" hidden="1">1</definedName>
    <definedName name="solver_est" localSheetId="1" hidden="1">1</definedName>
    <definedName name="solver_itr" localSheetId="3" hidden="1">2147483647</definedName>
    <definedName name="solver_itr" localSheetId="2" hidden="1">2147483647</definedName>
    <definedName name="solver_itr" localSheetId="1" hidden="1">2147483647</definedName>
    <definedName name="solver_lhs1" localSheetId="3" hidden="1">Összesítés!$I$22</definedName>
    <definedName name="solver_lhs1" localSheetId="2" hidden="1">'Összesítés (2)'!$I$22</definedName>
    <definedName name="solver_lhs1" localSheetId="1" hidden="1">'Összesítés (3)'!$I$22</definedName>
    <definedName name="solver_lhs2" localSheetId="3" hidden="1">Összesítés!$I$2:$I$21</definedName>
    <definedName name="solver_lhs2" localSheetId="2" hidden="1">'Összesítés (2)'!$I$2:$I$21</definedName>
    <definedName name="solver_lhs2" localSheetId="1" hidden="1">'Összesítés (3)'!$I$2:$I$21</definedName>
    <definedName name="solver_lhs3" localSheetId="3" hidden="1">Összesítés!$I$2:$I$21</definedName>
    <definedName name="solver_lhs3" localSheetId="2" hidden="1">'Összesítés (2)'!$I$2:$I$21</definedName>
    <definedName name="solver_lhs3" localSheetId="1" hidden="1">'Összesítés (3)'!$I$2:$I$21</definedName>
    <definedName name="solver_lhs4" localSheetId="3" hidden="1">Összesítés!$I$2:$I$21</definedName>
    <definedName name="solver_lhs4" localSheetId="2" hidden="1">'Összesítés (2)'!$I$2:$I$21</definedName>
    <definedName name="solver_lhs4" localSheetId="1" hidden="1">'Összesítés (3)'!$I$2:$I$21</definedName>
    <definedName name="solver_mip" localSheetId="3" hidden="1">2147483647</definedName>
    <definedName name="solver_mip" localSheetId="2" hidden="1">2147483647</definedName>
    <definedName name="solver_mip" localSheetId="1" hidden="1">2147483647</definedName>
    <definedName name="solver_mni" localSheetId="3" hidden="1">30</definedName>
    <definedName name="solver_mni" localSheetId="2" hidden="1">30</definedName>
    <definedName name="solver_mni" localSheetId="1" hidden="1">30</definedName>
    <definedName name="solver_mrt" localSheetId="3" hidden="1">0.075</definedName>
    <definedName name="solver_mrt" localSheetId="2" hidden="1">0.075</definedName>
    <definedName name="solver_mrt" localSheetId="1" hidden="1">0.075</definedName>
    <definedName name="solver_msl" localSheetId="3" hidden="1">2</definedName>
    <definedName name="solver_msl" localSheetId="2" hidden="1">2</definedName>
    <definedName name="solver_msl" localSheetId="1" hidden="1">2</definedName>
    <definedName name="solver_neg" localSheetId="3" hidden="1">1</definedName>
    <definedName name="solver_neg" localSheetId="2" hidden="1">1</definedName>
    <definedName name="solver_neg" localSheetId="1" hidden="1">1</definedName>
    <definedName name="solver_nod" localSheetId="3" hidden="1">2147483647</definedName>
    <definedName name="solver_nod" localSheetId="2" hidden="1">2147483647</definedName>
    <definedName name="solver_nod" localSheetId="1" hidden="1">2147483647</definedName>
    <definedName name="solver_num" localSheetId="3" hidden="1">4</definedName>
    <definedName name="solver_num" localSheetId="2" hidden="1">4</definedName>
    <definedName name="solver_num" localSheetId="1" hidden="1">4</definedName>
    <definedName name="solver_nwt" localSheetId="3" hidden="1">1</definedName>
    <definedName name="solver_nwt" localSheetId="2" hidden="1">1</definedName>
    <definedName name="solver_nwt" localSheetId="1" hidden="1">1</definedName>
    <definedName name="solver_opt" localSheetId="3" hidden="1">Összesítés!$J$22</definedName>
    <definedName name="solver_opt" localSheetId="2" hidden="1">'Összesítés (2)'!$J$22</definedName>
    <definedName name="solver_opt" localSheetId="1" hidden="1">'Összesítés (3)'!$J$22</definedName>
    <definedName name="solver_pre" localSheetId="3" hidden="1">0.000001</definedName>
    <definedName name="solver_pre" localSheetId="2" hidden="1">0.000001</definedName>
    <definedName name="solver_pre" localSheetId="1" hidden="1">0.000001</definedName>
    <definedName name="solver_rbv" localSheetId="3" hidden="1">1</definedName>
    <definedName name="solver_rbv" localSheetId="2" hidden="1">1</definedName>
    <definedName name="solver_rbv" localSheetId="1" hidden="1">1</definedName>
    <definedName name="solver_rel1" localSheetId="3" hidden="1">1</definedName>
    <definedName name="solver_rel1" localSheetId="2" hidden="1">1</definedName>
    <definedName name="solver_rel1" localSheetId="1" hidden="1">1</definedName>
    <definedName name="solver_rel2" localSheetId="3" hidden="1">1</definedName>
    <definedName name="solver_rel2" localSheetId="2" hidden="1">1</definedName>
    <definedName name="solver_rel2" localSheetId="1" hidden="1">1</definedName>
    <definedName name="solver_rel3" localSheetId="3" hidden="1">5</definedName>
    <definedName name="solver_rel3" localSheetId="2" hidden="1">5</definedName>
    <definedName name="solver_rel3" localSheetId="1" hidden="1">5</definedName>
    <definedName name="solver_rel4" localSheetId="3" hidden="1">3</definedName>
    <definedName name="solver_rel4" localSheetId="2" hidden="1">3</definedName>
    <definedName name="solver_rel4" localSheetId="1" hidden="1">3</definedName>
    <definedName name="solver_rhs1" localSheetId="3" hidden="1">7</definedName>
    <definedName name="solver_rhs1" localSheetId="2" hidden="1">7</definedName>
    <definedName name="solver_rhs1" localSheetId="1" hidden="1">7</definedName>
    <definedName name="solver_rhs2" localSheetId="3" hidden="1">Összesítés!$H$2:$H$21</definedName>
    <definedName name="solver_rhs2" localSheetId="2" hidden="1">'Összesítés (2)'!$H$2:$H$21</definedName>
    <definedName name="solver_rhs2" localSheetId="1" hidden="1">'Összesítés (3)'!$H$2:$H$21</definedName>
    <definedName name="solver_rhs3" localSheetId="3" hidden="1">"bináris"</definedName>
    <definedName name="solver_rhs3" localSheetId="2" hidden="1">"bináris"</definedName>
    <definedName name="solver_rhs3" localSheetId="1" hidden="1">"bináris"</definedName>
    <definedName name="solver_rhs4" localSheetId="3" hidden="1">Összesítés!$K$2:$K$21</definedName>
    <definedName name="solver_rhs4" localSheetId="2" hidden="1">'Összesítés (2)'!$K$2:$K$21</definedName>
    <definedName name="solver_rhs4" localSheetId="1" hidden="1">'Összesítés (3)'!$K$2:$K$21</definedName>
    <definedName name="solver_rlx" localSheetId="3" hidden="1">2</definedName>
    <definedName name="solver_rlx" localSheetId="2" hidden="1">2</definedName>
    <definedName name="solver_rlx" localSheetId="1" hidden="1">2</definedName>
    <definedName name="solver_rsd" localSheetId="3" hidden="1">0</definedName>
    <definedName name="solver_rsd" localSheetId="2" hidden="1">0</definedName>
    <definedName name="solver_rsd" localSheetId="1" hidden="1">0</definedName>
    <definedName name="solver_scl" localSheetId="3" hidden="1">1</definedName>
    <definedName name="solver_scl" localSheetId="2" hidden="1">1</definedName>
    <definedName name="solver_scl" localSheetId="1" hidden="1">1</definedName>
    <definedName name="solver_sho" localSheetId="3" hidden="1">2</definedName>
    <definedName name="solver_sho" localSheetId="2" hidden="1">2</definedName>
    <definedName name="solver_sho" localSheetId="1" hidden="1">2</definedName>
    <definedName name="solver_ssz" localSheetId="3" hidden="1">100</definedName>
    <definedName name="solver_ssz" localSheetId="2" hidden="1">100</definedName>
    <definedName name="solver_ssz" localSheetId="1" hidden="1">100</definedName>
    <definedName name="solver_tim" localSheetId="3" hidden="1">2147483647</definedName>
    <definedName name="solver_tim" localSheetId="2" hidden="1">2147483647</definedName>
    <definedName name="solver_tim" localSheetId="1" hidden="1">2147483647</definedName>
    <definedName name="solver_tol" localSheetId="3" hidden="1">0.01</definedName>
    <definedName name="solver_tol" localSheetId="2" hidden="1">0.01</definedName>
    <definedName name="solver_tol" localSheetId="1" hidden="1">0.01</definedName>
    <definedName name="solver_typ" localSheetId="3" hidden="1">1</definedName>
    <definedName name="solver_typ" localSheetId="2" hidden="1">1</definedName>
    <definedName name="solver_typ" localSheetId="1" hidden="1">1</definedName>
    <definedName name="solver_val" localSheetId="3" hidden="1">0</definedName>
    <definedName name="solver_val" localSheetId="2" hidden="1">0</definedName>
    <definedName name="solver_val" localSheetId="1" hidden="1">0</definedName>
    <definedName name="solver_ver" localSheetId="3" hidden="1">3</definedName>
    <definedName name="solver_ver" localSheetId="2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9" l="1"/>
  <c r="N1" i="9" s="1"/>
  <c r="K21" i="9"/>
  <c r="J21" i="9"/>
  <c r="G21" i="9"/>
  <c r="F21" i="9"/>
  <c r="D21" i="9"/>
  <c r="E21" i="9" s="1"/>
  <c r="H21" i="9" s="1"/>
  <c r="C21" i="9"/>
  <c r="K20" i="9"/>
  <c r="J20" i="9"/>
  <c r="G20" i="9"/>
  <c r="F20" i="9"/>
  <c r="D20" i="9"/>
  <c r="E20" i="9" s="1"/>
  <c r="H20" i="9" s="1"/>
  <c r="C20" i="9"/>
  <c r="K19" i="9"/>
  <c r="J19" i="9"/>
  <c r="G19" i="9"/>
  <c r="F19" i="9"/>
  <c r="D19" i="9"/>
  <c r="E19" i="9" s="1"/>
  <c r="H19" i="9" s="1"/>
  <c r="C19" i="9"/>
  <c r="K18" i="9"/>
  <c r="J18" i="9"/>
  <c r="G18" i="9"/>
  <c r="F18" i="9"/>
  <c r="D18" i="9"/>
  <c r="E18" i="9" s="1"/>
  <c r="H18" i="9" s="1"/>
  <c r="C18" i="9"/>
  <c r="K17" i="9"/>
  <c r="G17" i="9"/>
  <c r="F17" i="9"/>
  <c r="D17" i="9"/>
  <c r="J17" i="9" s="1"/>
  <c r="C17" i="9"/>
  <c r="K16" i="9"/>
  <c r="J16" i="9"/>
  <c r="G16" i="9"/>
  <c r="F16" i="9"/>
  <c r="D16" i="9"/>
  <c r="E16" i="9" s="1"/>
  <c r="H16" i="9" s="1"/>
  <c r="C16" i="9"/>
  <c r="K15" i="9"/>
  <c r="J15" i="9"/>
  <c r="G15" i="9"/>
  <c r="F15" i="9"/>
  <c r="D15" i="9"/>
  <c r="E15" i="9" s="1"/>
  <c r="H15" i="9" s="1"/>
  <c r="C15" i="9"/>
  <c r="K14" i="9"/>
  <c r="G14" i="9"/>
  <c r="F14" i="9"/>
  <c r="D14" i="9"/>
  <c r="J14" i="9" s="1"/>
  <c r="C14" i="9"/>
  <c r="K13" i="9"/>
  <c r="G13" i="9"/>
  <c r="F13" i="9"/>
  <c r="D13" i="9"/>
  <c r="J13" i="9" s="1"/>
  <c r="C13" i="9"/>
  <c r="K12" i="9"/>
  <c r="J12" i="9"/>
  <c r="G12" i="9"/>
  <c r="F12" i="9"/>
  <c r="D12" i="9"/>
  <c r="E12" i="9" s="1"/>
  <c r="H12" i="9" s="1"/>
  <c r="C12" i="9"/>
  <c r="K11" i="9"/>
  <c r="J11" i="9"/>
  <c r="G11" i="9"/>
  <c r="F11" i="9"/>
  <c r="D11" i="9"/>
  <c r="E11" i="9" s="1"/>
  <c r="H11" i="9" s="1"/>
  <c r="C11" i="9"/>
  <c r="K10" i="9"/>
  <c r="J10" i="9"/>
  <c r="G10" i="9"/>
  <c r="F10" i="9"/>
  <c r="D10" i="9"/>
  <c r="E10" i="9" s="1"/>
  <c r="H10" i="9" s="1"/>
  <c r="C10" i="9"/>
  <c r="K9" i="9"/>
  <c r="J9" i="9"/>
  <c r="G9" i="9"/>
  <c r="F9" i="9"/>
  <c r="D9" i="9"/>
  <c r="E9" i="9" s="1"/>
  <c r="H9" i="9" s="1"/>
  <c r="C9" i="9"/>
  <c r="K8" i="9"/>
  <c r="J8" i="9"/>
  <c r="G8" i="9"/>
  <c r="F8" i="9"/>
  <c r="D8" i="9"/>
  <c r="E8" i="9" s="1"/>
  <c r="H8" i="9" s="1"/>
  <c r="C8" i="9"/>
  <c r="K7" i="9"/>
  <c r="J7" i="9"/>
  <c r="G7" i="9"/>
  <c r="F7" i="9"/>
  <c r="D7" i="9"/>
  <c r="E7" i="9" s="1"/>
  <c r="H7" i="9" s="1"/>
  <c r="C7" i="9"/>
  <c r="P6" i="9"/>
  <c r="J6" i="9"/>
  <c r="G6" i="9"/>
  <c r="K6" i="9" s="1"/>
  <c r="F6" i="9"/>
  <c r="D6" i="9"/>
  <c r="E6" i="9" s="1"/>
  <c r="H6" i="9" s="1"/>
  <c r="C6" i="9"/>
  <c r="G5" i="9"/>
  <c r="K5" i="9" s="1"/>
  <c r="F5" i="9"/>
  <c r="D5" i="9"/>
  <c r="E5" i="9" s="1"/>
  <c r="H5" i="9" s="1"/>
  <c r="C5" i="9"/>
  <c r="K4" i="9"/>
  <c r="J4" i="9"/>
  <c r="H4" i="9"/>
  <c r="G4" i="9"/>
  <c r="F4" i="9"/>
  <c r="E4" i="9"/>
  <c r="D4" i="9"/>
  <c r="C4" i="9"/>
  <c r="P3" i="9"/>
  <c r="K3" i="9"/>
  <c r="J3" i="9"/>
  <c r="G3" i="9"/>
  <c r="F3" i="9"/>
  <c r="D3" i="9"/>
  <c r="C3" i="9"/>
  <c r="K2" i="9"/>
  <c r="J2" i="9"/>
  <c r="G2" i="9"/>
  <c r="F2" i="9"/>
  <c r="D2" i="9"/>
  <c r="P4" i="9" s="1"/>
  <c r="C2" i="9"/>
  <c r="O6" i="9" s="1"/>
  <c r="I22" i="8"/>
  <c r="N1" i="8" s="1"/>
  <c r="K21" i="8"/>
  <c r="J21" i="8"/>
  <c r="G21" i="8"/>
  <c r="F21" i="8"/>
  <c r="D21" i="8"/>
  <c r="E21" i="8" s="1"/>
  <c r="H21" i="8" s="1"/>
  <c r="C21" i="8"/>
  <c r="K20" i="8"/>
  <c r="J20" i="8"/>
  <c r="G20" i="8"/>
  <c r="F20" i="8"/>
  <c r="D20" i="8"/>
  <c r="E20" i="8" s="1"/>
  <c r="H20" i="8" s="1"/>
  <c r="C20" i="8"/>
  <c r="K19" i="8"/>
  <c r="J19" i="8"/>
  <c r="G19" i="8"/>
  <c r="F19" i="8"/>
  <c r="D19" i="8"/>
  <c r="E19" i="8" s="1"/>
  <c r="H19" i="8" s="1"/>
  <c r="C19" i="8"/>
  <c r="K18" i="8"/>
  <c r="J18" i="8"/>
  <c r="G18" i="8"/>
  <c r="F18" i="8"/>
  <c r="D18" i="8"/>
  <c r="E18" i="8" s="1"/>
  <c r="H18" i="8" s="1"/>
  <c r="C18" i="8"/>
  <c r="K17" i="8"/>
  <c r="J17" i="8"/>
  <c r="G17" i="8"/>
  <c r="F17" i="8"/>
  <c r="D17" i="8"/>
  <c r="E17" i="8" s="1"/>
  <c r="H17" i="8" s="1"/>
  <c r="C17" i="8"/>
  <c r="K16" i="8"/>
  <c r="J16" i="8"/>
  <c r="G16" i="8"/>
  <c r="F16" i="8"/>
  <c r="D16" i="8"/>
  <c r="E16" i="8" s="1"/>
  <c r="H16" i="8" s="1"/>
  <c r="C16" i="8"/>
  <c r="K15" i="8"/>
  <c r="J15" i="8"/>
  <c r="G15" i="8"/>
  <c r="F15" i="8"/>
  <c r="D15" i="8"/>
  <c r="E15" i="8" s="1"/>
  <c r="H15" i="8" s="1"/>
  <c r="C15" i="8"/>
  <c r="K14" i="8"/>
  <c r="J14" i="8"/>
  <c r="G14" i="8"/>
  <c r="F14" i="8"/>
  <c r="D14" i="8"/>
  <c r="E14" i="8" s="1"/>
  <c r="H14" i="8" s="1"/>
  <c r="C14" i="8"/>
  <c r="K13" i="8"/>
  <c r="J13" i="8"/>
  <c r="G13" i="8"/>
  <c r="F13" i="8"/>
  <c r="D13" i="8"/>
  <c r="E13" i="8" s="1"/>
  <c r="H13" i="8" s="1"/>
  <c r="C13" i="8"/>
  <c r="K12" i="8"/>
  <c r="J12" i="8"/>
  <c r="G12" i="8"/>
  <c r="F12" i="8"/>
  <c r="D12" i="8"/>
  <c r="E12" i="8" s="1"/>
  <c r="H12" i="8" s="1"/>
  <c r="C12" i="8"/>
  <c r="K11" i="8"/>
  <c r="J11" i="8"/>
  <c r="G11" i="8"/>
  <c r="F11" i="8"/>
  <c r="D11" i="8"/>
  <c r="E11" i="8" s="1"/>
  <c r="H11" i="8" s="1"/>
  <c r="C11" i="8"/>
  <c r="K10" i="8"/>
  <c r="J10" i="8"/>
  <c r="G10" i="8"/>
  <c r="F10" i="8"/>
  <c r="D10" i="8"/>
  <c r="E10" i="8" s="1"/>
  <c r="H10" i="8" s="1"/>
  <c r="C10" i="8"/>
  <c r="K9" i="8"/>
  <c r="J9" i="8"/>
  <c r="G9" i="8"/>
  <c r="F9" i="8"/>
  <c r="D9" i="8"/>
  <c r="E9" i="8" s="1"/>
  <c r="H9" i="8" s="1"/>
  <c r="C9" i="8"/>
  <c r="K8" i="8"/>
  <c r="J8" i="8"/>
  <c r="G8" i="8"/>
  <c r="F8" i="8"/>
  <c r="D8" i="8"/>
  <c r="E8" i="8" s="1"/>
  <c r="H8" i="8" s="1"/>
  <c r="C8" i="8"/>
  <c r="K7" i="8"/>
  <c r="J7" i="8"/>
  <c r="G7" i="8"/>
  <c r="F7" i="8"/>
  <c r="D7" i="8"/>
  <c r="E7" i="8" s="1"/>
  <c r="H7" i="8" s="1"/>
  <c r="C7" i="8"/>
  <c r="P6" i="8"/>
  <c r="J6" i="8"/>
  <c r="G6" i="8"/>
  <c r="K6" i="8" s="1"/>
  <c r="F6" i="8"/>
  <c r="D6" i="8"/>
  <c r="P4" i="8" s="1"/>
  <c r="C6" i="8"/>
  <c r="G5" i="8"/>
  <c r="K5" i="8" s="1"/>
  <c r="F5" i="8"/>
  <c r="E5" i="8"/>
  <c r="H5" i="8" s="1"/>
  <c r="D5" i="8"/>
  <c r="J5" i="8" s="1"/>
  <c r="C5" i="8"/>
  <c r="J4" i="8"/>
  <c r="G4" i="8"/>
  <c r="K4" i="8" s="1"/>
  <c r="F4" i="8"/>
  <c r="D4" i="8"/>
  <c r="E4" i="8" s="1"/>
  <c r="H4" i="8" s="1"/>
  <c r="C4" i="8"/>
  <c r="K3" i="8"/>
  <c r="J3" i="8"/>
  <c r="G3" i="8"/>
  <c r="F3" i="8"/>
  <c r="D3" i="8"/>
  <c r="C3" i="8"/>
  <c r="E3" i="8" s="1"/>
  <c r="H3" i="8" s="1"/>
  <c r="K2" i="8"/>
  <c r="J2" i="8"/>
  <c r="G2" i="8"/>
  <c r="F2" i="8"/>
  <c r="D2" i="8"/>
  <c r="O4" i="8" s="1"/>
  <c r="C2" i="8"/>
  <c r="O6" i="8" s="1"/>
  <c r="K7" i="1"/>
  <c r="K15" i="1"/>
  <c r="J2" i="1"/>
  <c r="J3" i="1"/>
  <c r="J4" i="1"/>
  <c r="J6" i="1"/>
  <c r="J7" i="1"/>
  <c r="J8" i="1"/>
  <c r="J9" i="1"/>
  <c r="J10" i="1"/>
  <c r="J11" i="1"/>
  <c r="J12" i="1"/>
  <c r="J13" i="1"/>
  <c r="J15" i="1"/>
  <c r="J16" i="1"/>
  <c r="J18" i="1"/>
  <c r="J19" i="1"/>
  <c r="J20" i="1"/>
  <c r="J21" i="1"/>
  <c r="H4" i="7"/>
  <c r="H5" i="7"/>
  <c r="H6" i="7"/>
  <c r="H7" i="7"/>
  <c r="G6" i="1" s="1"/>
  <c r="K6" i="1" s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3" i="7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G3" i="1"/>
  <c r="K3" i="1" s="1"/>
  <c r="G4" i="1"/>
  <c r="K4" i="1" s="1"/>
  <c r="G5" i="1"/>
  <c r="K5" i="1" s="1"/>
  <c r="G7" i="1"/>
  <c r="G8" i="1"/>
  <c r="K8" i="1" s="1"/>
  <c r="G9" i="1"/>
  <c r="K9" i="1" s="1"/>
  <c r="G10" i="1"/>
  <c r="K10" i="1" s="1"/>
  <c r="G11" i="1"/>
  <c r="K11" i="1" s="1"/>
  <c r="G12" i="1"/>
  <c r="K12" i="1" s="1"/>
  <c r="G13" i="1"/>
  <c r="K13" i="1" s="1"/>
  <c r="G14" i="1"/>
  <c r="K14" i="1" s="1"/>
  <c r="G15" i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" i="1"/>
  <c r="K2" i="1" s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3" i="7"/>
  <c r="I22" i="1"/>
  <c r="N1" i="1" s="1"/>
  <c r="D2" i="1"/>
  <c r="D3" i="1"/>
  <c r="D4" i="1"/>
  <c r="D5" i="1"/>
  <c r="J5" i="1" s="1"/>
  <c r="D6" i="1"/>
  <c r="D7" i="1"/>
  <c r="D8" i="1"/>
  <c r="D9" i="1"/>
  <c r="D10" i="1"/>
  <c r="D11" i="1"/>
  <c r="D12" i="1"/>
  <c r="D13" i="1"/>
  <c r="D14" i="1"/>
  <c r="J14" i="1" s="1"/>
  <c r="D15" i="1"/>
  <c r="D16" i="1"/>
  <c r="D17" i="1"/>
  <c r="J17" i="1" s="1"/>
  <c r="D18" i="1"/>
  <c r="D19" i="1"/>
  <c r="D20" i="1"/>
  <c r="D2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1" i="6"/>
  <c r="B21" i="6"/>
  <c r="D21" i="6" s="1"/>
  <c r="C20" i="6"/>
  <c r="E20" i="6" s="1"/>
  <c r="F20" i="6" s="1"/>
  <c r="B20" i="6"/>
  <c r="C19" i="6"/>
  <c r="B19" i="6"/>
  <c r="E19" i="6" s="1"/>
  <c r="F19" i="6" s="1"/>
  <c r="C18" i="6"/>
  <c r="B18" i="6"/>
  <c r="C17" i="6"/>
  <c r="B17" i="6"/>
  <c r="C16" i="6"/>
  <c r="D16" i="6" s="1"/>
  <c r="B16" i="6"/>
  <c r="C15" i="6"/>
  <c r="B15" i="6"/>
  <c r="E15" i="6" s="1"/>
  <c r="F15" i="6" s="1"/>
  <c r="C14" i="6"/>
  <c r="B14" i="6"/>
  <c r="C13" i="6"/>
  <c r="B13" i="6"/>
  <c r="C12" i="6"/>
  <c r="D12" i="6" s="1"/>
  <c r="B12" i="6"/>
  <c r="C11" i="6"/>
  <c r="B11" i="6"/>
  <c r="E11" i="6" s="1"/>
  <c r="F11" i="6" s="1"/>
  <c r="C10" i="6"/>
  <c r="B10" i="6"/>
  <c r="C9" i="6"/>
  <c r="B9" i="6"/>
  <c r="C8" i="6"/>
  <c r="D8" i="6" s="1"/>
  <c r="B8" i="6"/>
  <c r="C7" i="6"/>
  <c r="B7" i="6"/>
  <c r="E7" i="6" s="1"/>
  <c r="F7" i="6" s="1"/>
  <c r="C6" i="6"/>
  <c r="E6" i="6" s="1"/>
  <c r="F6" i="6" s="1"/>
  <c r="B6" i="6"/>
  <c r="C5" i="6"/>
  <c r="B5" i="6"/>
  <c r="E5" i="6" s="1"/>
  <c r="F5" i="6" s="1"/>
  <c r="C2" i="6"/>
  <c r="E2" i="6" s="1"/>
  <c r="F2" i="6" s="1"/>
  <c r="B2" i="6"/>
  <c r="C4" i="6"/>
  <c r="D4" i="6" s="1"/>
  <c r="B4" i="6"/>
  <c r="C3" i="6"/>
  <c r="E3" i="6" s="1"/>
  <c r="F3" i="6" s="1"/>
  <c r="B3" i="6"/>
  <c r="E21" i="6"/>
  <c r="F21" i="6" s="1"/>
  <c r="D17" i="6"/>
  <c r="E17" i="6"/>
  <c r="F17" i="6" s="1"/>
  <c r="D13" i="6"/>
  <c r="E13" i="6"/>
  <c r="F13" i="6" s="1"/>
  <c r="D9" i="6"/>
  <c r="E9" i="6"/>
  <c r="F9" i="6" s="1"/>
  <c r="D7" i="6"/>
  <c r="E4" i="6"/>
  <c r="F4" i="6" s="1"/>
  <c r="C21" i="5"/>
  <c r="B21" i="5"/>
  <c r="D21" i="5" s="1"/>
  <c r="C20" i="5"/>
  <c r="B20" i="5"/>
  <c r="E20" i="5" s="1"/>
  <c r="F20" i="5" s="1"/>
  <c r="C19" i="5"/>
  <c r="B19" i="5"/>
  <c r="E19" i="5" s="1"/>
  <c r="F19" i="5" s="1"/>
  <c r="C18" i="5"/>
  <c r="B18" i="5"/>
  <c r="E18" i="5" s="1"/>
  <c r="F18" i="5" s="1"/>
  <c r="C17" i="5"/>
  <c r="B17" i="5"/>
  <c r="C16" i="5"/>
  <c r="B16" i="5"/>
  <c r="E16" i="5" s="1"/>
  <c r="F16" i="5" s="1"/>
  <c r="C15" i="5"/>
  <c r="B15" i="5"/>
  <c r="C14" i="5"/>
  <c r="B14" i="5"/>
  <c r="E14" i="5" s="1"/>
  <c r="F14" i="5" s="1"/>
  <c r="D19" i="5"/>
  <c r="C13" i="5"/>
  <c r="B13" i="5"/>
  <c r="C12" i="5"/>
  <c r="B12" i="5"/>
  <c r="C11" i="5"/>
  <c r="B11" i="5"/>
  <c r="E11" i="5" s="1"/>
  <c r="F11" i="5" s="1"/>
  <c r="D11" i="5"/>
  <c r="C10" i="5"/>
  <c r="B10" i="5"/>
  <c r="C9" i="5"/>
  <c r="B9" i="5"/>
  <c r="E9" i="5" s="1"/>
  <c r="F9" i="5" s="1"/>
  <c r="C8" i="5"/>
  <c r="E8" i="5" s="1"/>
  <c r="F8" i="5" s="1"/>
  <c r="B8" i="5"/>
  <c r="B7" i="5"/>
  <c r="C7" i="5"/>
  <c r="D7" i="5" s="1"/>
  <c r="C6" i="5"/>
  <c r="B6" i="5"/>
  <c r="D13" i="5"/>
  <c r="E5" i="5"/>
  <c r="F5" i="5" s="1"/>
  <c r="D5" i="5"/>
  <c r="C5" i="5"/>
  <c r="B5" i="5"/>
  <c r="C4" i="5"/>
  <c r="B4" i="5"/>
  <c r="C3" i="5"/>
  <c r="B3" i="5"/>
  <c r="E3" i="5" s="1"/>
  <c r="F3" i="5" s="1"/>
  <c r="C2" i="5"/>
  <c r="D2" i="5" s="1"/>
  <c r="D2" i="2"/>
  <c r="B2" i="5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3" i="3"/>
  <c r="F4" i="3"/>
  <c r="F5" i="3"/>
  <c r="F6" i="3"/>
  <c r="F7" i="3"/>
  <c r="F8" i="3"/>
  <c r="F9" i="3"/>
  <c r="F10" i="3"/>
  <c r="F11" i="3"/>
  <c r="F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3" i="2"/>
  <c r="F4" i="2"/>
  <c r="F5" i="2"/>
  <c r="F6" i="2"/>
  <c r="F7" i="2"/>
  <c r="F8" i="2"/>
  <c r="F9" i="2"/>
  <c r="F10" i="2"/>
  <c r="F2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E101" i="3"/>
  <c r="E102" i="3"/>
  <c r="E103" i="3"/>
  <c r="E104" i="3"/>
  <c r="E105" i="3"/>
  <c r="E106" i="3"/>
  <c r="E107" i="3"/>
  <c r="E95" i="3"/>
  <c r="E96" i="3"/>
  <c r="E97" i="3"/>
  <c r="E98" i="3"/>
  <c r="E99" i="3"/>
  <c r="E100" i="3"/>
  <c r="E88" i="3"/>
  <c r="E89" i="3"/>
  <c r="E90" i="3"/>
  <c r="E91" i="3"/>
  <c r="E92" i="3"/>
  <c r="E93" i="3"/>
  <c r="E94" i="3"/>
  <c r="E77" i="3"/>
  <c r="E78" i="3"/>
  <c r="E79" i="3"/>
  <c r="E80" i="3"/>
  <c r="E81" i="3"/>
  <c r="E82" i="3"/>
  <c r="E83" i="3"/>
  <c r="E84" i="3"/>
  <c r="E85" i="3"/>
  <c r="E86" i="3"/>
  <c r="E87" i="3"/>
  <c r="E69" i="3"/>
  <c r="E70" i="3"/>
  <c r="E71" i="3"/>
  <c r="E72" i="3"/>
  <c r="E73" i="3"/>
  <c r="E74" i="3"/>
  <c r="E75" i="3"/>
  <c r="E76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25" i="3"/>
  <c r="E26" i="3"/>
  <c r="E27" i="3"/>
  <c r="E28" i="3"/>
  <c r="E29" i="3"/>
  <c r="E30" i="3"/>
  <c r="E31" i="3"/>
  <c r="E32" i="3"/>
  <c r="E33" i="3"/>
  <c r="E34" i="3"/>
  <c r="E35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" i="3"/>
  <c r="E97" i="2"/>
  <c r="E98" i="2"/>
  <c r="E99" i="2"/>
  <c r="E100" i="2"/>
  <c r="E101" i="2"/>
  <c r="E102" i="2"/>
  <c r="E103" i="2"/>
  <c r="E104" i="2"/>
  <c r="E105" i="2"/>
  <c r="E106" i="2"/>
  <c r="E107" i="2"/>
  <c r="E92" i="2"/>
  <c r="E93" i="2"/>
  <c r="E94" i="2"/>
  <c r="E95" i="2"/>
  <c r="E96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72" i="2"/>
  <c r="E73" i="2"/>
  <c r="E74" i="2"/>
  <c r="E75" i="2"/>
  <c r="E76" i="2"/>
  <c r="E77" i="2"/>
  <c r="E78" i="2"/>
  <c r="E61" i="2"/>
  <c r="E62" i="2"/>
  <c r="E63" i="2"/>
  <c r="E64" i="2"/>
  <c r="E65" i="2"/>
  <c r="E66" i="2"/>
  <c r="E67" i="2"/>
  <c r="E68" i="2"/>
  <c r="E69" i="2"/>
  <c r="E70" i="2"/>
  <c r="E71" i="2"/>
  <c r="E60" i="2"/>
  <c r="E59" i="2"/>
  <c r="E58" i="2"/>
  <c r="E57" i="2"/>
  <c r="E56" i="2"/>
  <c r="E55" i="2"/>
  <c r="E54" i="2"/>
  <c r="E53" i="2"/>
  <c r="E52" i="2"/>
  <c r="E51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K22" i="9" l="1"/>
  <c r="O3" i="9"/>
  <c r="C22" i="9"/>
  <c r="D22" i="9"/>
  <c r="P5" i="9" s="1"/>
  <c r="E2" i="9"/>
  <c r="E3" i="9"/>
  <c r="H3" i="9" s="1"/>
  <c r="O4" i="9"/>
  <c r="J5" i="9"/>
  <c r="J22" i="9" s="1"/>
  <c r="E13" i="9"/>
  <c r="H13" i="9" s="1"/>
  <c r="E14" i="9"/>
  <c r="H14" i="9" s="1"/>
  <c r="E17" i="9"/>
  <c r="H17" i="9" s="1"/>
  <c r="O5" i="9"/>
  <c r="J22" i="8"/>
  <c r="K22" i="8"/>
  <c r="E6" i="8"/>
  <c r="H6" i="8" s="1"/>
  <c r="C22" i="8"/>
  <c r="P3" i="8"/>
  <c r="D22" i="8"/>
  <c r="O5" i="8" s="1"/>
  <c r="O3" i="8"/>
  <c r="E2" i="8"/>
  <c r="K22" i="1"/>
  <c r="D22" i="1"/>
  <c r="P5" i="1" s="1"/>
  <c r="C22" i="1"/>
  <c r="J22" i="1"/>
  <c r="O4" i="1"/>
  <c r="E20" i="1"/>
  <c r="H20" i="1" s="1"/>
  <c r="E21" i="1"/>
  <c r="H21" i="1" s="1"/>
  <c r="O6" i="1"/>
  <c r="D5" i="6"/>
  <c r="D11" i="6"/>
  <c r="D15" i="6"/>
  <c r="D19" i="6"/>
  <c r="D2" i="6"/>
  <c r="E8" i="6"/>
  <c r="F8" i="6" s="1"/>
  <c r="E10" i="6"/>
  <c r="F10" i="6" s="1"/>
  <c r="E12" i="6"/>
  <c r="F12" i="6" s="1"/>
  <c r="E14" i="6"/>
  <c r="F14" i="6" s="1"/>
  <c r="E16" i="6"/>
  <c r="F16" i="6" s="1"/>
  <c r="E18" i="6"/>
  <c r="F18" i="6" s="1"/>
  <c r="D20" i="6"/>
  <c r="D17" i="5"/>
  <c r="E15" i="5"/>
  <c r="F15" i="5" s="1"/>
  <c r="D3" i="5"/>
  <c r="E2" i="5"/>
  <c r="F2" i="5" s="1"/>
  <c r="D18" i="5"/>
  <c r="D14" i="5"/>
  <c r="D15" i="5"/>
  <c r="E21" i="5"/>
  <c r="F21" i="5" s="1"/>
  <c r="D20" i="5"/>
  <c r="O3" i="1"/>
  <c r="P4" i="1"/>
  <c r="P3" i="1"/>
  <c r="P6" i="1"/>
  <c r="E2" i="1"/>
  <c r="D3" i="6"/>
  <c r="D6" i="6"/>
  <c r="D10" i="6"/>
  <c r="D14" i="6"/>
  <c r="D18" i="6"/>
  <c r="E17" i="5"/>
  <c r="F17" i="5" s="1"/>
  <c r="D16" i="5"/>
  <c r="D8" i="5"/>
  <c r="E12" i="5"/>
  <c r="F12" i="5" s="1"/>
  <c r="E4" i="5"/>
  <c r="F4" i="5" s="1"/>
  <c r="E6" i="5"/>
  <c r="F6" i="5" s="1"/>
  <c r="E13" i="5"/>
  <c r="F13" i="5" s="1"/>
  <c r="D12" i="5"/>
  <c r="E10" i="5"/>
  <c r="F10" i="5" s="1"/>
  <c r="D10" i="5"/>
  <c r="D9" i="5"/>
  <c r="E7" i="5"/>
  <c r="F7" i="5" s="1"/>
  <c r="D6" i="5"/>
  <c r="D4" i="5"/>
  <c r="O5" i="1"/>
  <c r="E7" i="1"/>
  <c r="H7" i="1" s="1"/>
  <c r="E14" i="1"/>
  <c r="H14" i="1" s="1"/>
  <c r="E6" i="1"/>
  <c r="H6" i="1" s="1"/>
  <c r="E13" i="1"/>
  <c r="H13" i="1" s="1"/>
  <c r="E5" i="1"/>
  <c r="H5" i="1" s="1"/>
  <c r="E15" i="1"/>
  <c r="H15" i="1" s="1"/>
  <c r="E12" i="1"/>
  <c r="H12" i="1" s="1"/>
  <c r="E4" i="1"/>
  <c r="H4" i="1" s="1"/>
  <c r="E19" i="1"/>
  <c r="H19" i="1" s="1"/>
  <c r="E11" i="1"/>
  <c r="H11" i="1" s="1"/>
  <c r="E3" i="1"/>
  <c r="H3" i="1" s="1"/>
  <c r="E18" i="1"/>
  <c r="H18" i="1" s="1"/>
  <c r="E10" i="1"/>
  <c r="H10" i="1" s="1"/>
  <c r="E17" i="1"/>
  <c r="H17" i="1" s="1"/>
  <c r="E9" i="1"/>
  <c r="H9" i="1" s="1"/>
  <c r="E16" i="1"/>
  <c r="H16" i="1" s="1"/>
  <c r="E8" i="1"/>
  <c r="H8" i="1" s="1"/>
  <c r="H2" i="9" l="1"/>
  <c r="H22" i="9" s="1"/>
  <c r="E22" i="9"/>
  <c r="P5" i="8"/>
  <c r="H2" i="8"/>
  <c r="H22" i="8" s="1"/>
  <c r="E22" i="8"/>
  <c r="H2" i="1"/>
  <c r="E22" i="1"/>
  <c r="H22" i="1"/>
</calcChain>
</file>

<file path=xl/sharedStrings.xml><?xml version="1.0" encoding="utf-8"?>
<sst xmlns="http://schemas.openxmlformats.org/spreadsheetml/2006/main" count="874" uniqueCount="387">
  <si>
    <t>ID</t>
  </si>
  <si>
    <t>OEVK</t>
  </si>
  <si>
    <t>Budapest1</t>
  </si>
  <si>
    <t>Budapest2</t>
  </si>
  <si>
    <t>Budapest3</t>
  </si>
  <si>
    <t>Budapest4</t>
  </si>
  <si>
    <t>Budapest5</t>
  </si>
  <si>
    <t>Budapest6</t>
  </si>
  <si>
    <t>Budapest7</t>
  </si>
  <si>
    <t>Budapest8</t>
  </si>
  <si>
    <t>Budapest9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</si>
  <si>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</si>
  <si>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</si>
  <si>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</si>
  <si>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</si>
  <si>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</si>
  <si>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</si>
  <si>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</si>
  <si>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</si>
  <si>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</si>
  <si>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Link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</si>
  <si>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</si>
  <si>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</si>
  <si>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</t>
  </si>
  <si>
    <t>Bács-Kiskun1</t>
  </si>
  <si>
    <t>Bács-Kiskun2</t>
  </si>
  <si>
    <t>Bács-Kiskun3</t>
  </si>
  <si>
    <t>Bács-Kiskun4</t>
  </si>
  <si>
    <t>Bács-Kiskun5</t>
  </si>
  <si>
    <t>Bács-Kiskun6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</si>
  <si>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</t>
  </si>
  <si>
    <t>Választásra jogosultak (fő)</t>
  </si>
  <si>
    <t>Megjelent (fő)</t>
  </si>
  <si>
    <t>Nem szavazott (fő)</t>
  </si>
  <si>
    <t>Megjelent (%)</t>
  </si>
  <si>
    <t>Nem szavazott (%)</t>
  </si>
  <si>
    <t>Baranya2</t>
  </si>
  <si>
    <t>Baranya1</t>
  </si>
  <si>
    <t>Baranya3</t>
  </si>
  <si>
    <t>Baranya4</t>
  </si>
  <si>
    <t>Békés1</t>
  </si>
  <si>
    <t>Békés2</t>
  </si>
  <si>
    <t>Békés3</t>
  </si>
  <si>
    <t>Békés4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</si>
  <si>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</t>
  </si>
  <si>
    <t>Csongrád1</t>
  </si>
  <si>
    <t>Csongrád2</t>
  </si>
  <si>
    <t>Csongrád3</t>
  </si>
  <si>
    <t>Csongrád4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</si>
  <si>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</t>
  </si>
  <si>
    <t>Fejér1</t>
  </si>
  <si>
    <t>Fejér2</t>
  </si>
  <si>
    <t>Fejér3</t>
  </si>
  <si>
    <t>Fejér4</t>
  </si>
  <si>
    <t>Fejér5</t>
  </si>
  <si>
    <t>Győr-Moson-Sopron1</t>
  </si>
  <si>
    <t>Győr-Moson-Sopron2</t>
  </si>
  <si>
    <t>Győr-Moson-Sopron3</t>
  </si>
  <si>
    <t>Győr-Moson-Sopron4</t>
  </si>
  <si>
    <t>Győr-Moson-Sopron5</t>
  </si>
  <si>
    <t>Borsod-Abaúj-Zemplén1</t>
  </si>
  <si>
    <t>Borsod-Abaúj-Zemplén2</t>
  </si>
  <si>
    <t>Borsod-Abaúj-Zemplén3</t>
  </si>
  <si>
    <t>Borsod-Abaúj-Zemplén4</t>
  </si>
  <si>
    <t>Borsod-Abaúj-Zemplén5</t>
  </si>
  <si>
    <t>Borsod-Abaúj-Zemplén6</t>
  </si>
  <si>
    <t>Borsod-Abaúj-Zemplén7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</si>
  <si>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</t>
  </si>
  <si>
    <t>Hajdú-Bihar1</t>
  </si>
  <si>
    <t>Hajdú-Bihar2</t>
  </si>
  <si>
    <t>Hajdú-Bihar3</t>
  </si>
  <si>
    <t>Hajdú-Bihar4</t>
  </si>
  <si>
    <t>Hajdú-Bihar5</t>
  </si>
  <si>
    <t>Hajdú-Bihar6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</si>
  <si>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</t>
  </si>
  <si>
    <t>Heves1</t>
  </si>
  <si>
    <t>Heves2</t>
  </si>
  <si>
    <t>Heves3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</si>
  <si>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</t>
  </si>
  <si>
    <t>Jász-Nagykun-Szolnok1</t>
  </si>
  <si>
    <t>Jász-Nagykun-Szolnok2</t>
  </si>
  <si>
    <t>Jász-Nagykun-Szolnok3</t>
  </si>
  <si>
    <t>Jász-Nagykun-Szolnok4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</si>
  <si>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</t>
  </si>
  <si>
    <t>Komárom-Esztergom1</t>
  </si>
  <si>
    <t>Komárom-Esztergom2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</si>
  <si>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</t>
  </si>
  <si>
    <t>Komárom-Esztergom3</t>
  </si>
  <si>
    <t>Nógrád1</t>
  </si>
  <si>
    <t>Nógrád2</t>
  </si>
  <si>
    <t>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</t>
  </si>
  <si>
    <t>Pest1</t>
  </si>
  <si>
    <t>Pest2</t>
  </si>
  <si>
    <t>Pest3</t>
  </si>
  <si>
    <t>Pest4</t>
  </si>
  <si>
    <t>Pest5</t>
  </si>
  <si>
    <t>Pest6</t>
  </si>
  <si>
    <t>Pest7</t>
  </si>
  <si>
    <t>Pest8</t>
  </si>
  <si>
    <t>Pest9</t>
  </si>
  <si>
    <t>Pest10</t>
  </si>
  <si>
    <t>Pest11</t>
  </si>
  <si>
    <t>Pest12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</si>
  <si>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</t>
  </si>
  <si>
    <t>Somogy1</t>
  </si>
  <si>
    <t>Somogy2</t>
  </si>
  <si>
    <t>Somogy3</t>
  </si>
  <si>
    <t>Somogy4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</si>
  <si>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</t>
  </si>
  <si>
    <t>Szabolcs-Szatmár-Bereg1</t>
  </si>
  <si>
    <t>Szabolcs-Szatmár-Bereg2</t>
  </si>
  <si>
    <t>Szabolcs-Szatmár-Bereg3</t>
  </si>
  <si>
    <t>Szabolcs-Szatmár-Bereg4</t>
  </si>
  <si>
    <t>Szabolcs-Szatmár-Bereg5</t>
  </si>
  <si>
    <t>Szabolcs-Szatmár-Bereg6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</si>
  <si>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</t>
  </si>
  <si>
    <t>Tolna1</t>
  </si>
  <si>
    <t>Tolna2</t>
  </si>
  <si>
    <t>Tolna3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</si>
  <si>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</t>
  </si>
  <si>
    <t>Vas1</t>
  </si>
  <si>
    <t>Vas2</t>
  </si>
  <si>
    <t>Vas3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</si>
  <si>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</t>
  </si>
  <si>
    <t>Veszprém1</t>
  </si>
  <si>
    <t>Veszprém2</t>
  </si>
  <si>
    <t>Veszprém3</t>
  </si>
  <si>
    <t>Veszprém4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</si>
  <si>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</t>
  </si>
  <si>
    <t>Zala1</t>
  </si>
  <si>
    <t>Zala2</t>
  </si>
  <si>
    <t>Zala3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</si>
  <si>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</si>
  <si>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</si>
  <si>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</si>
  <si>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</si>
  <si>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</si>
  <si>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</si>
  <si>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</si>
  <si>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</si>
  <si>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</si>
  <si>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</si>
  <si>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</si>
  <si>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</si>
  <si>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</si>
  <si>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</si>
  <si>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</t>
  </si>
  <si>
    <t>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</si>
  <si>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</si>
  <si>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</si>
  <si>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</si>
  <si>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</si>
  <si>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</si>
  <si>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</si>
  <si>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</si>
  <si>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</si>
  <si>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</si>
  <si>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</si>
  <si>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</si>
  <si>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</si>
  <si>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</si>
  <si>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</si>
  <si>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</si>
  <si>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</si>
  <si>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</si>
  <si>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</si>
  <si>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</si>
  <si>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</si>
  <si>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</si>
  <si>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</si>
  <si>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</si>
  <si>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</si>
  <si>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</si>
  <si>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</si>
  <si>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</si>
  <si>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</si>
  <si>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</si>
  <si>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</si>
  <si>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</si>
  <si>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</si>
  <si>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</si>
  <si>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</si>
  <si>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</si>
  <si>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</si>
  <si>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</si>
  <si>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</si>
  <si>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</si>
  <si>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</si>
  <si>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</si>
  <si>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</si>
  <si>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</si>
  <si>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</si>
  <si>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</si>
  <si>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</si>
  <si>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</si>
  <si>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</si>
  <si>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</si>
  <si>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</si>
  <si>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</si>
  <si>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</si>
  <si>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</si>
  <si>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</t>
  </si>
  <si>
    <t>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</si>
  <si>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</si>
  <si>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</si>
  <si>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</si>
  <si>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</si>
  <si>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</si>
  <si>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</si>
  <si>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</t>
  </si>
  <si>
    <t>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</si>
  <si>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</si>
  <si>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</si>
  <si>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</si>
  <si>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</si>
  <si>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</si>
  <si>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</t>
  </si>
  <si>
    <t>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</si>
  <si>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</t>
  </si>
  <si>
    <t>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</t>
  </si>
  <si>
    <t>Feladat:</t>
  </si>
  <si>
    <t>N</t>
  </si>
  <si>
    <t>https://vtr.valasztas.hu/ogy2022/egyeni-valasztokeruletek/01-01?tab=candidates</t>
  </si>
  <si>
    <t>https://vtr.valasztas.hu/ogy2022/egyeni-valasztokeruletek/01-02?tab=candidates</t>
  </si>
  <si>
    <t>https://vtr.valasztas.hu/ogy2022/egyeni-valasztokeruletek/01-03?tab=candidates</t>
  </si>
  <si>
    <t>https://vtr.valasztas.hu/ogy2022/egyeni-valasztokeruletek/01-04?tab=candidates</t>
  </si>
  <si>
    <t>https://vtr.valasztas.hu/ogy2022/egyeni-valasztokeruletek/01-05?tab=candidates</t>
  </si>
  <si>
    <t>https://vtr.valasztas.hu/ogy2022/egyeni-valasztokeruletek/01-06?tab=candidates</t>
  </si>
  <si>
    <t>https://vtr.valasztas.hu/ogy2022/egyeni-valasztokeruletek/01-07?tab=candidates</t>
  </si>
  <si>
    <t>https://vtr.valasztas.hu/ogy2022/egyeni-valasztokeruletek/01-08?tab=candidates</t>
  </si>
  <si>
    <t>https://vtr.valasztas.hu/ogy2022/egyeni-valasztokeruletek/01-09?tab=candidates</t>
  </si>
  <si>
    <t>https://vtr.valasztas.hu/ogy2022/egyeni-valasztokeruletek/01-10?tab=candidates</t>
  </si>
  <si>
    <t>https://vtr.valasztas.hu/ogy2022/egyeni-valasztokeruletek/01-11?tab=candidates</t>
  </si>
  <si>
    <t>https://vtr.valasztas.hu/ogy2022/egyeni-valasztokeruletek/01-12?tab=candidates</t>
  </si>
  <si>
    <t>https://vtr.valasztas.hu/ogy2022/egyeni-valasztokeruletek/01-13?tab=candidates</t>
  </si>
  <si>
    <t>https://vtr.valasztas.hu/ogy2022/egyeni-valasztokeruletek/01-14?tab=candidates</t>
  </si>
  <si>
    <t>https://vtr.valasztas.hu/ogy2022/egyeni-valasztokeruletek/01-15?tab=candidates</t>
  </si>
  <si>
    <t>https://vtr.valasztas.hu/ogy2022/egyeni-valasztokeruletek/01-16?tab=candidates</t>
  </si>
  <si>
    <t>https://vtr.valasztas.hu/ogy2022/egyeni-valasztokeruletek/01-17?tab=candidates</t>
  </si>
  <si>
    <t>https://vtr.valasztas.hu/ogy2022/egyeni-valasztokeruletek/01-18?tab=candidates</t>
  </si>
  <si>
    <t>I</t>
  </si>
  <si>
    <t>https://vtr.valasztas.hu/ogy2022/egyeni-valasztokeruletek/03-01</t>
  </si>
  <si>
    <t>https://vtr.valasztas.hu/ogy2022/egyeni-valasztokeruletek/03-02</t>
  </si>
  <si>
    <t>https://vtr.valasztas.hu/ogy2022/egyeni-valasztokeruletek/03-03</t>
  </si>
  <si>
    <t>https://vtr.valasztas.hu/ogy2022/egyeni-valasztokeruletek/03-04</t>
  </si>
  <si>
    <t>https://vtr.valasztas.hu/ogy2022/egyeni-valasztokeruletek/03-05</t>
  </si>
  <si>
    <t>https://vtr.valasztas.hu/ogy2022/egyeni-valasztokeruletek/03-06</t>
  </si>
  <si>
    <t>https://vtr.valasztas.hu/ogy2022/egyeni-valasztokeruletek/02-01</t>
  </si>
  <si>
    <t>https://vtr.valasztas.hu/ogy2022/egyeni-valasztokeruletek/02-02</t>
  </si>
  <si>
    <t>https://vtr.valasztas.hu/ogy2022/egyeni-valasztokeruletek/02-03</t>
  </si>
  <si>
    <t>https://vtr.valasztas.hu/ogy2022/egyeni-valasztokeruletek/02-04</t>
  </si>
  <si>
    <t>Főváros, megyék</t>
  </si>
  <si>
    <t>https://vtr.valasztas.hu/ogy2022/egyeni-valasztokeruletek/04-01</t>
  </si>
  <si>
    <t>https://vtr.valasztas.hu/ogy2022/egyeni-valasztokeruletek/04-02</t>
  </si>
  <si>
    <t>https://vtr.valasztas.hu/ogy2022/egyeni-valasztokeruletek/04-03</t>
  </si>
  <si>
    <t>https://vtr.valasztas.hu/ogy2022/egyeni-valasztokeruletek/04-04</t>
  </si>
  <si>
    <t>https://vtr.valasztas.hu/ogy2022/egyeni-valasztokeruletek/05-01</t>
  </si>
  <si>
    <t>https://vtr.valasztas.hu/ogy2022/egyeni-valasztokeruletek/05-02</t>
  </si>
  <si>
    <t>https://vtr.valasztas.hu/ogy2022/egyeni-valasztokeruletek/05-03</t>
  </si>
  <si>
    <t>https://vtr.valasztas.hu/ogy2022/egyeni-valasztokeruletek/05-04</t>
  </si>
  <si>
    <t>https://vtr.valasztas.hu/ogy2022/egyeni-valasztokeruletek/05-05</t>
  </si>
  <si>
    <t>https://vtr.valasztas.hu/ogy2022/egyeni-valasztokeruletek/05-06</t>
  </si>
  <si>
    <t>https://vtr.valasztas.hu/ogy2022/egyeni-valasztokeruletek/05-07</t>
  </si>
  <si>
    <t>https://vtr.valasztas.hu/ogy2022/egyeni-valasztokeruletek/06-01?tab=candidates</t>
  </si>
  <si>
    <t>https://vtr.valasztas.hu/ogy2022/egyeni-valasztokeruletek/06-02</t>
  </si>
  <si>
    <t>https://vtr.valasztas.hu/ogy2022/egyeni-valasztokeruletek/06-03</t>
  </si>
  <si>
    <t>https://vtr.valasztas.hu/ogy2022/egyeni-valasztokeruletek/06-04</t>
  </si>
  <si>
    <t>https://vtr.valasztas.hu/ogy2022/egyeni-valasztokeruletek/07-01</t>
  </si>
  <si>
    <t>https://vtr.valasztas.hu/ogy2022/egyeni-valasztokeruletek/07-02</t>
  </si>
  <si>
    <t>https://vtr.valasztas.hu/ogy2022/egyeni-valasztokeruletek/07-03</t>
  </si>
  <si>
    <t>https://vtr.valasztas.hu/ogy2022/egyeni-valasztokeruletek/07-04</t>
  </si>
  <si>
    <t>https://vtr.valasztas.hu/ogy2022/egyeni-valasztokeruletek/07-05</t>
  </si>
  <si>
    <t>https://vtr.valasztas.hu/ogy2022/egyeni-valasztokeruletek/08-01</t>
  </si>
  <si>
    <t>https://vtr.valasztas.hu/ogy2022/egyeni-valasztokeruletek/08-02</t>
  </si>
  <si>
    <t>https://vtr.valasztas.hu/ogy2022/egyeni-valasztokeruletek/08-03</t>
  </si>
  <si>
    <t>https://vtr.valasztas.hu/ogy2022/egyeni-valasztokeruletek/08-04</t>
  </si>
  <si>
    <t>https://vtr.valasztas.hu/ogy2022/egyeni-valasztokeruletek/08-05</t>
  </si>
  <si>
    <t>https://vtr.valasztas.hu/ogy2022/egyeni-valasztokeruletek/09-01</t>
  </si>
  <si>
    <t>https://vtr.valasztas.hu/ogy2022/egyeni-valasztokeruletek/09-02</t>
  </si>
  <si>
    <t>https://vtr.valasztas.hu/ogy2022/egyeni-valasztokeruletek/09-03</t>
  </si>
  <si>
    <t>https://vtr.valasztas.hu/ogy2022/egyeni-valasztokeruletek/09-04</t>
  </si>
  <si>
    <t>https://vtr.valasztas.hu/ogy2022/egyeni-valasztokeruletek/09-05</t>
  </si>
  <si>
    <t>https://vtr.valasztas.hu/ogy2022/egyeni-valasztokeruletek/09-06</t>
  </si>
  <si>
    <t>https://vtr.valasztas.hu/ogy2022/egyeni-valasztokeruletek/10-01</t>
  </si>
  <si>
    <t>https://vtr.valasztas.hu/ogy2022/egyeni-valasztokeruletek/10-02</t>
  </si>
  <si>
    <t>https://vtr.valasztas.hu/ogy2022/egyeni-valasztokeruletek/10-03</t>
  </si>
  <si>
    <t>https://vtr.valasztas.hu/ogy2022/egyeni-valasztokeruletek/11-01</t>
  </si>
  <si>
    <t>https://vtr.valasztas.hu/ogy2022/egyeni-valasztokeruletek/11-02</t>
  </si>
  <si>
    <t>https://vtr.valasztas.hu/ogy2022/egyeni-valasztokeruletek/11-03</t>
  </si>
  <si>
    <t>https://vtr.valasztas.hu/ogy2022/egyeni-valasztokeruletek/11-04</t>
  </si>
  <si>
    <t>https://vtr.valasztas.hu/ogy2022/egyeni-valasztokeruletek/12-01</t>
  </si>
  <si>
    <t>https://vtr.valasztas.hu/ogy2022/egyeni-valasztokeruletek/12-02</t>
  </si>
  <si>
    <t>https://vtr.valasztas.hu/ogy2022/egyeni-valasztokeruletek/12-03</t>
  </si>
  <si>
    <t>https://vtr.valasztas.hu/ogy2022/egyeni-valasztokeruletek/13-01</t>
  </si>
  <si>
    <t>https://vtr.valasztas.hu/ogy2022/egyeni-valasztokeruletek/13-02</t>
  </si>
  <si>
    <t>https://vtr.valasztas.hu/ogy2022/egyeni-valasztokeruletek/14-01</t>
  </si>
  <si>
    <t>https://vtr.valasztas.hu/ogy2022/egyeni-valasztokeruletek/14-02</t>
  </si>
  <si>
    <t>https://vtr.valasztas.hu/ogy2022/egyeni-valasztokeruletek/14-03</t>
  </si>
  <si>
    <t>https://vtr.valasztas.hu/ogy2022/egyeni-valasztokeruletek/14-04</t>
  </si>
  <si>
    <t>https://vtr.valasztas.hu/ogy2022/egyeni-valasztokeruletek/14-05</t>
  </si>
  <si>
    <t>https://vtr.valasztas.hu/ogy2022/egyeni-valasztokeruletek/14-06</t>
  </si>
  <si>
    <t>https://vtr.valasztas.hu/ogy2022/egyeni-valasztokeruletek/14-07</t>
  </si>
  <si>
    <t>https://vtr.valasztas.hu/ogy2022/egyeni-valasztokeruletek/14-08</t>
  </si>
  <si>
    <t>https://vtr.valasztas.hu/ogy2022/egyeni-valasztokeruletek/14-09</t>
  </si>
  <si>
    <t>https://vtr.valasztas.hu/ogy2022/egyeni-valasztokeruletek/14-10</t>
  </si>
  <si>
    <t>https://vtr.valasztas.hu/ogy2022/egyeni-valasztokeruletek/14-11</t>
  </si>
  <si>
    <t>https://vtr.valasztas.hu/ogy2022/egyeni-valasztokeruletek/14-12</t>
  </si>
  <si>
    <t>https://vtr.valasztas.hu/ogy2022/egyeni-valasztokeruletek/15-01</t>
  </si>
  <si>
    <t>https://vtr.valasztas.hu/ogy2022/egyeni-valasztokeruletek/15-02</t>
  </si>
  <si>
    <t>https://vtr.valasztas.hu/ogy2022/egyeni-valasztokeruletek/15-03</t>
  </si>
  <si>
    <t>https://vtr.valasztas.hu/ogy2022/egyeni-valasztokeruletek/15-04</t>
  </si>
  <si>
    <t>https://vtr.valasztas.hu/ogy2022/egyeni-valasztokeruletek/16-01</t>
  </si>
  <si>
    <t>https://vtr.valasztas.hu/ogy2022/egyeni-valasztokeruletek/16-02</t>
  </si>
  <si>
    <t>https://vtr.valasztas.hu/ogy2022/egyeni-valasztokeruletek/16-03</t>
  </si>
  <si>
    <t>https://vtr.valasztas.hu/ogy2022/egyeni-valasztokeruletek/16-04</t>
  </si>
  <si>
    <t>https://vtr.valasztas.hu/ogy2022/egyeni-valasztokeruletek/16-05</t>
  </si>
  <si>
    <t>https://vtr.valasztas.hu/ogy2022/egyeni-valasztokeruletek/16-06</t>
  </si>
  <si>
    <t>https://vtr.valasztas.hu/ogy2022/egyeni-valasztokeruletek/17-01</t>
  </si>
  <si>
    <t>https://vtr.valasztas.hu/ogy2022/egyeni-valasztokeruletek/17-02</t>
  </si>
  <si>
    <t>https://vtr.valasztas.hu/ogy2022/egyeni-valasztokeruletek/17-03</t>
  </si>
  <si>
    <t>https://vtr.valasztas.hu/ogy2022/egyeni-valasztokeruletek/18-01</t>
  </si>
  <si>
    <t>https://vtr.valasztas.hu/ogy2022/egyeni-valasztokeruletek/18-02</t>
  </si>
  <si>
    <t>https://vtr.valasztas.hu/ogy2022/egyeni-valasztokeruletek/18-03</t>
  </si>
  <si>
    <t>https://vtr.valasztas.hu/ogy2022/egyeni-valasztokeruletek/19-01</t>
  </si>
  <si>
    <t>https://vtr.valasztas.hu/ogy2022/egyeni-valasztokeruletek/19-02</t>
  </si>
  <si>
    <t>https://vtr.valasztas.hu/ogy2022/egyeni-valasztokeruletek/19-03</t>
  </si>
  <si>
    <t>https://vtr.valasztas.hu/ogy2022/egyeni-valasztokeruletek/19-04</t>
  </si>
  <si>
    <t>https://vtr.valasztas.hu/ogy2022/egyeni-valasztokeruletek/20-01</t>
  </si>
  <si>
    <t>https://vtr.valasztas.hu/ogy2022/egyeni-valasztokeruletek/20-02</t>
  </si>
  <si>
    <t>https://vtr.valasztas.hu/ogy2022/egyeni-valasztokeruletek/20-03</t>
  </si>
  <si>
    <t>Megjelent 2018 (%)</t>
  </si>
  <si>
    <t>Megjelent 2022 (%)</t>
  </si>
  <si>
    <t>Krumpli-kommandó nyert?</t>
  </si>
  <si>
    <t>2018-ban</t>
  </si>
  <si>
    <t>2022-ben</t>
  </si>
  <si>
    <t>Legtöbb szavazó</t>
  </si>
  <si>
    <t>Legkevesebb szavazó</t>
  </si>
  <si>
    <t>Részvételi változás (%)</t>
  </si>
  <si>
    <t>Budapest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</si>
  <si>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</si>
  <si>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</si>
  <si>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</si>
  <si>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</si>
  <si>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</si>
  <si>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</si>
  <si>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</si>
  <si>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</si>
  <si>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</si>
  <si>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</si>
  <si>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</si>
  <si>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</si>
  <si>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</si>
  <si>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</si>
  <si>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</si>
  <si>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</si>
  <si>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</si>
  <si>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</si>
  <si>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</si>
  <si>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r>
      <t>Jogosultak-e a krumplira?</t>
    </r>
    <r>
      <rPr>
        <b/>
        <sz val="8"/>
        <color theme="1"/>
        <rFont val="Calibri"/>
        <family val="2"/>
        <charset val="238"/>
        <scheme val="minor"/>
      </rPr>
      <t xml:space="preserve"> (csak azok jogosultak, ahol romlott a részvételi arány &gt;-0,4%)</t>
    </r>
  </si>
  <si>
    <t>🥔 Krumpli-esőben részesülő főváros/megyék száma 2026-ban:</t>
  </si>
  <si>
    <t>🥔  Amelyik körzetben 0,4%-ot romlott a részvételi arány 2022-ben 2018-hoz képest, oda krumpli-esőt javaslok.</t>
  </si>
  <si>
    <r>
      <t xml:space="preserve">Solver által megítélt krumpli-eső </t>
    </r>
    <r>
      <rPr>
        <b/>
        <sz val="8"/>
        <color theme="1"/>
        <rFont val="Calibri"/>
        <family val="2"/>
        <charset val="238"/>
        <scheme val="minor"/>
      </rPr>
      <t>(maximum 7 körzet)</t>
    </r>
  </si>
  <si>
    <t>https://www.ksh.hu/stadat_files/mun/hu/mun0206.html</t>
  </si>
  <si>
    <t>Területi egység neve</t>
  </si>
  <si>
    <t>Területi egység szintje</t>
  </si>
  <si>
    <t>2024. I. negyedév</t>
  </si>
  <si>
    <t>2024. I. félév</t>
  </si>
  <si>
    <t>2024. I–III. negyedév</t>
  </si>
  <si>
    <t>2024. I–IV. negyedév</t>
  </si>
  <si>
    <t>főváros, régió</t>
  </si>
  <si>
    <t xml:space="preserve">Bács-Kiskun </t>
  </si>
  <si>
    <t>vármegye</t>
  </si>
  <si>
    <t>Csongrád-Csanád</t>
  </si>
  <si>
    <t xml:space="preserve">Nógrád </t>
  </si>
  <si>
    <t xml:space="preserve">Pest </t>
  </si>
  <si>
    <t>vármegye, régió</t>
  </si>
  <si>
    <t xml:space="preserve">Tolna </t>
  </si>
  <si>
    <t>2024 éves átlag</t>
  </si>
  <si>
    <t>Bruttó átlagkereset, forintban</t>
  </si>
  <si>
    <r>
      <t xml:space="preserve">Bruttó átlagkereset </t>
    </r>
    <r>
      <rPr>
        <b/>
        <sz val="8"/>
        <color theme="1"/>
        <rFont val="Calibri"/>
        <family val="2"/>
        <charset val="238"/>
        <scheme val="minor"/>
      </rPr>
      <t>(2024 év, Ft-ban)</t>
    </r>
  </si>
  <si>
    <r>
      <t xml:space="preserve">Súlyozás </t>
    </r>
    <r>
      <rPr>
        <b/>
        <sz val="8"/>
        <color theme="1"/>
        <rFont val="Calibri"/>
        <family val="2"/>
        <charset val="238"/>
        <scheme val="minor"/>
      </rPr>
      <t>(1-jó ; 4-rossz)</t>
    </r>
  </si>
  <si>
    <r>
      <t xml:space="preserve">Kötelező krumpli </t>
    </r>
    <r>
      <rPr>
        <b/>
        <sz val="8"/>
        <color theme="1"/>
        <rFont val="Calibri"/>
        <family val="2"/>
        <charset val="238"/>
        <scheme val="minor"/>
      </rPr>
      <t>(4-es súlyozás alapján)</t>
    </r>
  </si>
  <si>
    <r>
      <t>Súlyozás</t>
    </r>
    <r>
      <rPr>
        <b/>
        <sz val="8"/>
        <rFont val="Calibri"/>
        <family val="2"/>
        <charset val="238"/>
        <scheme val="minor"/>
      </rPr>
      <t xml:space="preserve"> (1-jó ; 4-rossz)</t>
    </r>
  </si>
  <si>
    <t xml:space="preserve">🥔  Maximum 7 körzetben eshet a krumpli-eső - átlagkeresetet figyelembe véve, 4-es súlyozással (Solverrel) </t>
  </si>
  <si>
    <t>🥔  A táblázat a 2018 és 2022 évi választások adatait, illetve a 2024 évi átlagkeresetet tartalmazza.</t>
  </si>
  <si>
    <t>🥔  Az összesítés munkalapon a választási eredményeket, átlagkereseteket hasonlítom össze, illetve súlyozom</t>
  </si>
  <si>
    <r>
      <t>Hatás (</t>
    </r>
    <r>
      <rPr>
        <b/>
        <sz val="8"/>
        <color theme="1"/>
        <rFont val="Calibri"/>
        <family val="2"/>
        <charset val="238"/>
        <scheme val="minor"/>
      </rPr>
      <t>részvétel emelkedés %-ban - 2022-hez képest)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</si>
</sst>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12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0"/>
  </cellStyleXfs>
  <cellXfs count="35">
    <xf numFmtId="0" fontId="0" fillId="0" borderId="0" xfId="0"/>
    <xf numFmtId="10" fontId="0" fillId="0" borderId="0" xfId="0" applyNumberFormat="1"/>
    <xf numFmtId="0" fontId="2" fillId="0" borderId="0" xfId="0" applyFont="1"/>
    <xf numFmtId="3" fontId="0" fillId="0" borderId="0" xfId="0" applyNumberFormat="1"/>
    <xf numFmtId="0" fontId="5" fillId="0" borderId="0" xfId="2"/>
    <xf numFmtId="2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0" xfId="1" applyFont="1" applyAlignment="1">
      <alignment horizontal="left"/>
    </xf>
    <xf numFmtId="1" fontId="0" fillId="0" borderId="0" xfId="0" applyNumberFormat="1"/>
    <xf numFmtId="0" fontId="1" fillId="0" borderId="0" xfId="1" applyFont="1" applyFill="1" applyAlignment="1">
      <alignment vertical="center" wrapText="1"/>
    </xf>
    <xf numFmtId="0" fontId="1" fillId="2" borderId="0" xfId="1" applyFont="1" applyBorder="1" applyAlignment="1">
      <alignment horizontal="center" vertical="center" wrapText="1"/>
    </xf>
    <xf numFmtId="0" fontId="1" fillId="0" borderId="0" xfId="1" applyFont="1" applyFill="1" applyAlignment="1">
      <alignment vertical="top" wrapText="1"/>
    </xf>
    <xf numFmtId="0" fontId="7" fillId="0" borderId="0" xfId="1" applyFont="1" applyFill="1" applyAlignment="1">
      <alignment vertical="top"/>
    </xf>
    <xf numFmtId="0" fontId="5" fillId="0" borderId="0" xfId="2" applyAlignment="1"/>
    <xf numFmtId="0" fontId="1" fillId="2" borderId="0" xfId="1" applyFont="1" applyBorder="1" applyAlignment="1"/>
    <xf numFmtId="0" fontId="1" fillId="2" borderId="0" xfId="1" applyFont="1" applyBorder="1" applyAlignment="1">
      <alignment horizontal="left"/>
    </xf>
    <xf numFmtId="0" fontId="1" fillId="2" borderId="3" xfId="1" applyFont="1" applyBorder="1" applyAlignment="1">
      <alignment horizontal="left"/>
    </xf>
    <xf numFmtId="0" fontId="8" fillId="3" borderId="2" xfId="3" applyBorder="1"/>
    <xf numFmtId="2" fontId="8" fillId="3" borderId="2" xfId="3" applyNumberFormat="1" applyBorder="1"/>
    <xf numFmtId="0" fontId="8" fillId="4" borderId="2" xfId="4" applyBorder="1"/>
    <xf numFmtId="2" fontId="8" fillId="4" borderId="2" xfId="4" applyNumberFormat="1" applyBorder="1"/>
    <xf numFmtId="0" fontId="7" fillId="5" borderId="0" xfId="5" applyFont="1" applyFill="1" applyAlignment="1">
      <alignment horizontal="centerContinuous" vertical="center"/>
    </xf>
    <xf numFmtId="0" fontId="9" fillId="0" borderId="0" xfId="0" applyFont="1"/>
    <xf numFmtId="0" fontId="9" fillId="0" borderId="0" xfId="5" applyFont="1"/>
    <xf numFmtId="3" fontId="11" fillId="0" borderId="0" xfId="0" applyNumberFormat="1" applyFont="1"/>
    <xf numFmtId="0" fontId="12" fillId="4" borderId="1" xfId="4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1" fillId="2" borderId="0" xfId="1" applyFont="1" applyBorder="1" applyAlignment="1">
      <alignment horizontal="center" vertical="center"/>
    </xf>
    <xf numFmtId="0" fontId="1" fillId="2" borderId="3" xfId="1" applyFont="1" applyBorder="1" applyAlignment="1">
      <alignment horizontal="center" vertical="center"/>
    </xf>
    <xf numFmtId="0" fontId="1" fillId="2" borderId="0" xfId="1" applyFont="1" applyBorder="1" applyAlignment="1">
      <alignment horizontal="center" vertical="center" wrapText="1"/>
    </xf>
  </cellXfs>
  <cellStyles count="6">
    <cellStyle name="20% - 2. jelölőszín" xfId="3" builtinId="34"/>
    <cellStyle name="40% - 2. jelölőszín" xfId="4" builtinId="35"/>
    <cellStyle name="Hivatkozás" xfId="2" builtinId="8"/>
    <cellStyle name="Jelölőszín 2" xfId="1" builtinId="33"/>
    <cellStyle name="Normál" xfId="0" builtinId="0"/>
    <cellStyle name="Normál 2 2 2" xfId="5" xr:uid="{4C787F15-78A4-49BB-B888-A1D66DE67BA6}"/>
  </cellStyles>
  <dxfs count="5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numFmt numFmtId="1" formatCode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numFmt numFmtId="1" formatCode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0" formatCode="General"/>
    </dxf>
    <dxf>
      <numFmt numFmtId="2" formatCode="0.00"/>
    </dxf>
    <dxf>
      <numFmt numFmtId="1" formatCode="0"/>
    </dxf>
    <dxf>
      <numFmt numFmtId="2" formatCode="0.00"/>
    </dxf>
    <dxf>
      <numFmt numFmtId="3" formatCode="#,##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205948</xdr:colOff>
      <xdr:row>6</xdr:row>
      <xdr:rowOff>133865</xdr:rowOff>
    </xdr:from>
    <xdr:to>
      <xdr:col>15</xdr:col>
      <xdr:colOff>63143</xdr:colOff>
      <xdr:row>28</xdr:row>
      <xdr:rowOff>57788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479175F7-3E3E-4362-AA76-0003ACE08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4248" y="2099825"/>
          <a:ext cx="4231075" cy="3947283"/>
        </a:xfrm>
        <a:prstGeom prst="rect">
          <a:avLst/>
        </a:prstGeom>
      </xdr:spPr>
    </xdr:pic>
    <xdr:clientData/>
  </xdr:twoCellAnchor>
  <xdr:twoCellAnchor editAs="oneCell">
    <xdr:from>
      <xdr:col>15</xdr:col>
      <xdr:colOff>236837</xdr:colOff>
      <xdr:row>8</xdr:row>
      <xdr:rowOff>182187</xdr:rowOff>
    </xdr:from>
    <xdr:to>
      <xdr:col>22</xdr:col>
      <xdr:colOff>580690</xdr:colOff>
      <xdr:row>24</xdr:row>
      <xdr:rowOff>114404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EAC3167E-48BE-4D0C-B0F1-432AB697E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9017" y="2513907"/>
          <a:ext cx="4458653" cy="2858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205948</xdr:colOff>
      <xdr:row>6</xdr:row>
      <xdr:rowOff>133865</xdr:rowOff>
    </xdr:from>
    <xdr:to>
      <xdr:col>15</xdr:col>
      <xdr:colOff>63143</xdr:colOff>
      <xdr:row>28</xdr:row>
      <xdr:rowOff>57788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AB0C7C3-670E-205A-A4DD-F5BD01CC5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3218" y="2121243"/>
          <a:ext cx="4233547" cy="4001653"/>
        </a:xfrm>
        <a:prstGeom prst="rect">
          <a:avLst/>
        </a:prstGeom>
      </xdr:spPr>
    </xdr:pic>
    <xdr:clientData/>
  </xdr:twoCellAnchor>
  <xdr:twoCellAnchor editAs="oneCell">
    <xdr:from>
      <xdr:col>15</xdr:col>
      <xdr:colOff>236837</xdr:colOff>
      <xdr:row>8</xdr:row>
      <xdr:rowOff>182187</xdr:rowOff>
    </xdr:from>
    <xdr:to>
      <xdr:col>22</xdr:col>
      <xdr:colOff>580690</xdr:colOff>
      <xdr:row>24</xdr:row>
      <xdr:rowOff>114404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90753293-B744-56A8-3BDA-1457DAEFF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70459" y="2540268"/>
          <a:ext cx="4452474" cy="28978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39ECB8-EF45-45E0-9254-4BBCEE44DA33}" name="Táblázat224" displayName="Táblázat224" ref="A1:K22" totalsRowCount="1" headerRowDxfId="18" dataDxfId="17">
  <tableColumns count="11">
    <tableColumn id="1" xr3:uid="{C5DBBE13-087E-4A02-92D1-48738469F8D4}" name="ID" dataDxfId="16" totalsRowDxfId="5"/>
    <tableColumn id="2" xr3:uid="{C8CDB1D5-38F0-4297-BCCD-B22AD3A4649E}" name="Főváros, megyék" dataDxfId="15"/>
    <tableColumn id="3" xr3:uid="{B3848669-A951-4B74-B12C-599C4A48C858}" name="Megjelent 2018 (%)" totalsRowFunction="average" dataDxfId="14" totalsRowDxfId="4">
      <calculatedColumnFormula>Főváros_megyék_2018!D2</calculatedColumnFormula>
    </tableColumn>
    <tableColumn id="4" xr3:uid="{923B2E25-0A6E-4A7B-B3D8-77ED512B7B3C}" name="Megjelent 2022 (%)" totalsRowFunction="average" dataDxfId="13" totalsRowDxfId="3">
      <calculatedColumnFormula>Főváros_megyék_2022!D2</calculatedColumnFormula>
    </tableColumn>
    <tableColumn id="5" xr3:uid="{6263C4A1-8A95-4D21-A4AA-4D4CA559CC58}" name="Részvételi változás (%)" totalsRowFunction="average" dataDxfId="12" totalsRowDxfId="2">
      <calculatedColumnFormula>D2-C2</calculatedColumnFormula>
    </tableColumn>
    <tableColumn id="8" xr3:uid="{58157BC4-C1B6-4F8E-885B-CCFDD5603044}" name="Bruttó átlagkereset (2024 év, Ft-ban)" dataDxfId="11" totalsRowDxfId="1">
      <calculatedColumnFormula>Átlagkereset_2024!G3</calculatedColumnFormula>
    </tableColumn>
    <tableColumn id="10" xr3:uid="{1BFFF661-A54F-4C67-9569-301077BCACEC}" name="Súlyozás (1-jó ; 4-rossz)" dataDxfId="10" totalsRowDxfId="0">
      <calculatedColumnFormula>Átlagkereset_2024!H3</calculatedColumnFormula>
    </tableColumn>
    <tableColumn id="6" xr3:uid="{6AF89C29-C202-4A3C-BC80-6A1D57F17C7F}" name="Jogosultak-e a krumplira? (csak azok jogosultak, ahol romlott a részvételi arány &gt;-0,4%)" totalsRowFunction="sum" dataDxfId="9">
      <calculatedColumnFormula>IF(E2&lt;=-0.4,1,0)</calculatedColumnFormula>
    </tableColumn>
    <tableColumn id="7" xr3:uid="{4C807CEB-8737-40B3-AF50-E9498AB10BD7}" name="Solver által megítélt krumpli-eső (maximum 7 körzet)" totalsRowFunction="sum" dataDxfId="8"/>
    <tableColumn id="11" xr3:uid="{01A3DDC2-D4BC-46A8-BB23-9C67CE99E2B1}" name="Hatás (részvétel emelkedés %-ban - 2022-hez képest)" totalsRowFunction="sum" dataDxfId="7">
      <calculatedColumnFormula>IF(I2=1, (D2 + 0.07 - D2) * G2, 0)</calculatedColumnFormula>
    </tableColumn>
    <tableColumn id="9" xr3:uid="{8FAD7F52-A6F6-4C1F-9EC0-F7F270209C71}" name="Kötelező krumpli (4-es súlyozás alapján)" totalsRowFunction="sum" dataDxfId="6">
      <calculatedColumnFormula>IF(G2=4, 1, 0)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178202-C19D-4A6C-A292-C56CB15A9009}" name="Táblázat22" displayName="Táblázat22" ref="A1:K22" totalsRowCount="1" headerRowDxfId="37" dataDxfId="36">
  <tableColumns count="11">
    <tableColumn id="1" xr3:uid="{73D2ABF3-90EA-4A68-8033-C3D7D8B6986D}" name="ID" dataDxfId="35" totalsRowDxfId="24"/>
    <tableColumn id="2" xr3:uid="{D1A316E7-C867-45CE-9EED-EBB36EBA6A17}" name="Főváros, megyék" dataDxfId="34"/>
    <tableColumn id="3" xr3:uid="{9455993E-917C-4148-A4D7-EFAF363E97EF}" name="Megjelent 2018 (%)" totalsRowFunction="average" dataDxfId="33" totalsRowDxfId="23">
      <calculatedColumnFormula>Főváros_megyék_2018!D2</calculatedColumnFormula>
    </tableColumn>
    <tableColumn id="4" xr3:uid="{B9474C38-8F7B-470B-ACFC-129B0B57FE01}" name="Megjelent 2022 (%)" totalsRowFunction="average" dataDxfId="32" totalsRowDxfId="22">
      <calculatedColumnFormula>Főváros_megyék_2022!D2</calculatedColumnFormula>
    </tableColumn>
    <tableColumn id="5" xr3:uid="{17BF170E-55DD-440E-9BA7-2A46A8BDEF78}" name="Részvételi változás (%)" totalsRowFunction="average" dataDxfId="31" totalsRowDxfId="21">
      <calculatedColumnFormula>D2-C2</calculatedColumnFormula>
    </tableColumn>
    <tableColumn id="8" xr3:uid="{721D6838-2EC4-42AD-BE6C-09429DD6A6C1}" name="Bruttó átlagkereset (2024 év, Ft-ban)" dataDxfId="30" totalsRowDxfId="20">
      <calculatedColumnFormula>Átlagkereset_2024!G3</calculatedColumnFormula>
    </tableColumn>
    <tableColumn id="10" xr3:uid="{123DB733-0195-47E6-A82F-0FCEFD3B40CC}" name="Súlyozás (1-jó ; 4-rossz)" dataDxfId="29" totalsRowDxfId="19">
      <calculatedColumnFormula>Átlagkereset_2024!H3</calculatedColumnFormula>
    </tableColumn>
    <tableColumn id="6" xr3:uid="{1B970137-3847-4D24-AFF7-3F9BF41D9134}" name="Jogosultak-e a krumplira? (csak azok jogosultak, ahol romlott a részvételi arány &gt;-0,4%)" totalsRowFunction="sum" dataDxfId="28">
      <calculatedColumnFormula>IF(E2&lt;=-0.4,1,0)</calculatedColumnFormula>
    </tableColumn>
    <tableColumn id="7" xr3:uid="{39DB5D8C-7F92-4F93-9BFA-6723A141A7A1}" name="Solver által megítélt krumpli-eső (maximum 7 körzet)" totalsRowFunction="sum" dataDxfId="27"/>
    <tableColumn id="11" xr3:uid="{D4171502-C984-4987-BD88-5C00CD9907FE}" name="Hatás (részvétel emelkedés %-ban - 2022-hez képest)" totalsRowFunction="sum" dataDxfId="26">
      <calculatedColumnFormula>IF(I2=1, (D2 + 0.07 - D2) * G2, 0)</calculatedColumnFormula>
    </tableColumn>
    <tableColumn id="9" xr3:uid="{A99F5C28-8A52-41AB-A570-EF3618E427AF}" name="Kötelező krumpli (4-es súlyozás alapján)" totalsRowFunction="sum" dataDxfId="25">
      <calculatedColumnFormula>IF(G2=4, 1, 0)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7D74AA-5DC0-4A69-B3BB-05107BF21338}" name="Táblázat2" displayName="Táblázat2" ref="A1:K22" totalsRowCount="1" headerRowDxfId="56" dataDxfId="55">
  <tableColumns count="11">
    <tableColumn id="1" xr3:uid="{2223510A-7903-451D-BAB2-DA7C869D691E}" name="ID" dataDxfId="54" totalsRowDxfId="53"/>
    <tableColumn id="2" xr3:uid="{D81127DF-84D6-41F8-B7EE-721D5FF8D421}" name="Főváros, megyék" dataDxfId="52"/>
    <tableColumn id="3" xr3:uid="{F3A42998-B8DB-4387-8CB8-A453B450684F}" name="Megjelent 2018 (%)" totalsRowFunction="average" dataDxfId="51" totalsRowDxfId="50">
      <calculatedColumnFormula>Főváros_megyék_2018!D2</calculatedColumnFormula>
    </tableColumn>
    <tableColumn id="4" xr3:uid="{91D798ED-6865-4524-8DED-41FD35CB18E1}" name="Megjelent 2022 (%)" totalsRowFunction="average" dataDxfId="49" totalsRowDxfId="48">
      <calculatedColumnFormula>Főváros_megyék_2022!D2</calculatedColumnFormula>
    </tableColumn>
    <tableColumn id="5" xr3:uid="{0E016C57-FEE2-4726-84EC-1AFD10573127}" name="Részvételi változás (%)" totalsRowFunction="average" dataDxfId="47" totalsRowDxfId="46">
      <calculatedColumnFormula>D2-C2</calculatedColumnFormula>
    </tableColumn>
    <tableColumn id="8" xr3:uid="{F5FCCABD-B3F1-44EB-8D82-3EF2B8A3074E}" name="Bruttó átlagkereset (2024 év, Ft-ban)" dataDxfId="45" totalsRowDxfId="44">
      <calculatedColumnFormula>Átlagkereset_2024!G3</calculatedColumnFormula>
    </tableColumn>
    <tableColumn id="10" xr3:uid="{7C542D7F-804C-4380-8447-1EA510EEAC57}" name="Súlyozás (1-jó ; 4-rossz)" dataDxfId="43" totalsRowDxfId="42">
      <calculatedColumnFormula>Átlagkereset_2024!H3</calculatedColumnFormula>
    </tableColumn>
    <tableColumn id="6" xr3:uid="{496FE412-4635-44CE-BD67-08C4AC4A81ED}" name="Jogosultak-e a krumplira? (csak azok jogosultak, ahol romlott a részvételi arány &gt;-0,4%)" totalsRowFunction="sum" dataDxfId="41">
      <calculatedColumnFormula>IF(E2&lt;=-0.4,1,0)</calculatedColumnFormula>
    </tableColumn>
    <tableColumn id="7" xr3:uid="{1854DE86-588B-4A39-A401-B7708FF73D6F}" name="Solver által megítélt krumpli-eső (maximum 7 körzet)" totalsRowFunction="sum" dataDxfId="40"/>
    <tableColumn id="11" xr3:uid="{92A1E172-A2BD-4213-AC32-21FD229555B8}" name="Hatás (részvétel emelkedés %-ban - 2022-hez képest)" totalsRowFunction="sum" dataDxfId="39">
      <calculatedColumnFormula>IF(I2=1, (D2 + 0.07 - D2) * G2, 0)</calculatedColumnFormula>
    </tableColumn>
    <tableColumn id="9" xr3:uid="{8DA65A51-A1F3-4D91-A1B7-A710AEBD3028}" name="Kötelező krumpli (4-es súlyozás alapján)" totalsRowFunction="sum" dataDxfId="38">
      <calculatedColumnFormula>IF(G2=4, 1, 0)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ksh.hu/stadat_files/mun/hu/mun0206.html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vtr.valasztas.hu/ogy2022/egyeni-valasztokeruletek/08-05" TargetMode="External"/><Relationship Id="rId21" Type="http://schemas.openxmlformats.org/officeDocument/2006/relationships/hyperlink" Target="https://vtr.valasztas.hu/ogy2022/egyeni-valasztokeruletek/07-05" TargetMode="External"/><Relationship Id="rId42" Type="http://schemas.openxmlformats.org/officeDocument/2006/relationships/hyperlink" Target="https://vtr.valasztas.hu/ogy2022/egyeni-valasztokeruletek/12-03" TargetMode="External"/><Relationship Id="rId47" Type="http://schemas.openxmlformats.org/officeDocument/2006/relationships/hyperlink" Target="https://vtr.valasztas.hu/ogy2022/egyeni-valasztokeruletek/14-03" TargetMode="External"/><Relationship Id="rId63" Type="http://schemas.openxmlformats.org/officeDocument/2006/relationships/hyperlink" Target="https://vtr.valasztas.hu/ogy2022/egyeni-valasztokeruletek/16-03" TargetMode="External"/><Relationship Id="rId68" Type="http://schemas.openxmlformats.org/officeDocument/2006/relationships/hyperlink" Target="https://vtr.valasztas.hu/ogy2022/egyeni-valasztokeruletek/17-02" TargetMode="External"/><Relationship Id="rId84" Type="http://schemas.openxmlformats.org/officeDocument/2006/relationships/hyperlink" Target="https://vtr.valasztas.hu/ogy2022/egyeni-valasztokeruletek/01-09?tab=candidates" TargetMode="External"/><Relationship Id="rId89" Type="http://schemas.openxmlformats.org/officeDocument/2006/relationships/hyperlink" Target="https://vtr.valasztas.hu/ogy2022/egyeni-valasztokeruletek/01-14?tab=candidates" TargetMode="External"/><Relationship Id="rId16" Type="http://schemas.openxmlformats.org/officeDocument/2006/relationships/hyperlink" Target="https://vtr.valasztas.hu/ogy2022/egyeni-valasztokeruletek/07-01" TargetMode="External"/><Relationship Id="rId11" Type="http://schemas.openxmlformats.org/officeDocument/2006/relationships/hyperlink" Target="https://vtr.valasztas.hu/ogy2022/egyeni-valasztokeruletek/05-07" TargetMode="External"/><Relationship Id="rId32" Type="http://schemas.openxmlformats.org/officeDocument/2006/relationships/hyperlink" Target="https://vtr.valasztas.hu/ogy2022/egyeni-valasztokeruletek/09-06" TargetMode="External"/><Relationship Id="rId37" Type="http://schemas.openxmlformats.org/officeDocument/2006/relationships/hyperlink" Target="https://vtr.valasztas.hu/ogy2022/egyeni-valasztokeruletek/11-02" TargetMode="External"/><Relationship Id="rId53" Type="http://schemas.openxmlformats.org/officeDocument/2006/relationships/hyperlink" Target="https://vtr.valasztas.hu/ogy2022/egyeni-valasztokeruletek/14-09" TargetMode="External"/><Relationship Id="rId58" Type="http://schemas.openxmlformats.org/officeDocument/2006/relationships/hyperlink" Target="https://vtr.valasztas.hu/ogy2022/egyeni-valasztokeruletek/15-02" TargetMode="External"/><Relationship Id="rId74" Type="http://schemas.openxmlformats.org/officeDocument/2006/relationships/hyperlink" Target="https://vtr.valasztas.hu/ogy2022/egyeni-valasztokeruletek/19-02" TargetMode="External"/><Relationship Id="rId79" Type="http://schemas.openxmlformats.org/officeDocument/2006/relationships/hyperlink" Target="https://vtr.valasztas.hu/ogy2022/egyeni-valasztokeruletek/20-03" TargetMode="External"/><Relationship Id="rId102" Type="http://schemas.openxmlformats.org/officeDocument/2006/relationships/hyperlink" Target="https://vtr.valasztas.hu/ogy2022/egyeni-valasztokeruletek/02-03" TargetMode="External"/><Relationship Id="rId5" Type="http://schemas.openxmlformats.org/officeDocument/2006/relationships/hyperlink" Target="https://vtr.valasztas.hu/ogy2022/egyeni-valasztokeruletek/05-01" TargetMode="External"/><Relationship Id="rId90" Type="http://schemas.openxmlformats.org/officeDocument/2006/relationships/hyperlink" Target="https://vtr.valasztas.hu/ogy2022/egyeni-valasztokeruletek/01-15?tab=candidates" TargetMode="External"/><Relationship Id="rId95" Type="http://schemas.openxmlformats.org/officeDocument/2006/relationships/hyperlink" Target="https://vtr.valasztas.hu/ogy2022/egyeni-valasztokeruletek/03-02" TargetMode="External"/><Relationship Id="rId22" Type="http://schemas.openxmlformats.org/officeDocument/2006/relationships/hyperlink" Target="https://vtr.valasztas.hu/ogy2022/egyeni-valasztokeruletek/08-01" TargetMode="External"/><Relationship Id="rId27" Type="http://schemas.openxmlformats.org/officeDocument/2006/relationships/hyperlink" Target="https://vtr.valasztas.hu/ogy2022/egyeni-valasztokeruletek/09-01" TargetMode="External"/><Relationship Id="rId43" Type="http://schemas.openxmlformats.org/officeDocument/2006/relationships/hyperlink" Target="https://vtr.valasztas.hu/ogy2022/egyeni-valasztokeruletek/13-01" TargetMode="External"/><Relationship Id="rId48" Type="http://schemas.openxmlformats.org/officeDocument/2006/relationships/hyperlink" Target="https://vtr.valasztas.hu/ogy2022/egyeni-valasztokeruletek/14-04" TargetMode="External"/><Relationship Id="rId64" Type="http://schemas.openxmlformats.org/officeDocument/2006/relationships/hyperlink" Target="https://vtr.valasztas.hu/ogy2022/egyeni-valasztokeruletek/16-04" TargetMode="External"/><Relationship Id="rId69" Type="http://schemas.openxmlformats.org/officeDocument/2006/relationships/hyperlink" Target="https://vtr.valasztas.hu/ogy2022/egyeni-valasztokeruletek/17-03" TargetMode="External"/><Relationship Id="rId80" Type="http://schemas.openxmlformats.org/officeDocument/2006/relationships/hyperlink" Target="https://vtr.valasztas.hu/ogy2022/egyeni-valasztokeruletek/01-05?tab=candidates" TargetMode="External"/><Relationship Id="rId85" Type="http://schemas.openxmlformats.org/officeDocument/2006/relationships/hyperlink" Target="https://vtr.valasztas.hu/ogy2022/egyeni-valasztokeruletek/01-10?tab=candidates" TargetMode="External"/><Relationship Id="rId12" Type="http://schemas.openxmlformats.org/officeDocument/2006/relationships/hyperlink" Target="https://vtr.valasztas.hu/ogy2022/egyeni-valasztokeruletek/06-01?tab=candidates" TargetMode="External"/><Relationship Id="rId17" Type="http://schemas.openxmlformats.org/officeDocument/2006/relationships/hyperlink" Target="https://vtr.valasztas.hu/ogy2022/egyeni-valasztokeruletek/07-02" TargetMode="External"/><Relationship Id="rId33" Type="http://schemas.openxmlformats.org/officeDocument/2006/relationships/hyperlink" Target="https://vtr.valasztas.hu/ogy2022/egyeni-valasztokeruletek/10-01" TargetMode="External"/><Relationship Id="rId38" Type="http://schemas.openxmlformats.org/officeDocument/2006/relationships/hyperlink" Target="https://vtr.valasztas.hu/ogy2022/egyeni-valasztokeruletek/11-03" TargetMode="External"/><Relationship Id="rId59" Type="http://schemas.openxmlformats.org/officeDocument/2006/relationships/hyperlink" Target="https://vtr.valasztas.hu/ogy2022/egyeni-valasztokeruletek/15-03" TargetMode="External"/><Relationship Id="rId103" Type="http://schemas.openxmlformats.org/officeDocument/2006/relationships/hyperlink" Target="https://vtr.valasztas.hu/ogy2022/egyeni-valasztokeruletek/02-04" TargetMode="External"/><Relationship Id="rId20" Type="http://schemas.openxmlformats.org/officeDocument/2006/relationships/hyperlink" Target="https://vtr.valasztas.hu/ogy2022/egyeni-valasztokeruletek/07-04" TargetMode="External"/><Relationship Id="rId41" Type="http://schemas.openxmlformats.org/officeDocument/2006/relationships/hyperlink" Target="https://vtr.valasztas.hu/ogy2022/egyeni-valasztokeruletek/12-02" TargetMode="External"/><Relationship Id="rId54" Type="http://schemas.openxmlformats.org/officeDocument/2006/relationships/hyperlink" Target="https://vtr.valasztas.hu/ogy2022/egyeni-valasztokeruletek/14-10" TargetMode="External"/><Relationship Id="rId62" Type="http://schemas.openxmlformats.org/officeDocument/2006/relationships/hyperlink" Target="https://vtr.valasztas.hu/ogy2022/egyeni-valasztokeruletek/16-02" TargetMode="External"/><Relationship Id="rId70" Type="http://schemas.openxmlformats.org/officeDocument/2006/relationships/hyperlink" Target="https://vtr.valasztas.hu/ogy2022/egyeni-valasztokeruletek/18-01" TargetMode="External"/><Relationship Id="rId75" Type="http://schemas.openxmlformats.org/officeDocument/2006/relationships/hyperlink" Target="https://vtr.valasztas.hu/ogy2022/egyeni-valasztokeruletek/19-03" TargetMode="External"/><Relationship Id="rId83" Type="http://schemas.openxmlformats.org/officeDocument/2006/relationships/hyperlink" Target="https://vtr.valasztas.hu/ogy2022/egyeni-valasztokeruletek/01-08?tab=candidates" TargetMode="External"/><Relationship Id="rId88" Type="http://schemas.openxmlformats.org/officeDocument/2006/relationships/hyperlink" Target="https://vtr.valasztas.hu/ogy2022/egyeni-valasztokeruletek/01-13?tab=candidates" TargetMode="External"/><Relationship Id="rId91" Type="http://schemas.openxmlformats.org/officeDocument/2006/relationships/hyperlink" Target="https://vtr.valasztas.hu/ogy2022/egyeni-valasztokeruletek/01-16?tab=candidates" TargetMode="External"/><Relationship Id="rId96" Type="http://schemas.openxmlformats.org/officeDocument/2006/relationships/hyperlink" Target="https://vtr.valasztas.hu/ogy2022/egyeni-valasztokeruletek/03-03" TargetMode="External"/><Relationship Id="rId1" Type="http://schemas.openxmlformats.org/officeDocument/2006/relationships/hyperlink" Target="https://vtr.valasztas.hu/ogy2022/egyeni-valasztokeruletek/01-02?tab=candidates" TargetMode="External"/><Relationship Id="rId6" Type="http://schemas.openxmlformats.org/officeDocument/2006/relationships/hyperlink" Target="https://vtr.valasztas.hu/ogy2022/egyeni-valasztokeruletek/05-02" TargetMode="External"/><Relationship Id="rId15" Type="http://schemas.openxmlformats.org/officeDocument/2006/relationships/hyperlink" Target="https://vtr.valasztas.hu/ogy2022/egyeni-valasztokeruletek/06-04" TargetMode="External"/><Relationship Id="rId23" Type="http://schemas.openxmlformats.org/officeDocument/2006/relationships/hyperlink" Target="https://vtr.valasztas.hu/ogy2022/egyeni-valasztokeruletek/08-02" TargetMode="External"/><Relationship Id="rId28" Type="http://schemas.openxmlformats.org/officeDocument/2006/relationships/hyperlink" Target="https://vtr.valasztas.hu/ogy2022/egyeni-valasztokeruletek/09-02" TargetMode="External"/><Relationship Id="rId36" Type="http://schemas.openxmlformats.org/officeDocument/2006/relationships/hyperlink" Target="https://vtr.valasztas.hu/ogy2022/egyeni-valasztokeruletek/11-01" TargetMode="External"/><Relationship Id="rId49" Type="http://schemas.openxmlformats.org/officeDocument/2006/relationships/hyperlink" Target="https://vtr.valasztas.hu/ogy2022/egyeni-valasztokeruletek/14-05" TargetMode="External"/><Relationship Id="rId57" Type="http://schemas.openxmlformats.org/officeDocument/2006/relationships/hyperlink" Target="https://vtr.valasztas.hu/ogy2022/egyeni-valasztokeruletek/15-01" TargetMode="External"/><Relationship Id="rId106" Type="http://schemas.openxmlformats.org/officeDocument/2006/relationships/hyperlink" Target="https://vtr.valasztas.hu/ogy2022/egyeni-valasztokeruletek/04-04" TargetMode="External"/><Relationship Id="rId10" Type="http://schemas.openxmlformats.org/officeDocument/2006/relationships/hyperlink" Target="https://vtr.valasztas.hu/ogy2022/egyeni-valasztokeruletek/05-06" TargetMode="External"/><Relationship Id="rId31" Type="http://schemas.openxmlformats.org/officeDocument/2006/relationships/hyperlink" Target="https://vtr.valasztas.hu/ogy2022/egyeni-valasztokeruletek/09-05" TargetMode="External"/><Relationship Id="rId44" Type="http://schemas.openxmlformats.org/officeDocument/2006/relationships/hyperlink" Target="https://vtr.valasztas.hu/ogy2022/egyeni-valasztokeruletek/13-02" TargetMode="External"/><Relationship Id="rId52" Type="http://schemas.openxmlformats.org/officeDocument/2006/relationships/hyperlink" Target="https://vtr.valasztas.hu/ogy2022/egyeni-valasztokeruletek/14-08" TargetMode="External"/><Relationship Id="rId60" Type="http://schemas.openxmlformats.org/officeDocument/2006/relationships/hyperlink" Target="https://vtr.valasztas.hu/ogy2022/egyeni-valasztokeruletek/15-04" TargetMode="External"/><Relationship Id="rId65" Type="http://schemas.openxmlformats.org/officeDocument/2006/relationships/hyperlink" Target="https://vtr.valasztas.hu/ogy2022/egyeni-valasztokeruletek/16-05" TargetMode="External"/><Relationship Id="rId73" Type="http://schemas.openxmlformats.org/officeDocument/2006/relationships/hyperlink" Target="https://vtr.valasztas.hu/ogy2022/egyeni-valasztokeruletek/19-01" TargetMode="External"/><Relationship Id="rId78" Type="http://schemas.openxmlformats.org/officeDocument/2006/relationships/hyperlink" Target="https://vtr.valasztas.hu/ogy2022/egyeni-valasztokeruletek/20-02" TargetMode="External"/><Relationship Id="rId81" Type="http://schemas.openxmlformats.org/officeDocument/2006/relationships/hyperlink" Target="https://vtr.valasztas.hu/ogy2022/egyeni-valasztokeruletek/01-06?tab=candidates" TargetMode="External"/><Relationship Id="rId86" Type="http://schemas.openxmlformats.org/officeDocument/2006/relationships/hyperlink" Target="https://vtr.valasztas.hu/ogy2022/egyeni-valasztokeruletek/01-11?tab=candidates" TargetMode="External"/><Relationship Id="rId94" Type="http://schemas.openxmlformats.org/officeDocument/2006/relationships/hyperlink" Target="https://vtr.valasztas.hu/ogy2022/egyeni-valasztokeruletek/03-01" TargetMode="External"/><Relationship Id="rId99" Type="http://schemas.openxmlformats.org/officeDocument/2006/relationships/hyperlink" Target="https://vtr.valasztas.hu/ogy2022/egyeni-valasztokeruletek/03-06" TargetMode="External"/><Relationship Id="rId101" Type="http://schemas.openxmlformats.org/officeDocument/2006/relationships/hyperlink" Target="https://vtr.valasztas.hu/ogy2022/egyeni-valasztokeruletek/02-02" TargetMode="External"/><Relationship Id="rId4" Type="http://schemas.openxmlformats.org/officeDocument/2006/relationships/hyperlink" Target="https://vtr.valasztas.hu/ogy2022/egyeni-valasztokeruletek/01-04?tab=candidates" TargetMode="External"/><Relationship Id="rId9" Type="http://schemas.openxmlformats.org/officeDocument/2006/relationships/hyperlink" Target="https://vtr.valasztas.hu/ogy2022/egyeni-valasztokeruletek/05-05" TargetMode="External"/><Relationship Id="rId13" Type="http://schemas.openxmlformats.org/officeDocument/2006/relationships/hyperlink" Target="https://vtr.valasztas.hu/ogy2022/egyeni-valasztokeruletek/06-02" TargetMode="External"/><Relationship Id="rId18" Type="http://schemas.openxmlformats.org/officeDocument/2006/relationships/hyperlink" Target="https://vtr.valasztas.hu/ogy2022/egyeni-valasztokeruletek/07-03" TargetMode="External"/><Relationship Id="rId39" Type="http://schemas.openxmlformats.org/officeDocument/2006/relationships/hyperlink" Target="https://vtr.valasztas.hu/ogy2022/egyeni-valasztokeruletek/11-04" TargetMode="External"/><Relationship Id="rId34" Type="http://schemas.openxmlformats.org/officeDocument/2006/relationships/hyperlink" Target="https://vtr.valasztas.hu/ogy2022/egyeni-valasztokeruletek/10-02" TargetMode="External"/><Relationship Id="rId50" Type="http://schemas.openxmlformats.org/officeDocument/2006/relationships/hyperlink" Target="https://vtr.valasztas.hu/ogy2022/egyeni-valasztokeruletek/14-06" TargetMode="External"/><Relationship Id="rId55" Type="http://schemas.openxmlformats.org/officeDocument/2006/relationships/hyperlink" Target="https://vtr.valasztas.hu/ogy2022/egyeni-valasztokeruletek/14-11" TargetMode="External"/><Relationship Id="rId76" Type="http://schemas.openxmlformats.org/officeDocument/2006/relationships/hyperlink" Target="https://vtr.valasztas.hu/ogy2022/egyeni-valasztokeruletek/19-04" TargetMode="External"/><Relationship Id="rId97" Type="http://schemas.openxmlformats.org/officeDocument/2006/relationships/hyperlink" Target="https://vtr.valasztas.hu/ogy2022/egyeni-valasztokeruletek/03-04" TargetMode="External"/><Relationship Id="rId104" Type="http://schemas.openxmlformats.org/officeDocument/2006/relationships/hyperlink" Target="https://vtr.valasztas.hu/ogy2022/egyeni-valasztokeruletek/04-02" TargetMode="External"/><Relationship Id="rId7" Type="http://schemas.openxmlformats.org/officeDocument/2006/relationships/hyperlink" Target="https://vtr.valasztas.hu/ogy2022/egyeni-valasztokeruletek/05-03" TargetMode="External"/><Relationship Id="rId71" Type="http://schemas.openxmlformats.org/officeDocument/2006/relationships/hyperlink" Target="https://vtr.valasztas.hu/ogy2022/egyeni-valasztokeruletek/18-02" TargetMode="External"/><Relationship Id="rId92" Type="http://schemas.openxmlformats.org/officeDocument/2006/relationships/hyperlink" Target="https://vtr.valasztas.hu/ogy2022/egyeni-valasztokeruletek/01-17?tab=candidates" TargetMode="External"/><Relationship Id="rId2" Type="http://schemas.openxmlformats.org/officeDocument/2006/relationships/hyperlink" Target="https://vtr.valasztas.hu/ogy2022/egyeni-valasztokeruletek/01-01?tab=candidates" TargetMode="External"/><Relationship Id="rId29" Type="http://schemas.openxmlformats.org/officeDocument/2006/relationships/hyperlink" Target="https://vtr.valasztas.hu/ogy2022/egyeni-valasztokeruletek/09-03" TargetMode="External"/><Relationship Id="rId24" Type="http://schemas.openxmlformats.org/officeDocument/2006/relationships/hyperlink" Target="https://vtr.valasztas.hu/ogy2022/egyeni-valasztokeruletek/08-03" TargetMode="External"/><Relationship Id="rId40" Type="http://schemas.openxmlformats.org/officeDocument/2006/relationships/hyperlink" Target="https://vtr.valasztas.hu/ogy2022/egyeni-valasztokeruletek/12-01" TargetMode="External"/><Relationship Id="rId45" Type="http://schemas.openxmlformats.org/officeDocument/2006/relationships/hyperlink" Target="https://vtr.valasztas.hu/ogy2022/egyeni-valasztokeruletek/14-01" TargetMode="External"/><Relationship Id="rId66" Type="http://schemas.openxmlformats.org/officeDocument/2006/relationships/hyperlink" Target="https://vtr.valasztas.hu/ogy2022/egyeni-valasztokeruletek/16-06" TargetMode="External"/><Relationship Id="rId87" Type="http://schemas.openxmlformats.org/officeDocument/2006/relationships/hyperlink" Target="https://vtr.valasztas.hu/ogy2022/egyeni-valasztokeruletek/01-12?tab=candidates" TargetMode="External"/><Relationship Id="rId61" Type="http://schemas.openxmlformats.org/officeDocument/2006/relationships/hyperlink" Target="https://vtr.valasztas.hu/ogy2022/egyeni-valasztokeruletek/16-01" TargetMode="External"/><Relationship Id="rId82" Type="http://schemas.openxmlformats.org/officeDocument/2006/relationships/hyperlink" Target="https://vtr.valasztas.hu/ogy2022/egyeni-valasztokeruletek/01-07?tab=candidates" TargetMode="External"/><Relationship Id="rId19" Type="http://schemas.openxmlformats.org/officeDocument/2006/relationships/hyperlink" Target="https://vtr.valasztas.hu/ogy2022/egyeni-valasztokeruletek/04-01" TargetMode="External"/><Relationship Id="rId14" Type="http://schemas.openxmlformats.org/officeDocument/2006/relationships/hyperlink" Target="https://vtr.valasztas.hu/ogy2022/egyeni-valasztokeruletek/06-03" TargetMode="External"/><Relationship Id="rId30" Type="http://schemas.openxmlformats.org/officeDocument/2006/relationships/hyperlink" Target="https://vtr.valasztas.hu/ogy2022/egyeni-valasztokeruletek/09-04" TargetMode="External"/><Relationship Id="rId35" Type="http://schemas.openxmlformats.org/officeDocument/2006/relationships/hyperlink" Target="https://vtr.valasztas.hu/ogy2022/egyeni-valasztokeruletek/10-03" TargetMode="External"/><Relationship Id="rId56" Type="http://schemas.openxmlformats.org/officeDocument/2006/relationships/hyperlink" Target="https://vtr.valasztas.hu/ogy2022/egyeni-valasztokeruletek/14-12" TargetMode="External"/><Relationship Id="rId77" Type="http://schemas.openxmlformats.org/officeDocument/2006/relationships/hyperlink" Target="https://vtr.valasztas.hu/ogy2022/egyeni-valasztokeruletek/20-01" TargetMode="External"/><Relationship Id="rId100" Type="http://schemas.openxmlformats.org/officeDocument/2006/relationships/hyperlink" Target="https://vtr.valasztas.hu/ogy2022/egyeni-valasztokeruletek/02-01" TargetMode="External"/><Relationship Id="rId105" Type="http://schemas.openxmlformats.org/officeDocument/2006/relationships/hyperlink" Target="https://vtr.valasztas.hu/ogy2022/egyeni-valasztokeruletek/04-03" TargetMode="External"/><Relationship Id="rId8" Type="http://schemas.openxmlformats.org/officeDocument/2006/relationships/hyperlink" Target="https://vtr.valasztas.hu/ogy2022/egyeni-valasztokeruletek/05-04" TargetMode="External"/><Relationship Id="rId51" Type="http://schemas.openxmlformats.org/officeDocument/2006/relationships/hyperlink" Target="https://vtr.valasztas.hu/ogy2022/egyeni-valasztokeruletek/14-07" TargetMode="External"/><Relationship Id="rId72" Type="http://schemas.openxmlformats.org/officeDocument/2006/relationships/hyperlink" Target="https://vtr.valasztas.hu/ogy2022/egyeni-valasztokeruletek/18-03" TargetMode="External"/><Relationship Id="rId93" Type="http://schemas.openxmlformats.org/officeDocument/2006/relationships/hyperlink" Target="https://vtr.valasztas.hu/ogy2022/egyeni-valasztokeruletek/01-18?tab=candidates" TargetMode="External"/><Relationship Id="rId98" Type="http://schemas.openxmlformats.org/officeDocument/2006/relationships/hyperlink" Target="https://vtr.valasztas.hu/ogy2022/egyeni-valasztokeruletek/03-05" TargetMode="External"/><Relationship Id="rId3" Type="http://schemas.openxmlformats.org/officeDocument/2006/relationships/hyperlink" Target="https://vtr.valasztas.hu/ogy2022/egyeni-valasztokeruletek/01-03?tab=candidates" TargetMode="External"/><Relationship Id="rId25" Type="http://schemas.openxmlformats.org/officeDocument/2006/relationships/hyperlink" Target="https://vtr.valasztas.hu/ogy2022/egyeni-valasztokeruletek/08-04" TargetMode="External"/><Relationship Id="rId46" Type="http://schemas.openxmlformats.org/officeDocument/2006/relationships/hyperlink" Target="https://vtr.valasztas.hu/ogy2022/egyeni-valasztokeruletek/14-02" TargetMode="External"/><Relationship Id="rId67" Type="http://schemas.openxmlformats.org/officeDocument/2006/relationships/hyperlink" Target="https://vtr.valasztas.hu/ogy2022/egyeni-valasztokeruletek/17-01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" TargetMode="External"/><Relationship Id="rId2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" TargetMode="External"/><Relationship Id="rId4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" TargetMode="External"/><Relationship Id="rId4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" TargetMode="External"/><Relationship Id="rId6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" TargetMode="External"/><Relationship Id="rId6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" TargetMode="External"/><Relationship Id="rId8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" TargetMode="External"/><Relationship Id="rId8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" TargetMode="External"/><Relationship Id="rId1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" TargetMode="External"/><Relationship Id="rId1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" TargetMode="External"/><Relationship Id="rId3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" TargetMode="External"/><Relationship Id="rId3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" TargetMode="External"/><Relationship Id="rId5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" TargetMode="External"/><Relationship Id="rId5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" TargetMode="External"/><Relationship Id="rId7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" TargetMode="External"/><Relationship Id="rId7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" TargetMode="External"/><Relationship Id="rId10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" TargetMode="External"/><Relationship Id="rId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" TargetMode="External"/><Relationship Id="rId9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" TargetMode="External"/><Relationship Id="rId9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" TargetMode="External"/><Relationship Id="rId2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" TargetMode="External"/><Relationship Id="rId2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" TargetMode="External"/><Relationship Id="rId4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" TargetMode="External"/><Relationship Id="rId4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" TargetMode="External"/><Relationship Id="rId6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" TargetMode="External"/><Relationship Id="rId6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" TargetMode="External"/><Relationship Id="rId8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" TargetMode="External"/><Relationship Id="rId8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" TargetMode="External"/><Relationship Id="rId1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" TargetMode="External"/><Relationship Id="rId1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" TargetMode="External"/><Relationship Id="rId3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" TargetMode="External"/><Relationship Id="rId3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" TargetMode="External"/><Relationship Id="rId5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" TargetMode="External"/><Relationship Id="rId10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" TargetMode="External"/><Relationship Id="rId2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" TargetMode="External"/><Relationship Id="rId4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" TargetMode="External"/><Relationship Id="rId5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" TargetMode="External"/><Relationship Id="rId6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" TargetMode="External"/><Relationship Id="rId7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" TargetMode="External"/><Relationship Id="rId7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" TargetMode="External"/><Relationship Id="rId8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" TargetMode="External"/><Relationship Id="rId8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" TargetMode="External"/><Relationship Id="rId9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" TargetMode="External"/><Relationship Id="rId9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" TargetMode="External"/><Relationship Id="rId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" TargetMode="External"/><Relationship Id="rId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" TargetMode="External"/><Relationship Id="rId1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" TargetMode="External"/><Relationship Id="rId2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" TargetMode="External"/><Relationship Id="rId2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" TargetMode="External"/><Relationship Id="rId3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" TargetMode="External"/><Relationship Id="rId4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" TargetMode="External"/><Relationship Id="rId5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" TargetMode="External"/><Relationship Id="rId10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" TargetMode="External"/><Relationship Id="rId1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" TargetMode="External"/><Relationship Id="rId3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" TargetMode="External"/><Relationship Id="rId4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" TargetMode="External"/><Relationship Id="rId5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" TargetMode="External"/><Relationship Id="rId6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" TargetMode="External"/><Relationship Id="rId6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" TargetMode="External"/><Relationship Id="rId7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" TargetMode="External"/><Relationship Id="rId7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" TargetMode="External"/><Relationship Id="rId8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" TargetMode="External"/><Relationship Id="rId8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" TargetMode="External"/><Relationship Id="rId9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" TargetMode="External"/><Relationship Id="rId9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" TargetMode="External"/><Relationship Id="rId10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" TargetMode="External"/><Relationship Id="rId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" TargetMode="External"/><Relationship Id="rId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" TargetMode="External"/><Relationship Id="rId1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" TargetMode="External"/><Relationship Id="rId1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" TargetMode="External"/><Relationship Id="rId3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" TargetMode="External"/><Relationship Id="rId3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" TargetMode="External"/><Relationship Id="rId5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" TargetMode="External"/><Relationship Id="rId5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" TargetMode="External"/><Relationship Id="rId7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" TargetMode="External"/><Relationship Id="rId9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" TargetMode="External"/><Relationship Id="rId10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" TargetMode="External"/><Relationship Id="rId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" TargetMode="External"/><Relationship Id="rId7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" TargetMode="External"/><Relationship Id="rId9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" TargetMode="External"/><Relationship Id="rId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" TargetMode="External"/><Relationship Id="rId2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" TargetMode="External"/><Relationship Id="rId2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" TargetMode="External"/><Relationship Id="rId4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" TargetMode="External"/><Relationship Id="rId4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" TargetMode="External"/><Relationship Id="rId6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" TargetMode="External"/><Relationship Id="rId8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" TargetMode="External"/><Relationship Id="rId6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" TargetMode="External"/><Relationship Id="rId8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" TargetMode="External"/><Relationship Id="rId19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" TargetMode="External"/><Relationship Id="rId14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" TargetMode="External"/><Relationship Id="rId3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" TargetMode="External"/><Relationship Id="rId3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" TargetMode="External"/><Relationship Id="rId5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" TargetMode="External"/><Relationship Id="rId7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" TargetMode="External"/><Relationship Id="rId100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" TargetMode="External"/><Relationship Id="rId10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" TargetMode="External"/><Relationship Id="rId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" TargetMode="External"/><Relationship Id="rId51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" TargetMode="External"/><Relationship Id="rId72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" TargetMode="External"/><Relationship Id="rId9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" TargetMode="External"/><Relationship Id="rId98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" TargetMode="External"/><Relationship Id="rId3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" TargetMode="External"/><Relationship Id="rId25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" TargetMode="External"/><Relationship Id="rId46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" TargetMode="External"/><Relationship Id="rId67" Type="http://schemas.openxmlformats.org/officeDocument/2006/relationships/hyperlink" Target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1BC1-95A5-4DBD-A97C-125D987AAF7D}">
  <dimension ref="A1:J7"/>
  <sheetViews>
    <sheetView zoomScaleNormal="100" workbookViewId="0"/>
  </sheetViews>
  <sheetFormatPr defaultRowHeight="14.4" x14ac:dyDescent="0.3"/>
  <sheetData>
    <row r="1" spans="1:10" ht="15" customHeight="1" x14ac:dyDescent="0.3">
      <c r="A1" s="13" t="s">
        <v>220</v>
      </c>
      <c r="B1" t="s">
        <v>384</v>
      </c>
      <c r="C1" s="12"/>
      <c r="D1" s="12"/>
      <c r="E1" s="12"/>
      <c r="F1" s="12"/>
      <c r="G1" s="12"/>
      <c r="H1" s="12"/>
      <c r="I1" s="12"/>
      <c r="J1" s="12"/>
    </row>
    <row r="2" spans="1:10" ht="15" customHeight="1" x14ac:dyDescent="0.3">
      <c r="A2" s="13"/>
      <c r="B2" t="s">
        <v>385</v>
      </c>
      <c r="C2" s="12"/>
      <c r="D2" s="12"/>
      <c r="E2" s="12"/>
      <c r="F2" s="12"/>
      <c r="G2" s="12"/>
      <c r="H2" s="12"/>
      <c r="I2" s="12"/>
      <c r="J2" s="12"/>
    </row>
    <row r="3" spans="1:10" x14ac:dyDescent="0.3">
      <c r="B3" t="s">
        <v>360</v>
      </c>
      <c r="C3" s="12"/>
      <c r="D3" s="12"/>
      <c r="E3" s="12"/>
      <c r="F3" s="12"/>
      <c r="G3" s="12"/>
      <c r="H3" s="12"/>
      <c r="I3" s="12"/>
      <c r="J3" s="12"/>
    </row>
    <row r="4" spans="1:10" x14ac:dyDescent="0.3">
      <c r="B4" t="s">
        <v>383</v>
      </c>
      <c r="C4" s="12"/>
      <c r="D4" s="12"/>
      <c r="E4" s="12"/>
      <c r="F4" s="12"/>
      <c r="G4" s="12"/>
      <c r="H4" s="12"/>
      <c r="I4" s="12"/>
      <c r="J4" s="12"/>
    </row>
    <row r="5" spans="1:10" x14ac:dyDescent="0.3">
      <c r="C5" s="12"/>
      <c r="D5" s="12"/>
      <c r="E5" s="12"/>
      <c r="F5" s="12"/>
      <c r="G5" s="12"/>
      <c r="H5" s="12"/>
      <c r="I5" s="12"/>
      <c r="J5" s="12"/>
    </row>
    <row r="7" spans="1:10" x14ac:dyDescent="0.3">
      <c r="B7" s="14"/>
      <c r="C7" s="14"/>
      <c r="D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4E84-01F7-441B-8EB1-66C323533513}">
  <dimension ref="A1:P22"/>
  <sheetViews>
    <sheetView zoomScale="74" zoomScaleNormal="100" workbookViewId="0">
      <selection activeCell="J22" sqref="J22"/>
    </sheetView>
  </sheetViews>
  <sheetFormatPr defaultRowHeight="14.4" x14ac:dyDescent="0.3"/>
  <cols>
    <col min="1" max="1" width="3.44140625" bestFit="1" customWidth="1"/>
    <col min="2" max="2" width="23.109375" customWidth="1"/>
    <col min="3" max="4" width="10.109375" customWidth="1"/>
    <col min="5" max="5" width="18.44140625" bestFit="1" customWidth="1"/>
    <col min="6" max="6" width="12.44140625" bestFit="1" customWidth="1"/>
    <col min="7" max="7" width="10.109375" customWidth="1"/>
    <col min="8" max="8" width="15.109375" customWidth="1"/>
    <col min="9" max="9" width="13.6640625" customWidth="1"/>
    <col min="10" max="10" width="9" customWidth="1"/>
    <col min="11" max="11" width="8.88671875" customWidth="1"/>
    <col min="12" max="12" width="0.5546875" customWidth="1"/>
    <col min="13" max="13" width="30.6640625" customWidth="1"/>
    <col min="14" max="14" width="11.109375" bestFit="1" customWidth="1"/>
    <col min="15" max="15" width="22" bestFit="1" customWidth="1"/>
    <col min="16" max="16" width="6.5546875" bestFit="1" customWidth="1"/>
    <col min="17" max="17" width="9" customWidth="1"/>
  </cols>
  <sheetData>
    <row r="1" spans="1:16" ht="81" customHeight="1" x14ac:dyDescent="0.3">
      <c r="A1" s="6" t="s">
        <v>0</v>
      </c>
      <c r="B1" s="6" t="s">
        <v>251</v>
      </c>
      <c r="C1" s="7" t="s">
        <v>330</v>
      </c>
      <c r="D1" s="7" t="s">
        <v>331</v>
      </c>
      <c r="E1" s="7" t="s">
        <v>337</v>
      </c>
      <c r="F1" s="7" t="s">
        <v>379</v>
      </c>
      <c r="G1" s="7" t="s">
        <v>380</v>
      </c>
      <c r="H1" s="7" t="s">
        <v>358</v>
      </c>
      <c r="I1" s="7" t="s">
        <v>361</v>
      </c>
      <c r="J1" s="7" t="s">
        <v>386</v>
      </c>
      <c r="K1" s="7" t="s">
        <v>381</v>
      </c>
      <c r="L1" s="7"/>
      <c r="M1" s="11" t="s">
        <v>359</v>
      </c>
      <c r="N1" s="26">
        <f>I22</f>
        <v>8</v>
      </c>
      <c r="O1" s="10"/>
      <c r="P1" s="10"/>
    </row>
    <row r="2" spans="1:16" ht="15" customHeight="1" x14ac:dyDescent="0.3">
      <c r="A2" s="9">
        <v>1</v>
      </c>
      <c r="B2" t="s">
        <v>338</v>
      </c>
      <c r="C2" s="5">
        <f>Főváros_megyék_2018!D2</f>
        <v>75.421629962635066</v>
      </c>
      <c r="D2" s="5">
        <f>Főváros_megyék_2022!D2</f>
        <v>75.322016555358601</v>
      </c>
      <c r="E2" s="5">
        <f>D2-C2</f>
        <v>-9.9613407276464727E-2</v>
      </c>
      <c r="F2" s="3">
        <f>Átlagkereset_2024!G3</f>
        <v>769121.5</v>
      </c>
      <c r="G2" s="9">
        <f>Átlagkereset_2024!H3</f>
        <v>1</v>
      </c>
      <c r="H2">
        <f t="shared" ref="H2:H21" si="0">IF(E2&lt;=-0.4,1,0)</f>
        <v>0</v>
      </c>
      <c r="I2">
        <v>0</v>
      </c>
      <c r="J2">
        <f>IF(I2=1, (D2 + 0.07 - D2) * G2, 0)</f>
        <v>0</v>
      </c>
      <c r="K2">
        <f t="shared" ref="K2:K21" si="1">IF(G2=4, 1, 0)</f>
        <v>0</v>
      </c>
    </row>
    <row r="3" spans="1:16" x14ac:dyDescent="0.3">
      <c r="A3" s="9">
        <v>2</v>
      </c>
      <c r="B3" t="s">
        <v>339</v>
      </c>
      <c r="C3" s="5">
        <f>Főváros_megyék_2018!D3</f>
        <v>67.352443435267574</v>
      </c>
      <c r="D3" s="5">
        <f>Főváros_megyék_2022!D3</f>
        <v>67.462637878946481</v>
      </c>
      <c r="E3" s="5">
        <f t="shared" ref="E3:E21" si="2">D3-C3</f>
        <v>0.11019444367890685</v>
      </c>
      <c r="F3" s="3">
        <f>Átlagkereset_2024!G4</f>
        <v>544291.75</v>
      </c>
      <c r="G3" s="9">
        <f>Átlagkereset_2024!H4</f>
        <v>3</v>
      </c>
      <c r="H3">
        <f t="shared" si="0"/>
        <v>0</v>
      </c>
      <c r="I3">
        <v>0</v>
      </c>
      <c r="J3">
        <f t="shared" ref="J3:J21" si="3">IF(I3=1, (D3 + 0.07 - D3) * G3, 0)</f>
        <v>0</v>
      </c>
      <c r="K3">
        <f t="shared" si="1"/>
        <v>0</v>
      </c>
      <c r="M3" s="32" t="s">
        <v>335</v>
      </c>
      <c r="N3" s="15" t="s">
        <v>333</v>
      </c>
      <c r="O3" s="18" t="str">
        <f>INDEX(B2:B21, MATCH(MAX(C2:C21), C2:C21, 0))</f>
        <v>Budapest</v>
      </c>
      <c r="P3" s="19">
        <f>MAX(C2:C21)</f>
        <v>75.421629962635066</v>
      </c>
    </row>
    <row r="4" spans="1:16" ht="15" thickBot="1" x14ac:dyDescent="0.35">
      <c r="A4" s="9">
        <v>3</v>
      </c>
      <c r="B4" t="s">
        <v>340</v>
      </c>
      <c r="C4" s="5">
        <f>Főváros_megyék_2018!D4</f>
        <v>68.16286803471489</v>
      </c>
      <c r="D4" s="5">
        <f>Főváros_megyék_2022!D4</f>
        <v>67.536698156612388</v>
      </c>
      <c r="E4" s="5">
        <f t="shared" si="2"/>
        <v>-0.6261698781025018</v>
      </c>
      <c r="F4" s="3">
        <f>Átlagkereset_2024!G5</f>
        <v>539260.25</v>
      </c>
      <c r="G4" s="9">
        <f>Átlagkereset_2024!H5</f>
        <v>3</v>
      </c>
      <c r="H4">
        <f t="shared" si="0"/>
        <v>1</v>
      </c>
      <c r="I4">
        <v>1</v>
      </c>
      <c r="J4">
        <f t="shared" si="3"/>
        <v>0.20999999999997954</v>
      </c>
      <c r="K4">
        <f t="shared" si="1"/>
        <v>0</v>
      </c>
      <c r="M4" s="33"/>
      <c r="N4" s="17" t="s">
        <v>334</v>
      </c>
      <c r="O4" s="20" t="str">
        <f>INDEX(B2:B21, MATCH(MAX(D2:D21), D2:D21, 0))</f>
        <v>Budapest</v>
      </c>
      <c r="P4" s="21">
        <f>MAX(D2:D21)</f>
        <v>75.322016555358601</v>
      </c>
    </row>
    <row r="5" spans="1:16" x14ac:dyDescent="0.3">
      <c r="A5" s="9">
        <v>4</v>
      </c>
      <c r="B5" t="s">
        <v>341</v>
      </c>
      <c r="C5" s="5">
        <f>Főváros_megyék_2018!D5</f>
        <v>67.129644004236482</v>
      </c>
      <c r="D5" s="5">
        <f>Főváros_megyék_2022!D5</f>
        <v>66.439167424997464</v>
      </c>
      <c r="E5" s="5">
        <f t="shared" si="2"/>
        <v>-0.69047657923901795</v>
      </c>
      <c r="F5" s="3">
        <f>Átlagkereset_2024!G6</f>
        <v>477591.5</v>
      </c>
      <c r="G5" s="9">
        <f>Átlagkereset_2024!H6</f>
        <v>4</v>
      </c>
      <c r="H5">
        <f t="shared" si="0"/>
        <v>1</v>
      </c>
      <c r="I5">
        <v>1</v>
      </c>
      <c r="J5">
        <f t="shared" si="3"/>
        <v>0.27999999999997272</v>
      </c>
      <c r="K5">
        <f t="shared" si="1"/>
        <v>1</v>
      </c>
      <c r="M5" s="34" t="s">
        <v>336</v>
      </c>
      <c r="N5" s="16" t="s">
        <v>333</v>
      </c>
      <c r="O5" s="18" t="str">
        <f>INDEX(B3:B22, MATCH(MIN(D3:D22), D3:D22, 0))</f>
        <v>Borsod-Abaúj-Zemplén</v>
      </c>
      <c r="P5" s="19">
        <f>MIN(D3:D22)</f>
        <v>64.659354012061399</v>
      </c>
    </row>
    <row r="6" spans="1:16" ht="15" customHeight="1" x14ac:dyDescent="0.3">
      <c r="A6" s="9">
        <v>5</v>
      </c>
      <c r="B6" t="s">
        <v>342</v>
      </c>
      <c r="C6" s="5">
        <f>Főváros_megyék_2018!D6</f>
        <v>65.886728189763915</v>
      </c>
      <c r="D6" s="5">
        <f>Főváros_megyék_2022!D6</f>
        <v>64.659354012061399</v>
      </c>
      <c r="E6" s="5">
        <f t="shared" si="2"/>
        <v>-1.2273741777025151</v>
      </c>
      <c r="F6" s="3">
        <f>Átlagkereset_2024!G7</f>
        <v>511510.5</v>
      </c>
      <c r="G6" s="9">
        <f>Átlagkereset_2024!H7</f>
        <v>3</v>
      </c>
      <c r="H6">
        <f t="shared" si="0"/>
        <v>1</v>
      </c>
      <c r="I6">
        <v>1</v>
      </c>
      <c r="J6">
        <f t="shared" si="3"/>
        <v>0.20999999999997954</v>
      </c>
      <c r="K6">
        <f t="shared" si="1"/>
        <v>0</v>
      </c>
      <c r="M6" s="34"/>
      <c r="N6" s="8" t="s">
        <v>334</v>
      </c>
      <c r="O6" s="20" t="str">
        <f>INDEX(B2:B21, MATCH(MIN(C2:C21), C2:C21, 0))</f>
        <v>Hajdú-Bihar</v>
      </c>
      <c r="P6" s="21">
        <f>MIN(C2:C21)</f>
        <v>65.655005908855898</v>
      </c>
    </row>
    <row r="7" spans="1:16" x14ac:dyDescent="0.3">
      <c r="A7" s="9">
        <v>6</v>
      </c>
      <c r="B7" t="s">
        <v>343</v>
      </c>
      <c r="C7" s="5">
        <f>Főváros_megyék_2018!D7</f>
        <v>70.272105790662536</v>
      </c>
      <c r="D7" s="5">
        <f>Főváros_megyék_2022!D7</f>
        <v>70.4650876274371</v>
      </c>
      <c r="E7" s="5">
        <f t="shared" si="2"/>
        <v>0.19298183677456393</v>
      </c>
      <c r="F7" s="3">
        <f>Átlagkereset_2024!G8</f>
        <v>547621</v>
      </c>
      <c r="G7" s="9">
        <f>Átlagkereset_2024!H8</f>
        <v>3</v>
      </c>
      <c r="H7">
        <f t="shared" si="0"/>
        <v>0</v>
      </c>
      <c r="I7">
        <v>0</v>
      </c>
      <c r="J7">
        <f t="shared" si="3"/>
        <v>0</v>
      </c>
      <c r="K7">
        <f t="shared" si="1"/>
        <v>0</v>
      </c>
    </row>
    <row r="8" spans="1:16" x14ac:dyDescent="0.3">
      <c r="A8" s="9">
        <v>7</v>
      </c>
      <c r="B8" t="s">
        <v>344</v>
      </c>
      <c r="C8" s="5">
        <f>Főváros_megyék_2018!D8</f>
        <v>71.037814086802172</v>
      </c>
      <c r="D8" s="5">
        <f>Főváros_megyék_2022!D8</f>
        <v>71.453694227805812</v>
      </c>
      <c r="E8" s="5">
        <f t="shared" si="2"/>
        <v>0.41588014100364035</v>
      </c>
      <c r="F8" s="3">
        <f>Átlagkereset_2024!G9</f>
        <v>615570.25</v>
      </c>
      <c r="G8" s="9">
        <f>Átlagkereset_2024!H9</f>
        <v>2</v>
      </c>
      <c r="H8">
        <f t="shared" si="0"/>
        <v>0</v>
      </c>
      <c r="I8">
        <v>0</v>
      </c>
      <c r="J8">
        <f t="shared" si="3"/>
        <v>0</v>
      </c>
      <c r="K8">
        <f t="shared" si="1"/>
        <v>0</v>
      </c>
    </row>
    <row r="9" spans="1:16" x14ac:dyDescent="0.3">
      <c r="A9" s="9">
        <v>8</v>
      </c>
      <c r="B9" t="s">
        <v>345</v>
      </c>
      <c r="C9" s="5">
        <f>Főváros_megyék_2018!D9</f>
        <v>73.091335612335584</v>
      </c>
      <c r="D9" s="5">
        <f>Főváros_megyék_2022!D9</f>
        <v>73.719430994422495</v>
      </c>
      <c r="E9" s="5">
        <f t="shared" si="2"/>
        <v>0.62809538208691151</v>
      </c>
      <c r="F9" s="3">
        <f>Átlagkereset_2024!G10</f>
        <v>678247.25</v>
      </c>
      <c r="G9" s="9">
        <f>Átlagkereset_2024!H10</f>
        <v>2</v>
      </c>
      <c r="H9">
        <f t="shared" si="0"/>
        <v>0</v>
      </c>
      <c r="I9">
        <v>0</v>
      </c>
      <c r="J9">
        <f t="shared" si="3"/>
        <v>0</v>
      </c>
      <c r="K9">
        <f t="shared" si="1"/>
        <v>0</v>
      </c>
    </row>
    <row r="10" spans="1:16" x14ac:dyDescent="0.3">
      <c r="A10" s="9">
        <v>9</v>
      </c>
      <c r="B10" t="s">
        <v>346</v>
      </c>
      <c r="C10" s="5">
        <f>Főváros_megyék_2018!D10</f>
        <v>65.655005908855898</v>
      </c>
      <c r="D10" s="5">
        <f>Főváros_megyék_2022!D10</f>
        <v>66.131017795742792</v>
      </c>
      <c r="E10" s="5">
        <f t="shared" si="2"/>
        <v>0.47601188688689433</v>
      </c>
      <c r="F10" s="3">
        <f>Átlagkereset_2024!G11</f>
        <v>553407.5</v>
      </c>
      <c r="G10" s="9">
        <f>Átlagkereset_2024!H11</f>
        <v>3</v>
      </c>
      <c r="H10">
        <f t="shared" si="0"/>
        <v>0</v>
      </c>
      <c r="I10">
        <v>0</v>
      </c>
      <c r="J10">
        <f t="shared" si="3"/>
        <v>0</v>
      </c>
      <c r="K10">
        <f t="shared" si="1"/>
        <v>0</v>
      </c>
    </row>
    <row r="11" spans="1:16" x14ac:dyDescent="0.3">
      <c r="A11" s="9">
        <v>10</v>
      </c>
      <c r="B11" t="s">
        <v>347</v>
      </c>
      <c r="C11" s="5">
        <f>Főváros_megyék_2018!D11</f>
        <v>70.226311821965851</v>
      </c>
      <c r="D11" s="5">
        <f>Főváros_megyék_2022!D11</f>
        <v>68.975380357285573</v>
      </c>
      <c r="E11" s="5">
        <f t="shared" si="2"/>
        <v>-1.2509314646802778</v>
      </c>
      <c r="F11" s="3">
        <f>Átlagkereset_2024!G12</f>
        <v>579329.25</v>
      </c>
      <c r="G11" s="9">
        <f>Átlagkereset_2024!H12</f>
        <v>3</v>
      </c>
      <c r="H11">
        <f t="shared" si="0"/>
        <v>1</v>
      </c>
      <c r="I11">
        <v>1</v>
      </c>
      <c r="J11">
        <f t="shared" si="3"/>
        <v>0.20999999999997954</v>
      </c>
      <c r="K11">
        <f t="shared" si="1"/>
        <v>0</v>
      </c>
    </row>
    <row r="12" spans="1:16" x14ac:dyDescent="0.3">
      <c r="A12" s="9">
        <v>11</v>
      </c>
      <c r="B12" t="s">
        <v>348</v>
      </c>
      <c r="C12" s="5">
        <f>Főváros_megyék_2018!D12</f>
        <v>66.379192867015789</v>
      </c>
      <c r="D12" s="5">
        <f>Főváros_megyék_2022!D12</f>
        <v>65.919364013018608</v>
      </c>
      <c r="E12" s="5">
        <f t="shared" si="2"/>
        <v>-0.45982885399718043</v>
      </c>
      <c r="F12" s="3">
        <f>Átlagkereset_2024!G13</f>
        <v>517420.25</v>
      </c>
      <c r="G12" s="9">
        <f>Átlagkereset_2024!H13</f>
        <v>3</v>
      </c>
      <c r="H12">
        <f t="shared" si="0"/>
        <v>1</v>
      </c>
      <c r="I12">
        <v>1</v>
      </c>
      <c r="J12">
        <f t="shared" si="3"/>
        <v>0.20999999999997954</v>
      </c>
      <c r="K12">
        <f t="shared" si="1"/>
        <v>0</v>
      </c>
    </row>
    <row r="13" spans="1:16" x14ac:dyDescent="0.3">
      <c r="A13" s="9">
        <v>12</v>
      </c>
      <c r="B13" t="s">
        <v>349</v>
      </c>
      <c r="C13" s="5">
        <f>Főváros_megyék_2018!D13</f>
        <v>69.940930724911723</v>
      </c>
      <c r="D13" s="5">
        <f>Főváros_megyék_2022!D13</f>
        <v>69.337427611648081</v>
      </c>
      <c r="E13" s="5">
        <f t="shared" si="2"/>
        <v>-0.60350311326364192</v>
      </c>
      <c r="F13" s="3">
        <f>Átlagkereset_2024!G14</f>
        <v>631488.5</v>
      </c>
      <c r="G13" s="9">
        <f>Átlagkereset_2024!H14</f>
        <v>2</v>
      </c>
      <c r="H13">
        <f t="shared" si="0"/>
        <v>1</v>
      </c>
      <c r="I13">
        <v>1</v>
      </c>
      <c r="J13">
        <f t="shared" si="3"/>
        <v>0.13999999999998636</v>
      </c>
      <c r="K13">
        <f t="shared" si="1"/>
        <v>0</v>
      </c>
    </row>
    <row r="14" spans="1:16" x14ac:dyDescent="0.3">
      <c r="A14" s="9">
        <v>13</v>
      </c>
      <c r="B14" t="s">
        <v>350</v>
      </c>
      <c r="C14" s="5">
        <f>Főváros_megyék_2018!D14</f>
        <v>68.940071416510847</v>
      </c>
      <c r="D14" s="5">
        <f>Főváros_megyék_2022!D14</f>
        <v>66.908698871238002</v>
      </c>
      <c r="E14" s="5">
        <f t="shared" si="2"/>
        <v>-2.0313725452728448</v>
      </c>
      <c r="F14" s="3">
        <f>Átlagkereset_2024!G15</f>
        <v>493834.75</v>
      </c>
      <c r="G14" s="9">
        <f>Átlagkereset_2024!H15</f>
        <v>4</v>
      </c>
      <c r="H14">
        <f t="shared" si="0"/>
        <v>1</v>
      </c>
      <c r="I14">
        <v>1</v>
      </c>
      <c r="J14">
        <f t="shared" si="3"/>
        <v>0.27999999999997272</v>
      </c>
      <c r="K14">
        <f t="shared" si="1"/>
        <v>1</v>
      </c>
    </row>
    <row r="15" spans="1:16" x14ac:dyDescent="0.3">
      <c r="A15" s="9">
        <v>14</v>
      </c>
      <c r="B15" t="s">
        <v>351</v>
      </c>
      <c r="C15" s="5">
        <f>Főváros_megyék_2018!D15</f>
        <v>71.878297468140616</v>
      </c>
      <c r="D15" s="5">
        <f>Főváros_megyék_2022!D15</f>
        <v>72.879818550481517</v>
      </c>
      <c r="E15" s="5">
        <f t="shared" si="2"/>
        <v>1.0015210823409006</v>
      </c>
      <c r="F15" s="3">
        <f>Átlagkereset_2024!G16</f>
        <v>582387.5</v>
      </c>
      <c r="G15" s="9">
        <f>Átlagkereset_2024!H16</f>
        <v>3</v>
      </c>
      <c r="H15">
        <f t="shared" si="0"/>
        <v>0</v>
      </c>
      <c r="I15">
        <v>0</v>
      </c>
      <c r="J15">
        <f t="shared" si="3"/>
        <v>0</v>
      </c>
      <c r="K15">
        <f t="shared" si="1"/>
        <v>0</v>
      </c>
    </row>
    <row r="16" spans="1:16" x14ac:dyDescent="0.3">
      <c r="A16" s="9">
        <v>15</v>
      </c>
      <c r="B16" t="s">
        <v>352</v>
      </c>
      <c r="C16" s="5">
        <f>Főváros_megyék_2018!D16</f>
        <v>67.9847875880548</v>
      </c>
      <c r="D16" s="5">
        <f>Főváros_megyék_2022!D16</f>
        <v>67.585821982075259</v>
      </c>
      <c r="E16" s="5">
        <f t="shared" si="2"/>
        <v>-0.39896560597954078</v>
      </c>
      <c r="F16" s="3">
        <f>Átlagkereset_2024!G17</f>
        <v>514074.75</v>
      </c>
      <c r="G16" s="9">
        <f>Átlagkereset_2024!H17</f>
        <v>3</v>
      </c>
      <c r="H16">
        <f t="shared" si="0"/>
        <v>0</v>
      </c>
      <c r="I16">
        <v>0</v>
      </c>
      <c r="J16">
        <f t="shared" si="3"/>
        <v>0</v>
      </c>
      <c r="K16">
        <f t="shared" si="1"/>
        <v>0</v>
      </c>
    </row>
    <row r="17" spans="1:11" x14ac:dyDescent="0.3">
      <c r="A17" s="9">
        <v>16</v>
      </c>
      <c r="B17" t="s">
        <v>353</v>
      </c>
      <c r="C17" s="5">
        <f>Főváros_megyék_2018!D17</f>
        <v>66.67995653774031</v>
      </c>
      <c r="D17" s="5">
        <f>Főváros_megyék_2022!D17</f>
        <v>65.407131331954645</v>
      </c>
      <c r="E17" s="5">
        <f t="shared" si="2"/>
        <v>-1.272825205785665</v>
      </c>
      <c r="F17" s="3">
        <f>Átlagkereset_2024!G18</f>
        <v>464821.25</v>
      </c>
      <c r="G17" s="9">
        <f>Átlagkereset_2024!H18</f>
        <v>4</v>
      </c>
      <c r="H17">
        <f t="shared" si="0"/>
        <v>1</v>
      </c>
      <c r="I17">
        <v>1</v>
      </c>
      <c r="J17">
        <f t="shared" si="3"/>
        <v>0.27999999999997272</v>
      </c>
      <c r="K17">
        <f t="shared" si="1"/>
        <v>1</v>
      </c>
    </row>
    <row r="18" spans="1:11" x14ac:dyDescent="0.3">
      <c r="A18" s="9">
        <v>17</v>
      </c>
      <c r="B18" t="s">
        <v>354</v>
      </c>
      <c r="C18" s="5">
        <f>Főváros_megyék_2018!D18</f>
        <v>67.519806314242174</v>
      </c>
      <c r="D18" s="5">
        <f>Főváros_megyék_2022!D18</f>
        <v>68.750636161092942</v>
      </c>
      <c r="E18" s="5">
        <f t="shared" si="2"/>
        <v>1.2308298468507672</v>
      </c>
      <c r="F18" s="3">
        <f>Átlagkereset_2024!G19</f>
        <v>583415</v>
      </c>
      <c r="G18" s="9">
        <f>Átlagkereset_2024!H19</f>
        <v>3</v>
      </c>
      <c r="H18">
        <f t="shared" si="0"/>
        <v>0</v>
      </c>
      <c r="I18">
        <v>0</v>
      </c>
      <c r="J18">
        <f t="shared" si="3"/>
        <v>0</v>
      </c>
      <c r="K18">
        <f t="shared" si="1"/>
        <v>0</v>
      </c>
    </row>
    <row r="19" spans="1:11" x14ac:dyDescent="0.3">
      <c r="A19" s="9">
        <v>18</v>
      </c>
      <c r="B19" t="s">
        <v>355</v>
      </c>
      <c r="C19" s="5">
        <f>Főváros_megyék_2018!D19</f>
        <v>74.23319114361162</v>
      </c>
      <c r="D19" s="5">
        <f>Főváros_megyék_2022!D19</f>
        <v>74.834557917057055</v>
      </c>
      <c r="E19" s="5">
        <f t="shared" si="2"/>
        <v>0.60136677344543443</v>
      </c>
      <c r="F19" s="3">
        <f>Átlagkereset_2024!G20</f>
        <v>569813.75</v>
      </c>
      <c r="G19" s="9">
        <f>Átlagkereset_2024!H20</f>
        <v>3</v>
      </c>
      <c r="H19">
        <f t="shared" si="0"/>
        <v>0</v>
      </c>
      <c r="I19">
        <v>0</v>
      </c>
      <c r="J19">
        <f t="shared" si="3"/>
        <v>0</v>
      </c>
      <c r="K19">
        <f t="shared" si="1"/>
        <v>0</v>
      </c>
    </row>
    <row r="20" spans="1:11" x14ac:dyDescent="0.3">
      <c r="A20" s="9">
        <v>19</v>
      </c>
      <c r="B20" t="s">
        <v>356</v>
      </c>
      <c r="C20" s="5">
        <f>Főváros_megyék_2018!D20</f>
        <v>71.42697691290806</v>
      </c>
      <c r="D20" s="5">
        <f>Főváros_megyék_2022!D20</f>
        <v>71.789455625489211</v>
      </c>
      <c r="E20" s="5">
        <f t="shared" si="2"/>
        <v>0.36247871258115083</v>
      </c>
      <c r="F20" s="3">
        <f>Átlagkereset_2024!G21</f>
        <v>567900.75</v>
      </c>
      <c r="G20" s="9">
        <f>Átlagkereset_2024!H21</f>
        <v>3</v>
      </c>
      <c r="H20">
        <f t="shared" si="0"/>
        <v>0</v>
      </c>
      <c r="I20">
        <v>0</v>
      </c>
      <c r="J20">
        <f t="shared" si="3"/>
        <v>0</v>
      </c>
      <c r="K20">
        <f t="shared" si="1"/>
        <v>0</v>
      </c>
    </row>
    <row r="21" spans="1:11" x14ac:dyDescent="0.3">
      <c r="A21" s="9">
        <v>20</v>
      </c>
      <c r="B21" t="s">
        <v>357</v>
      </c>
      <c r="C21" s="5">
        <f>Főváros_megyék_2018!D21</f>
        <v>71.365557397740417</v>
      </c>
      <c r="D21" s="5">
        <f>Főváros_megyék_2022!D21</f>
        <v>71.557319423970966</v>
      </c>
      <c r="E21" s="5">
        <f t="shared" si="2"/>
        <v>0.19176202623054905</v>
      </c>
      <c r="F21" s="3">
        <f>Átlagkereset_2024!G22</f>
        <v>512872.5</v>
      </c>
      <c r="G21" s="9">
        <f>Átlagkereset_2024!H22</f>
        <v>3</v>
      </c>
      <c r="H21">
        <f t="shared" si="0"/>
        <v>0</v>
      </c>
      <c r="I21">
        <v>0</v>
      </c>
      <c r="J21">
        <f t="shared" si="3"/>
        <v>0</v>
      </c>
      <c r="K21">
        <f t="shared" si="1"/>
        <v>0</v>
      </c>
    </row>
    <row r="22" spans="1:11" x14ac:dyDescent="0.3">
      <c r="A22" s="9"/>
      <c r="C22" s="5">
        <f>SUBTOTAL(101,Táblázat224[Megjelent 2018 (%)])</f>
        <v>69.529232760905799</v>
      </c>
      <c r="D22" s="5">
        <f>SUBTOTAL(101,Táblázat224[Megjelent 2022 (%)])</f>
        <v>69.356735825934805</v>
      </c>
      <c r="E22" s="5">
        <f>SUBTOTAL(101,Táblázat224[Részvételi változás (%)])</f>
        <v>-0.17249693497099655</v>
      </c>
      <c r="F22" s="5"/>
      <c r="G22" s="5"/>
      <c r="H22">
        <f>SUBTOTAL(109,Táblázat224[Jogosultak-e a krumplira? (csak azok jogosultak, ahol romlott a részvételi arány &gt;-0,4%)])</f>
        <v>8</v>
      </c>
      <c r="I22">
        <f>SUBTOTAL(109,Táblázat224[Solver által megítélt krumpli-eső (maximum 7 körzet)])</f>
        <v>8</v>
      </c>
      <c r="J22">
        <f>SUBTOTAL(109,Táblázat224[Hatás (részvétel emelkedés %-ban - 2022-hez képest)])</f>
        <v>1.8199999999998226</v>
      </c>
      <c r="K22">
        <f>SUBTOTAL(109,Táblázat224[Kötelező krumpli (4-es súlyozás alapján)])</f>
        <v>3</v>
      </c>
    </row>
  </sheetData>
  <mergeCells count="2">
    <mergeCell ref="M3:M4"/>
    <mergeCell ref="M5:M6"/>
  </mergeCells>
  <conditionalFormatting sqref="E2:E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{5FB1BCA1-CFF0-4723-BFE0-0EE099BE61E2}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B1BCA1-CFF0-4723-BFE0-0EE099BE6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7773-7CB0-4140-B204-6750553238C9}">
  <dimension ref="A1:P22"/>
  <sheetViews>
    <sheetView tabSelected="1" zoomScale="74" zoomScaleNormal="100" workbookViewId="0">
      <selection activeCell="J22" sqref="J22"/>
    </sheetView>
  </sheetViews>
  <sheetFormatPr defaultRowHeight="14.4" x14ac:dyDescent="0.3"/>
  <cols>
    <col min="1" max="1" width="3.44140625" bestFit="1" customWidth="1"/>
    <col min="2" max="2" width="23.109375" customWidth="1"/>
    <col min="3" max="4" width="10.109375" customWidth="1"/>
    <col min="5" max="5" width="18.44140625" bestFit="1" customWidth="1"/>
    <col min="6" max="6" width="12.44140625" bestFit="1" customWidth="1"/>
    <col min="7" max="7" width="10.109375" customWidth="1"/>
    <col min="8" max="8" width="15.109375" customWidth="1"/>
    <col min="9" max="9" width="13.6640625" customWidth="1"/>
    <col min="10" max="10" width="9" customWidth="1"/>
    <col min="11" max="11" width="8.88671875" customWidth="1"/>
    <col min="12" max="12" width="0.5546875" customWidth="1"/>
    <col min="13" max="13" width="30.6640625" customWidth="1"/>
    <col min="14" max="14" width="11.109375" bestFit="1" customWidth="1"/>
    <col min="15" max="15" width="22" bestFit="1" customWidth="1"/>
    <col min="16" max="16" width="6.5546875" bestFit="1" customWidth="1"/>
    <col min="17" max="17" width="9" customWidth="1"/>
  </cols>
  <sheetData>
    <row r="1" spans="1:16" ht="81" customHeight="1" x14ac:dyDescent="0.3">
      <c r="A1" s="6" t="s">
        <v>0</v>
      </c>
      <c r="B1" s="6" t="s">
        <v>251</v>
      </c>
      <c r="C1" s="7" t="s">
        <v>330</v>
      </c>
      <c r="D1" s="7" t="s">
        <v>331</v>
      </c>
      <c r="E1" s="7" t="s">
        <v>337</v>
      </c>
      <c r="F1" s="7" t="s">
        <v>379</v>
      </c>
      <c r="G1" s="7" t="s">
        <v>380</v>
      </c>
      <c r="H1" s="7" t="s">
        <v>358</v>
      </c>
      <c r="I1" s="7" t="s">
        <v>361</v>
      </c>
      <c r="J1" s="7" t="s">
        <v>386</v>
      </c>
      <c r="K1" s="7" t="s">
        <v>381</v>
      </c>
      <c r="L1" s="7"/>
      <c r="M1" s="11" t="s">
        <v>359</v>
      </c>
      <c r="N1" s="26">
        <f>I22</f>
        <v>4</v>
      </c>
      <c r="O1" s="10"/>
      <c r="P1" s="10"/>
    </row>
    <row r="2" spans="1:16" ht="15" customHeight="1" x14ac:dyDescent="0.3">
      <c r="A2" s="9">
        <v>1</v>
      </c>
      <c r="B2" t="s">
        <v>338</v>
      </c>
      <c r="C2" s="5">
        <f>Főváros_megyék_2018!D2</f>
        <v>75.421629962635066</v>
      </c>
      <c r="D2" s="5">
        <f>Főváros_megyék_2022!D2</f>
        <v>75.322016555358601</v>
      </c>
      <c r="E2" s="5">
        <f>D2-C2</f>
        <v>-9.9613407276464727E-2</v>
      </c>
      <c r="F2" s="3">
        <f>Átlagkereset_2024!G3</f>
        <v>769121.5</v>
      </c>
      <c r="G2" s="9">
        <f>Átlagkereset_2024!H3</f>
        <v>1</v>
      </c>
      <c r="H2">
        <f t="shared" ref="H2:H21" si="0">IF(E2&lt;=-0.4,1,0)</f>
        <v>0</v>
      </c>
      <c r="I2">
        <v>0</v>
      </c>
      <c r="J2">
        <f>IF(I2=1, (D2 + 0.07 - D2) * G2, 0)</f>
        <v>0</v>
      </c>
      <c r="K2">
        <f t="shared" ref="K2:K21" si="1">IF(G2=4, 1, 0)</f>
        <v>0</v>
      </c>
    </row>
    <row r="3" spans="1:16" x14ac:dyDescent="0.3">
      <c r="A3" s="9">
        <v>2</v>
      </c>
      <c r="B3" t="s">
        <v>339</v>
      </c>
      <c r="C3" s="5">
        <f>Főváros_megyék_2018!D3</f>
        <v>67.352443435267574</v>
      </c>
      <c r="D3" s="5">
        <f>Főváros_megyék_2022!D3</f>
        <v>67.462637878946481</v>
      </c>
      <c r="E3" s="5">
        <f t="shared" ref="E3:E21" si="2">D3-C3</f>
        <v>0.11019444367890685</v>
      </c>
      <c r="F3" s="3">
        <f>Átlagkereset_2024!G4</f>
        <v>544291.75</v>
      </c>
      <c r="G3" s="9">
        <f>Átlagkereset_2024!H4</f>
        <v>3</v>
      </c>
      <c r="H3">
        <f t="shared" si="0"/>
        <v>0</v>
      </c>
      <c r="I3">
        <v>0</v>
      </c>
      <c r="J3">
        <f t="shared" ref="J3:J21" si="3">IF(I3=1, (D3 + 0.07 - D3) * G3, 0)</f>
        <v>0</v>
      </c>
      <c r="K3">
        <f t="shared" si="1"/>
        <v>0</v>
      </c>
      <c r="M3" s="32" t="s">
        <v>335</v>
      </c>
      <c r="N3" s="15" t="s">
        <v>333</v>
      </c>
      <c r="O3" s="18" t="str">
        <f>INDEX(B2:B21, MATCH(MAX(C2:C21), C2:C21, 0))</f>
        <v>Budapest</v>
      </c>
      <c r="P3" s="19">
        <f>MAX(C2:C21)</f>
        <v>75.421629962635066</v>
      </c>
    </row>
    <row r="4" spans="1:16" ht="15" thickBot="1" x14ac:dyDescent="0.35">
      <c r="A4" s="9">
        <v>3</v>
      </c>
      <c r="B4" t="s">
        <v>340</v>
      </c>
      <c r="C4" s="5">
        <f>Főváros_megyék_2018!D4</f>
        <v>68.16286803471489</v>
      </c>
      <c r="D4" s="5">
        <f>Főváros_megyék_2022!D4</f>
        <v>67.536698156612388</v>
      </c>
      <c r="E4" s="5">
        <f t="shared" si="2"/>
        <v>-0.6261698781025018</v>
      </c>
      <c r="F4" s="3">
        <f>Átlagkereset_2024!G5</f>
        <v>539260.25</v>
      </c>
      <c r="G4" s="9">
        <f>Átlagkereset_2024!H5</f>
        <v>3</v>
      </c>
      <c r="H4">
        <f t="shared" si="0"/>
        <v>1</v>
      </c>
      <c r="I4">
        <v>0</v>
      </c>
      <c r="J4">
        <f t="shared" si="3"/>
        <v>0</v>
      </c>
      <c r="K4">
        <f t="shared" si="1"/>
        <v>0</v>
      </c>
      <c r="M4" s="33"/>
      <c r="N4" s="17" t="s">
        <v>334</v>
      </c>
      <c r="O4" s="20" t="str">
        <f>INDEX(B2:B21, MATCH(MAX(D2:D21), D2:D21, 0))</f>
        <v>Budapest</v>
      </c>
      <c r="P4" s="21">
        <f>MAX(D2:D21)</f>
        <v>75.322016555358601</v>
      </c>
    </row>
    <row r="5" spans="1:16" x14ac:dyDescent="0.3">
      <c r="A5" s="9">
        <v>4</v>
      </c>
      <c r="B5" t="s">
        <v>341</v>
      </c>
      <c r="C5" s="5">
        <f>Főváros_megyék_2018!D5</f>
        <v>67.129644004236482</v>
      </c>
      <c r="D5" s="5">
        <f>Főváros_megyék_2022!D5</f>
        <v>66.439167424997464</v>
      </c>
      <c r="E5" s="5">
        <f t="shared" si="2"/>
        <v>-0.69047657923901795</v>
      </c>
      <c r="F5" s="3">
        <f>Átlagkereset_2024!G6</f>
        <v>477591.5</v>
      </c>
      <c r="G5" s="9">
        <f>Átlagkereset_2024!H6</f>
        <v>4</v>
      </c>
      <c r="H5">
        <f t="shared" si="0"/>
        <v>1</v>
      </c>
      <c r="I5">
        <v>1</v>
      </c>
      <c r="J5">
        <f t="shared" si="3"/>
        <v>0.27999999999997272</v>
      </c>
      <c r="K5">
        <f t="shared" si="1"/>
        <v>1</v>
      </c>
      <c r="M5" s="34" t="s">
        <v>336</v>
      </c>
      <c r="N5" s="16" t="s">
        <v>333</v>
      </c>
      <c r="O5" s="18" t="str">
        <f>INDEX(B3:B22, MATCH(MIN(D3:D22), D3:D22, 0))</f>
        <v>Borsod-Abaúj-Zemplén</v>
      </c>
      <c r="P5" s="19">
        <f>MIN(D3:D22)</f>
        <v>64.659354012061399</v>
      </c>
    </row>
    <row r="6" spans="1:16" ht="15" customHeight="1" x14ac:dyDescent="0.3">
      <c r="A6" s="9">
        <v>5</v>
      </c>
      <c r="B6" t="s">
        <v>342</v>
      </c>
      <c r="C6" s="5">
        <f>Főváros_megyék_2018!D6</f>
        <v>65.886728189763915</v>
      </c>
      <c r="D6" s="5">
        <f>Főváros_megyék_2022!D6</f>
        <v>64.659354012061399</v>
      </c>
      <c r="E6" s="5">
        <f t="shared" si="2"/>
        <v>-1.2273741777025151</v>
      </c>
      <c r="F6" s="3">
        <f>Átlagkereset_2024!G7</f>
        <v>511510.5</v>
      </c>
      <c r="G6" s="9">
        <f>Átlagkereset_2024!H7</f>
        <v>3</v>
      </c>
      <c r="H6">
        <f t="shared" si="0"/>
        <v>1</v>
      </c>
      <c r="I6">
        <v>0</v>
      </c>
      <c r="J6">
        <f t="shared" si="3"/>
        <v>0</v>
      </c>
      <c r="K6">
        <f t="shared" si="1"/>
        <v>0</v>
      </c>
      <c r="M6" s="34"/>
      <c r="N6" s="8" t="s">
        <v>334</v>
      </c>
      <c r="O6" s="20" t="str">
        <f>INDEX(B2:B21, MATCH(MIN(C2:C21), C2:C21, 0))</f>
        <v>Hajdú-Bihar</v>
      </c>
      <c r="P6" s="21">
        <f>MIN(C2:C21)</f>
        <v>65.655005908855898</v>
      </c>
    </row>
    <row r="7" spans="1:16" x14ac:dyDescent="0.3">
      <c r="A7" s="9">
        <v>6</v>
      </c>
      <c r="B7" t="s">
        <v>343</v>
      </c>
      <c r="C7" s="5">
        <f>Főváros_megyék_2018!D7</f>
        <v>70.272105790662536</v>
      </c>
      <c r="D7" s="5">
        <f>Főváros_megyék_2022!D7</f>
        <v>70.4650876274371</v>
      </c>
      <c r="E7" s="5">
        <f t="shared" si="2"/>
        <v>0.19298183677456393</v>
      </c>
      <c r="F7" s="3">
        <f>Átlagkereset_2024!G8</f>
        <v>547621</v>
      </c>
      <c r="G7" s="9">
        <f>Átlagkereset_2024!H8</f>
        <v>3</v>
      </c>
      <c r="H7">
        <f t="shared" si="0"/>
        <v>0</v>
      </c>
      <c r="I7">
        <v>0</v>
      </c>
      <c r="J7">
        <f t="shared" si="3"/>
        <v>0</v>
      </c>
      <c r="K7">
        <f t="shared" si="1"/>
        <v>0</v>
      </c>
    </row>
    <row r="8" spans="1:16" x14ac:dyDescent="0.3">
      <c r="A8" s="9">
        <v>7</v>
      </c>
      <c r="B8" t="s">
        <v>344</v>
      </c>
      <c r="C8" s="5">
        <f>Főváros_megyék_2018!D8</f>
        <v>71.037814086802172</v>
      </c>
      <c r="D8" s="5">
        <f>Főváros_megyék_2022!D8</f>
        <v>71.453694227805812</v>
      </c>
      <c r="E8" s="5">
        <f t="shared" si="2"/>
        <v>0.41588014100364035</v>
      </c>
      <c r="F8" s="3">
        <f>Átlagkereset_2024!G9</f>
        <v>615570.25</v>
      </c>
      <c r="G8" s="9">
        <f>Átlagkereset_2024!H9</f>
        <v>2</v>
      </c>
      <c r="H8">
        <f t="shared" si="0"/>
        <v>0</v>
      </c>
      <c r="I8">
        <v>0</v>
      </c>
      <c r="J8">
        <f t="shared" si="3"/>
        <v>0</v>
      </c>
      <c r="K8">
        <f t="shared" si="1"/>
        <v>0</v>
      </c>
    </row>
    <row r="9" spans="1:16" x14ac:dyDescent="0.3">
      <c r="A9" s="9">
        <v>8</v>
      </c>
      <c r="B9" t="s">
        <v>345</v>
      </c>
      <c r="C9" s="5">
        <f>Főváros_megyék_2018!D9</f>
        <v>73.091335612335584</v>
      </c>
      <c r="D9" s="5">
        <f>Főváros_megyék_2022!D9</f>
        <v>73.719430994422495</v>
      </c>
      <c r="E9" s="5">
        <f t="shared" si="2"/>
        <v>0.62809538208691151</v>
      </c>
      <c r="F9" s="3">
        <f>Átlagkereset_2024!G10</f>
        <v>678247.25</v>
      </c>
      <c r="G9" s="9">
        <f>Átlagkereset_2024!H10</f>
        <v>2</v>
      </c>
      <c r="H9">
        <f t="shared" si="0"/>
        <v>0</v>
      </c>
      <c r="I9">
        <v>0</v>
      </c>
      <c r="J9">
        <f t="shared" si="3"/>
        <v>0</v>
      </c>
      <c r="K9">
        <f t="shared" si="1"/>
        <v>0</v>
      </c>
    </row>
    <row r="10" spans="1:16" x14ac:dyDescent="0.3">
      <c r="A10" s="9">
        <v>9</v>
      </c>
      <c r="B10" t="s">
        <v>346</v>
      </c>
      <c r="C10" s="5">
        <f>Főváros_megyék_2018!D10</f>
        <v>65.655005908855898</v>
      </c>
      <c r="D10" s="5">
        <f>Főváros_megyék_2022!D10</f>
        <v>66.131017795742792</v>
      </c>
      <c r="E10" s="5">
        <f t="shared" si="2"/>
        <v>0.47601188688689433</v>
      </c>
      <c r="F10" s="3">
        <f>Átlagkereset_2024!G11</f>
        <v>553407.5</v>
      </c>
      <c r="G10" s="9">
        <f>Átlagkereset_2024!H11</f>
        <v>3</v>
      </c>
      <c r="H10">
        <f t="shared" si="0"/>
        <v>0</v>
      </c>
      <c r="I10">
        <v>0</v>
      </c>
      <c r="J10">
        <f t="shared" si="3"/>
        <v>0</v>
      </c>
      <c r="K10">
        <f t="shared" si="1"/>
        <v>0</v>
      </c>
    </row>
    <row r="11" spans="1:16" x14ac:dyDescent="0.3">
      <c r="A11" s="9">
        <v>10</v>
      </c>
      <c r="B11" t="s">
        <v>347</v>
      </c>
      <c r="C11" s="5">
        <f>Főváros_megyék_2018!D11</f>
        <v>70.226311821965851</v>
      </c>
      <c r="D11" s="5">
        <f>Főváros_megyék_2022!D11</f>
        <v>68.975380357285573</v>
      </c>
      <c r="E11" s="5">
        <f t="shared" si="2"/>
        <v>-1.2509314646802778</v>
      </c>
      <c r="F11" s="3">
        <f>Átlagkereset_2024!G12</f>
        <v>579329.25</v>
      </c>
      <c r="G11" s="9">
        <f>Átlagkereset_2024!H12</f>
        <v>3</v>
      </c>
      <c r="H11">
        <f t="shared" si="0"/>
        <v>1</v>
      </c>
      <c r="I11">
        <v>0</v>
      </c>
      <c r="J11">
        <f t="shared" si="3"/>
        <v>0</v>
      </c>
      <c r="K11">
        <f t="shared" si="1"/>
        <v>0</v>
      </c>
    </row>
    <row r="12" spans="1:16" x14ac:dyDescent="0.3">
      <c r="A12" s="9">
        <v>11</v>
      </c>
      <c r="B12" t="s">
        <v>348</v>
      </c>
      <c r="C12" s="5">
        <f>Főváros_megyék_2018!D12</f>
        <v>66.379192867015789</v>
      </c>
      <c r="D12" s="5">
        <f>Főváros_megyék_2022!D12</f>
        <v>65.919364013018608</v>
      </c>
      <c r="E12" s="5">
        <f t="shared" si="2"/>
        <v>-0.45982885399718043</v>
      </c>
      <c r="F12" s="3">
        <f>Átlagkereset_2024!G13</f>
        <v>517420.25</v>
      </c>
      <c r="G12" s="9">
        <f>Átlagkereset_2024!H13</f>
        <v>3</v>
      </c>
      <c r="H12">
        <f t="shared" si="0"/>
        <v>1</v>
      </c>
      <c r="I12">
        <v>0</v>
      </c>
      <c r="J12">
        <f t="shared" si="3"/>
        <v>0</v>
      </c>
      <c r="K12">
        <f t="shared" si="1"/>
        <v>0</v>
      </c>
    </row>
    <row r="13" spans="1:16" x14ac:dyDescent="0.3">
      <c r="A13" s="9">
        <v>12</v>
      </c>
      <c r="B13" t="s">
        <v>349</v>
      </c>
      <c r="C13" s="5">
        <f>Főváros_megyék_2018!D13</f>
        <v>69.940930724911723</v>
      </c>
      <c r="D13" s="5">
        <f>Főváros_megyék_2022!D13</f>
        <v>69.337427611648081</v>
      </c>
      <c r="E13" s="5">
        <f t="shared" si="2"/>
        <v>-0.60350311326364192</v>
      </c>
      <c r="F13" s="3">
        <f>Átlagkereset_2024!G14</f>
        <v>631488.5</v>
      </c>
      <c r="G13" s="9">
        <f>Átlagkereset_2024!H14</f>
        <v>2</v>
      </c>
      <c r="H13">
        <f t="shared" si="0"/>
        <v>1</v>
      </c>
      <c r="I13">
        <v>1</v>
      </c>
      <c r="J13">
        <f t="shared" si="3"/>
        <v>0.13999999999998636</v>
      </c>
      <c r="K13">
        <f t="shared" si="1"/>
        <v>0</v>
      </c>
    </row>
    <row r="14" spans="1:16" x14ac:dyDescent="0.3">
      <c r="A14" s="9">
        <v>13</v>
      </c>
      <c r="B14" t="s">
        <v>350</v>
      </c>
      <c r="C14" s="5">
        <f>Főváros_megyék_2018!D14</f>
        <v>68.940071416510847</v>
      </c>
      <c r="D14" s="5">
        <f>Főváros_megyék_2022!D14</f>
        <v>66.908698871238002</v>
      </c>
      <c r="E14" s="5">
        <f t="shared" si="2"/>
        <v>-2.0313725452728448</v>
      </c>
      <c r="F14" s="3">
        <f>Átlagkereset_2024!G15</f>
        <v>493834.75</v>
      </c>
      <c r="G14" s="9">
        <f>Átlagkereset_2024!H15</f>
        <v>4</v>
      </c>
      <c r="H14">
        <f t="shared" si="0"/>
        <v>1</v>
      </c>
      <c r="I14">
        <v>1</v>
      </c>
      <c r="J14">
        <f t="shared" si="3"/>
        <v>0.27999999999997272</v>
      </c>
      <c r="K14">
        <f t="shared" si="1"/>
        <v>1</v>
      </c>
    </row>
    <row r="15" spans="1:16" x14ac:dyDescent="0.3">
      <c r="A15" s="9">
        <v>14</v>
      </c>
      <c r="B15" t="s">
        <v>351</v>
      </c>
      <c r="C15" s="5">
        <f>Főváros_megyék_2018!D15</f>
        <v>71.878297468140616</v>
      </c>
      <c r="D15" s="5">
        <f>Főváros_megyék_2022!D15</f>
        <v>72.879818550481517</v>
      </c>
      <c r="E15" s="5">
        <f t="shared" si="2"/>
        <v>1.0015210823409006</v>
      </c>
      <c r="F15" s="3">
        <f>Átlagkereset_2024!G16</f>
        <v>582387.5</v>
      </c>
      <c r="G15" s="9">
        <f>Átlagkereset_2024!H16</f>
        <v>3</v>
      </c>
      <c r="H15">
        <f t="shared" si="0"/>
        <v>0</v>
      </c>
      <c r="I15">
        <v>0</v>
      </c>
      <c r="J15">
        <f t="shared" si="3"/>
        <v>0</v>
      </c>
      <c r="K15">
        <f t="shared" si="1"/>
        <v>0</v>
      </c>
    </row>
    <row r="16" spans="1:16" x14ac:dyDescent="0.3">
      <c r="A16" s="9">
        <v>15</v>
      </c>
      <c r="B16" t="s">
        <v>352</v>
      </c>
      <c r="C16" s="5">
        <f>Főváros_megyék_2018!D16</f>
        <v>67.9847875880548</v>
      </c>
      <c r="D16" s="5">
        <f>Főváros_megyék_2022!D16</f>
        <v>67.585821982075259</v>
      </c>
      <c r="E16" s="5">
        <f t="shared" si="2"/>
        <v>-0.39896560597954078</v>
      </c>
      <c r="F16" s="3">
        <f>Átlagkereset_2024!G17</f>
        <v>514074.75</v>
      </c>
      <c r="G16" s="9">
        <f>Átlagkereset_2024!H17</f>
        <v>3</v>
      </c>
      <c r="H16">
        <f t="shared" si="0"/>
        <v>0</v>
      </c>
      <c r="I16">
        <v>0</v>
      </c>
      <c r="J16">
        <f t="shared" si="3"/>
        <v>0</v>
      </c>
      <c r="K16">
        <f t="shared" si="1"/>
        <v>0</v>
      </c>
    </row>
    <row r="17" spans="1:11" x14ac:dyDescent="0.3">
      <c r="A17" s="9">
        <v>16</v>
      </c>
      <c r="B17" t="s">
        <v>353</v>
      </c>
      <c r="C17" s="5">
        <f>Főváros_megyék_2018!D17</f>
        <v>66.67995653774031</v>
      </c>
      <c r="D17" s="5">
        <f>Főváros_megyék_2022!D17</f>
        <v>65.407131331954645</v>
      </c>
      <c r="E17" s="5">
        <f t="shared" si="2"/>
        <v>-1.272825205785665</v>
      </c>
      <c r="F17" s="3">
        <f>Átlagkereset_2024!G18</f>
        <v>464821.25</v>
      </c>
      <c r="G17" s="9">
        <f>Átlagkereset_2024!H18</f>
        <v>4</v>
      </c>
      <c r="H17">
        <f t="shared" si="0"/>
        <v>1</v>
      </c>
      <c r="I17">
        <v>1</v>
      </c>
      <c r="J17">
        <f t="shared" si="3"/>
        <v>0.27999999999997272</v>
      </c>
      <c r="K17">
        <f t="shared" si="1"/>
        <v>1</v>
      </c>
    </row>
    <row r="18" spans="1:11" x14ac:dyDescent="0.3">
      <c r="A18" s="9">
        <v>17</v>
      </c>
      <c r="B18" t="s">
        <v>354</v>
      </c>
      <c r="C18" s="5">
        <f>Főváros_megyék_2018!D18</f>
        <v>67.519806314242174</v>
      </c>
      <c r="D18" s="5">
        <f>Főváros_megyék_2022!D18</f>
        <v>68.750636161092942</v>
      </c>
      <c r="E18" s="5">
        <f t="shared" si="2"/>
        <v>1.2308298468507672</v>
      </c>
      <c r="F18" s="3">
        <f>Átlagkereset_2024!G19</f>
        <v>583415</v>
      </c>
      <c r="G18" s="9">
        <f>Átlagkereset_2024!H19</f>
        <v>3</v>
      </c>
      <c r="H18">
        <f t="shared" si="0"/>
        <v>0</v>
      </c>
      <c r="I18">
        <v>0</v>
      </c>
      <c r="J18">
        <f t="shared" si="3"/>
        <v>0</v>
      </c>
      <c r="K18">
        <f t="shared" si="1"/>
        <v>0</v>
      </c>
    </row>
    <row r="19" spans="1:11" x14ac:dyDescent="0.3">
      <c r="A19" s="9">
        <v>18</v>
      </c>
      <c r="B19" t="s">
        <v>355</v>
      </c>
      <c r="C19" s="5">
        <f>Főváros_megyék_2018!D19</f>
        <v>74.23319114361162</v>
      </c>
      <c r="D19" s="5">
        <f>Főváros_megyék_2022!D19</f>
        <v>74.834557917057055</v>
      </c>
      <c r="E19" s="5">
        <f t="shared" si="2"/>
        <v>0.60136677344543443</v>
      </c>
      <c r="F19" s="3">
        <f>Átlagkereset_2024!G20</f>
        <v>569813.75</v>
      </c>
      <c r="G19" s="9">
        <f>Átlagkereset_2024!H20</f>
        <v>3</v>
      </c>
      <c r="H19">
        <f t="shared" si="0"/>
        <v>0</v>
      </c>
      <c r="I19">
        <v>0</v>
      </c>
      <c r="J19">
        <f t="shared" si="3"/>
        <v>0</v>
      </c>
      <c r="K19">
        <f t="shared" si="1"/>
        <v>0</v>
      </c>
    </row>
    <row r="20" spans="1:11" x14ac:dyDescent="0.3">
      <c r="A20" s="9">
        <v>19</v>
      </c>
      <c r="B20" t="s">
        <v>356</v>
      </c>
      <c r="C20" s="5">
        <f>Főváros_megyék_2018!D20</f>
        <v>71.42697691290806</v>
      </c>
      <c r="D20" s="5">
        <f>Főváros_megyék_2022!D20</f>
        <v>71.789455625489211</v>
      </c>
      <c r="E20" s="5">
        <f t="shared" si="2"/>
        <v>0.36247871258115083</v>
      </c>
      <c r="F20" s="3">
        <f>Átlagkereset_2024!G21</f>
        <v>567900.75</v>
      </c>
      <c r="G20" s="9">
        <f>Átlagkereset_2024!H21</f>
        <v>3</v>
      </c>
      <c r="H20">
        <f t="shared" si="0"/>
        <v>0</v>
      </c>
      <c r="I20">
        <v>0</v>
      </c>
      <c r="J20">
        <f t="shared" si="3"/>
        <v>0</v>
      </c>
      <c r="K20">
        <f t="shared" si="1"/>
        <v>0</v>
      </c>
    </row>
    <row r="21" spans="1:11" x14ac:dyDescent="0.3">
      <c r="A21" s="9">
        <v>20</v>
      </c>
      <c r="B21" t="s">
        <v>357</v>
      </c>
      <c r="C21" s="5">
        <f>Főváros_megyék_2018!D21</f>
        <v>71.365557397740417</v>
      </c>
      <c r="D21" s="5">
        <f>Főváros_megyék_2022!D21</f>
        <v>71.557319423970966</v>
      </c>
      <c r="E21" s="5">
        <f t="shared" si="2"/>
        <v>0.19176202623054905</v>
      </c>
      <c r="F21" s="3">
        <f>Átlagkereset_2024!G22</f>
        <v>512872.5</v>
      </c>
      <c r="G21" s="9">
        <f>Átlagkereset_2024!H22</f>
        <v>3</v>
      </c>
      <c r="H21">
        <f t="shared" si="0"/>
        <v>0</v>
      </c>
      <c r="I21">
        <v>0</v>
      </c>
      <c r="J21">
        <f t="shared" si="3"/>
        <v>0</v>
      </c>
      <c r="K21">
        <f t="shared" si="1"/>
        <v>0</v>
      </c>
    </row>
    <row r="22" spans="1:11" x14ac:dyDescent="0.3">
      <c r="A22" s="9"/>
      <c r="C22" s="5">
        <f>SUBTOTAL(101,Táblázat22[Megjelent 2018 (%)])</f>
        <v>69.529232760905799</v>
      </c>
      <c r="D22" s="5">
        <f>SUBTOTAL(101,Táblázat22[Megjelent 2022 (%)])</f>
        <v>69.356735825934805</v>
      </c>
      <c r="E22" s="5">
        <f>SUBTOTAL(101,Táblázat22[Részvételi változás (%)])</f>
        <v>-0.17249693497099655</v>
      </c>
      <c r="F22" s="5"/>
      <c r="G22" s="5"/>
      <c r="H22">
        <f>SUBTOTAL(109,Táblázat22[Jogosultak-e a krumplira? (csak azok jogosultak, ahol romlott a részvételi arány &gt;-0,4%)])</f>
        <v>8</v>
      </c>
      <c r="I22">
        <f>SUBTOTAL(109,Táblázat22[Solver által megítélt krumpli-eső (maximum 7 körzet)])</f>
        <v>4</v>
      </c>
      <c r="J22">
        <f>SUBTOTAL(109,Táblázat22[Hatás (részvétel emelkedés %-ban - 2022-hez képest)])</f>
        <v>0.9799999999999045</v>
      </c>
      <c r="K22">
        <f>SUBTOTAL(109,Táblázat22[Kötelező krumpli (4-es súlyozás alapján)])</f>
        <v>3</v>
      </c>
    </row>
  </sheetData>
  <mergeCells count="2">
    <mergeCell ref="M3:M4"/>
    <mergeCell ref="M5:M6"/>
  </mergeCells>
  <conditionalFormatting sqref="E2:E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{DF3EDD61-0A7E-40CF-933B-889585824E66}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3EDD61-0A7E-40CF-933B-889585824E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750F-285E-442A-87E6-C8E6BE9100D5}">
  <dimension ref="A1:P22"/>
  <sheetViews>
    <sheetView zoomScaleNormal="100" workbookViewId="0">
      <selection activeCell="I22" sqref="I22"/>
    </sheetView>
  </sheetViews>
  <sheetFormatPr defaultRowHeight="14.4" x14ac:dyDescent="0.3"/>
  <cols>
    <col min="1" max="1" width="3.44140625" bestFit="1" customWidth="1"/>
    <col min="2" max="2" width="23.109375" customWidth="1"/>
    <col min="3" max="4" width="10.109375" customWidth="1"/>
    <col min="5" max="5" width="18.44140625" bestFit="1" customWidth="1"/>
    <col min="6" max="6" width="12.44140625" bestFit="1" customWidth="1"/>
    <col min="7" max="7" width="10.109375" customWidth="1"/>
    <col min="8" max="8" width="15.109375" customWidth="1"/>
    <col min="9" max="9" width="13.6640625" customWidth="1"/>
    <col min="10" max="10" width="9" customWidth="1"/>
    <col min="11" max="11" width="8.88671875" customWidth="1"/>
    <col min="12" max="12" width="0.5546875" customWidth="1"/>
    <col min="13" max="13" width="30.6640625" customWidth="1"/>
    <col min="14" max="14" width="11.109375" bestFit="1" customWidth="1"/>
    <col min="15" max="15" width="22" bestFit="1" customWidth="1"/>
    <col min="16" max="16" width="6.5546875" bestFit="1" customWidth="1"/>
    <col min="17" max="17" width="9" customWidth="1"/>
  </cols>
  <sheetData>
    <row r="1" spans="1:16" ht="81" customHeight="1" x14ac:dyDescent="0.3">
      <c r="A1" s="6" t="s">
        <v>0</v>
      </c>
      <c r="B1" s="6" t="s">
        <v>251</v>
      </c>
      <c r="C1" s="7" t="s">
        <v>330</v>
      </c>
      <c r="D1" s="7" t="s">
        <v>331</v>
      </c>
      <c r="E1" s="7" t="s">
        <v>337</v>
      </c>
      <c r="F1" s="7" t="s">
        <v>379</v>
      </c>
      <c r="G1" s="7" t="s">
        <v>380</v>
      </c>
      <c r="H1" s="7" t="s">
        <v>358</v>
      </c>
      <c r="I1" s="7" t="s">
        <v>361</v>
      </c>
      <c r="J1" s="7" t="s">
        <v>386</v>
      </c>
      <c r="K1" s="7" t="s">
        <v>381</v>
      </c>
      <c r="L1" s="7"/>
      <c r="M1" s="11" t="s">
        <v>359</v>
      </c>
      <c r="N1" s="26">
        <f>I22</f>
        <v>3</v>
      </c>
      <c r="O1" s="10"/>
      <c r="P1" s="10"/>
    </row>
    <row r="2" spans="1:16" ht="15" customHeight="1" x14ac:dyDescent="0.3">
      <c r="A2" s="9">
        <v>1</v>
      </c>
      <c r="B2" t="s">
        <v>338</v>
      </c>
      <c r="C2" s="5">
        <f>Főváros_megyék_2018!D2</f>
        <v>75.421629962635066</v>
      </c>
      <c r="D2" s="5">
        <f>Főváros_megyék_2022!D2</f>
        <v>75.322016555358601</v>
      </c>
      <c r="E2" s="5">
        <f>D2-C2</f>
        <v>-9.9613407276464727E-2</v>
      </c>
      <c r="F2" s="3">
        <f>Átlagkereset_2024!G3</f>
        <v>769121.5</v>
      </c>
      <c r="G2" s="9">
        <f>Átlagkereset_2024!H3</f>
        <v>1</v>
      </c>
      <c r="H2">
        <f t="shared" ref="H2:H21" si="0">IF(E2&lt;=-0.4,1,0)</f>
        <v>0</v>
      </c>
      <c r="I2">
        <v>0</v>
      </c>
      <c r="J2">
        <f>IF(I2=1, (D2 + 0.07 - D2) * G2, 0)</f>
        <v>0</v>
      </c>
      <c r="K2">
        <f t="shared" ref="K2:K21" si="1">IF(G2=4, 1, 0)</f>
        <v>0</v>
      </c>
    </row>
    <row r="3" spans="1:16" x14ac:dyDescent="0.3">
      <c r="A3" s="9">
        <v>2</v>
      </c>
      <c r="B3" t="s">
        <v>339</v>
      </c>
      <c r="C3" s="5">
        <f>Főváros_megyék_2018!D3</f>
        <v>67.352443435267574</v>
      </c>
      <c r="D3" s="5">
        <f>Főváros_megyék_2022!D3</f>
        <v>67.462637878946481</v>
      </c>
      <c r="E3" s="5">
        <f t="shared" ref="E3:E19" si="2">D3-C3</f>
        <v>0.11019444367890685</v>
      </c>
      <c r="F3" s="3">
        <f>Átlagkereset_2024!G4</f>
        <v>544291.75</v>
      </c>
      <c r="G3" s="9">
        <f>Átlagkereset_2024!H4</f>
        <v>3</v>
      </c>
      <c r="H3">
        <f t="shared" si="0"/>
        <v>0</v>
      </c>
      <c r="I3">
        <v>0</v>
      </c>
      <c r="J3">
        <f t="shared" ref="J3:J21" si="3">IF(I3=1, (D3 + 0.07 - D3) * G3, 0)</f>
        <v>0</v>
      </c>
      <c r="K3">
        <f t="shared" si="1"/>
        <v>0</v>
      </c>
      <c r="M3" s="32" t="s">
        <v>335</v>
      </c>
      <c r="N3" s="15" t="s">
        <v>333</v>
      </c>
      <c r="O3" s="18" t="str">
        <f>INDEX(B2:B21, MATCH(MAX(C2:C21), C2:C21, 0))</f>
        <v>Budapest</v>
      </c>
      <c r="P3" s="19">
        <f>MAX(C2:C21)</f>
        <v>75.421629962635066</v>
      </c>
    </row>
    <row r="4" spans="1:16" ht="15" thickBot="1" x14ac:dyDescent="0.35">
      <c r="A4" s="9">
        <v>3</v>
      </c>
      <c r="B4" t="s">
        <v>340</v>
      </c>
      <c r="C4" s="5">
        <f>Főváros_megyék_2018!D4</f>
        <v>68.16286803471489</v>
      </c>
      <c r="D4" s="5">
        <f>Főváros_megyék_2022!D4</f>
        <v>67.536698156612388</v>
      </c>
      <c r="E4" s="5">
        <f t="shared" si="2"/>
        <v>-0.6261698781025018</v>
      </c>
      <c r="F4" s="3">
        <f>Átlagkereset_2024!G5</f>
        <v>539260.25</v>
      </c>
      <c r="G4" s="9">
        <f>Átlagkereset_2024!H5</f>
        <v>3</v>
      </c>
      <c r="H4">
        <f t="shared" si="0"/>
        <v>1</v>
      </c>
      <c r="I4">
        <v>0</v>
      </c>
      <c r="J4">
        <f t="shared" si="3"/>
        <v>0</v>
      </c>
      <c r="K4">
        <f t="shared" si="1"/>
        <v>0</v>
      </c>
      <c r="M4" s="33"/>
      <c r="N4" s="17" t="s">
        <v>334</v>
      </c>
      <c r="O4" s="20" t="str">
        <f>INDEX(B2:B21, MATCH(MAX(D2:D21), D2:D21, 0))</f>
        <v>Budapest</v>
      </c>
      <c r="P4" s="21">
        <f>MAX(D2:D21)</f>
        <v>75.322016555358601</v>
      </c>
    </row>
    <row r="5" spans="1:16" x14ac:dyDescent="0.3">
      <c r="A5" s="9">
        <v>4</v>
      </c>
      <c r="B5" t="s">
        <v>341</v>
      </c>
      <c r="C5" s="5">
        <f>Főváros_megyék_2018!D5</f>
        <v>67.129644004236482</v>
      </c>
      <c r="D5" s="5">
        <f>Főváros_megyék_2022!D5</f>
        <v>66.439167424997464</v>
      </c>
      <c r="E5" s="5">
        <f t="shared" si="2"/>
        <v>-0.69047657923901795</v>
      </c>
      <c r="F5" s="3">
        <f>Átlagkereset_2024!G6</f>
        <v>477591.5</v>
      </c>
      <c r="G5" s="9">
        <f>Átlagkereset_2024!H6</f>
        <v>4</v>
      </c>
      <c r="H5">
        <f t="shared" si="0"/>
        <v>1</v>
      </c>
      <c r="I5">
        <v>1</v>
      </c>
      <c r="J5">
        <f t="shared" si="3"/>
        <v>0.27999999999997272</v>
      </c>
      <c r="K5">
        <f t="shared" si="1"/>
        <v>1</v>
      </c>
      <c r="M5" s="34" t="s">
        <v>336</v>
      </c>
      <c r="N5" s="16" t="s">
        <v>333</v>
      </c>
      <c r="O5" s="18" t="str">
        <f>INDEX(B3:B22, MATCH(MIN(D3:D22), D3:D22, 0))</f>
        <v>Borsod-Abaúj-Zemplén</v>
      </c>
      <c r="P5" s="19">
        <f>MIN(D3:D22)</f>
        <v>64.659354012061399</v>
      </c>
    </row>
    <row r="6" spans="1:16" ht="15" customHeight="1" x14ac:dyDescent="0.3">
      <c r="A6" s="9">
        <v>5</v>
      </c>
      <c r="B6" t="s">
        <v>342</v>
      </c>
      <c r="C6" s="5">
        <f>Főváros_megyék_2018!D6</f>
        <v>65.886728189763915</v>
      </c>
      <c r="D6" s="5">
        <f>Főváros_megyék_2022!D6</f>
        <v>64.659354012061399</v>
      </c>
      <c r="E6" s="5">
        <f t="shared" si="2"/>
        <v>-1.2273741777025151</v>
      </c>
      <c r="F6" s="3">
        <f>Átlagkereset_2024!G7</f>
        <v>511510.5</v>
      </c>
      <c r="G6" s="9">
        <f>Átlagkereset_2024!H7</f>
        <v>3</v>
      </c>
      <c r="H6">
        <f t="shared" si="0"/>
        <v>1</v>
      </c>
      <c r="I6">
        <v>0</v>
      </c>
      <c r="J6">
        <f t="shared" si="3"/>
        <v>0</v>
      </c>
      <c r="K6">
        <f t="shared" si="1"/>
        <v>0</v>
      </c>
      <c r="M6" s="34"/>
      <c r="N6" s="8" t="s">
        <v>334</v>
      </c>
      <c r="O6" s="20" t="str">
        <f>INDEX(B2:B21, MATCH(MIN(C2:C21), C2:C21, 0))</f>
        <v>Hajdú-Bihar</v>
      </c>
      <c r="P6" s="21">
        <f>MIN(C2:C21)</f>
        <v>65.655005908855898</v>
      </c>
    </row>
    <row r="7" spans="1:16" x14ac:dyDescent="0.3">
      <c r="A7" s="9">
        <v>6</v>
      </c>
      <c r="B7" t="s">
        <v>343</v>
      </c>
      <c r="C7" s="5">
        <f>Főváros_megyék_2018!D7</f>
        <v>70.272105790662536</v>
      </c>
      <c r="D7" s="5">
        <f>Főváros_megyék_2022!D7</f>
        <v>70.4650876274371</v>
      </c>
      <c r="E7" s="5">
        <f t="shared" si="2"/>
        <v>0.19298183677456393</v>
      </c>
      <c r="F7" s="3">
        <f>Átlagkereset_2024!G8</f>
        <v>547621</v>
      </c>
      <c r="G7" s="9">
        <f>Átlagkereset_2024!H8</f>
        <v>3</v>
      </c>
      <c r="H7">
        <f t="shared" si="0"/>
        <v>0</v>
      </c>
      <c r="I7">
        <v>0</v>
      </c>
      <c r="J7">
        <f t="shared" si="3"/>
        <v>0</v>
      </c>
      <c r="K7">
        <f t="shared" si="1"/>
        <v>0</v>
      </c>
    </row>
    <row r="8" spans="1:16" x14ac:dyDescent="0.3">
      <c r="A8" s="9">
        <v>7</v>
      </c>
      <c r="B8" t="s">
        <v>344</v>
      </c>
      <c r="C8" s="5">
        <f>Főváros_megyék_2018!D8</f>
        <v>71.037814086802172</v>
      </c>
      <c r="D8" s="5">
        <f>Főváros_megyék_2022!D8</f>
        <v>71.453694227805812</v>
      </c>
      <c r="E8" s="5">
        <f t="shared" si="2"/>
        <v>0.41588014100364035</v>
      </c>
      <c r="F8" s="3">
        <f>Átlagkereset_2024!G9</f>
        <v>615570.25</v>
      </c>
      <c r="G8" s="9">
        <f>Átlagkereset_2024!H9</f>
        <v>2</v>
      </c>
      <c r="H8">
        <f t="shared" si="0"/>
        <v>0</v>
      </c>
      <c r="I8">
        <v>0</v>
      </c>
      <c r="J8">
        <f t="shared" si="3"/>
        <v>0</v>
      </c>
      <c r="K8">
        <f t="shared" si="1"/>
        <v>0</v>
      </c>
    </row>
    <row r="9" spans="1:16" x14ac:dyDescent="0.3">
      <c r="A9" s="9">
        <v>8</v>
      </c>
      <c r="B9" t="s">
        <v>345</v>
      </c>
      <c r="C9" s="5">
        <f>Főváros_megyék_2018!D9</f>
        <v>73.091335612335584</v>
      </c>
      <c r="D9" s="5">
        <f>Főváros_megyék_2022!D9</f>
        <v>73.719430994422495</v>
      </c>
      <c r="E9" s="5">
        <f t="shared" si="2"/>
        <v>0.62809538208691151</v>
      </c>
      <c r="F9" s="3">
        <f>Átlagkereset_2024!G10</f>
        <v>678247.25</v>
      </c>
      <c r="G9" s="9">
        <f>Átlagkereset_2024!H10</f>
        <v>2</v>
      </c>
      <c r="H9">
        <f t="shared" si="0"/>
        <v>0</v>
      </c>
      <c r="I9">
        <v>0</v>
      </c>
      <c r="J9">
        <f t="shared" si="3"/>
        <v>0</v>
      </c>
      <c r="K9">
        <f t="shared" si="1"/>
        <v>0</v>
      </c>
    </row>
    <row r="10" spans="1:16" x14ac:dyDescent="0.3">
      <c r="A10" s="9">
        <v>9</v>
      </c>
      <c r="B10" t="s">
        <v>346</v>
      </c>
      <c r="C10" s="5">
        <f>Főváros_megyék_2018!D10</f>
        <v>65.655005908855898</v>
      </c>
      <c r="D10" s="5">
        <f>Főváros_megyék_2022!D10</f>
        <v>66.131017795742792</v>
      </c>
      <c r="E10" s="5">
        <f t="shared" si="2"/>
        <v>0.47601188688689433</v>
      </c>
      <c r="F10" s="3">
        <f>Átlagkereset_2024!G11</f>
        <v>553407.5</v>
      </c>
      <c r="G10" s="9">
        <f>Átlagkereset_2024!H11</f>
        <v>3</v>
      </c>
      <c r="H10">
        <f t="shared" si="0"/>
        <v>0</v>
      </c>
      <c r="I10">
        <v>0</v>
      </c>
      <c r="J10">
        <f t="shared" si="3"/>
        <v>0</v>
      </c>
      <c r="K10">
        <f t="shared" si="1"/>
        <v>0</v>
      </c>
    </row>
    <row r="11" spans="1:16" x14ac:dyDescent="0.3">
      <c r="A11" s="9">
        <v>10</v>
      </c>
      <c r="B11" t="s">
        <v>347</v>
      </c>
      <c r="C11" s="5">
        <f>Főváros_megyék_2018!D11</f>
        <v>70.226311821965851</v>
      </c>
      <c r="D11" s="5">
        <f>Főváros_megyék_2022!D11</f>
        <v>68.975380357285573</v>
      </c>
      <c r="E11" s="5">
        <f t="shared" si="2"/>
        <v>-1.2509314646802778</v>
      </c>
      <c r="F11" s="3">
        <f>Átlagkereset_2024!G12</f>
        <v>579329.25</v>
      </c>
      <c r="G11" s="9">
        <f>Átlagkereset_2024!H12</f>
        <v>3</v>
      </c>
      <c r="H11">
        <f t="shared" si="0"/>
        <v>1</v>
      </c>
      <c r="I11">
        <v>0</v>
      </c>
      <c r="J11">
        <f t="shared" si="3"/>
        <v>0</v>
      </c>
      <c r="K11">
        <f t="shared" si="1"/>
        <v>0</v>
      </c>
    </row>
    <row r="12" spans="1:16" x14ac:dyDescent="0.3">
      <c r="A12" s="9">
        <v>11</v>
      </c>
      <c r="B12" t="s">
        <v>348</v>
      </c>
      <c r="C12" s="5">
        <f>Főváros_megyék_2018!D12</f>
        <v>66.379192867015789</v>
      </c>
      <c r="D12" s="5">
        <f>Főváros_megyék_2022!D12</f>
        <v>65.919364013018608</v>
      </c>
      <c r="E12" s="5">
        <f t="shared" si="2"/>
        <v>-0.45982885399718043</v>
      </c>
      <c r="F12" s="3">
        <f>Átlagkereset_2024!G13</f>
        <v>517420.25</v>
      </c>
      <c r="G12" s="9">
        <f>Átlagkereset_2024!H13</f>
        <v>3</v>
      </c>
      <c r="H12">
        <f t="shared" si="0"/>
        <v>1</v>
      </c>
      <c r="I12">
        <v>0</v>
      </c>
      <c r="J12">
        <f t="shared" si="3"/>
        <v>0</v>
      </c>
      <c r="K12">
        <f t="shared" si="1"/>
        <v>0</v>
      </c>
    </row>
    <row r="13" spans="1:16" x14ac:dyDescent="0.3">
      <c r="A13" s="9">
        <v>12</v>
      </c>
      <c r="B13" t="s">
        <v>349</v>
      </c>
      <c r="C13" s="5">
        <f>Főváros_megyék_2018!D13</f>
        <v>69.940930724911723</v>
      </c>
      <c r="D13" s="5">
        <f>Főváros_megyék_2022!D13</f>
        <v>69.337427611648081</v>
      </c>
      <c r="E13" s="5">
        <f t="shared" si="2"/>
        <v>-0.60350311326364192</v>
      </c>
      <c r="F13" s="3">
        <f>Átlagkereset_2024!G14</f>
        <v>631488.5</v>
      </c>
      <c r="G13" s="9">
        <f>Átlagkereset_2024!H14</f>
        <v>2</v>
      </c>
      <c r="H13">
        <f t="shared" si="0"/>
        <v>1</v>
      </c>
      <c r="I13">
        <v>0</v>
      </c>
      <c r="J13">
        <f t="shared" si="3"/>
        <v>0</v>
      </c>
      <c r="K13">
        <f t="shared" si="1"/>
        <v>0</v>
      </c>
    </row>
    <row r="14" spans="1:16" x14ac:dyDescent="0.3">
      <c r="A14" s="9">
        <v>13</v>
      </c>
      <c r="B14" t="s">
        <v>350</v>
      </c>
      <c r="C14" s="5">
        <f>Főváros_megyék_2018!D14</f>
        <v>68.940071416510847</v>
      </c>
      <c r="D14" s="5">
        <f>Főváros_megyék_2022!D14</f>
        <v>66.908698871238002</v>
      </c>
      <c r="E14" s="5">
        <f t="shared" si="2"/>
        <v>-2.0313725452728448</v>
      </c>
      <c r="F14" s="3">
        <f>Átlagkereset_2024!G15</f>
        <v>493834.75</v>
      </c>
      <c r="G14" s="9">
        <f>Átlagkereset_2024!H15</f>
        <v>4</v>
      </c>
      <c r="H14">
        <f t="shared" si="0"/>
        <v>1</v>
      </c>
      <c r="I14">
        <v>1</v>
      </c>
      <c r="J14">
        <f t="shared" si="3"/>
        <v>0.27999999999997272</v>
      </c>
      <c r="K14">
        <f t="shared" si="1"/>
        <v>1</v>
      </c>
    </row>
    <row r="15" spans="1:16" x14ac:dyDescent="0.3">
      <c r="A15" s="9">
        <v>14</v>
      </c>
      <c r="B15" t="s">
        <v>351</v>
      </c>
      <c r="C15" s="5">
        <f>Főváros_megyék_2018!D15</f>
        <v>71.878297468140616</v>
      </c>
      <c r="D15" s="5">
        <f>Főváros_megyék_2022!D15</f>
        <v>72.879818550481517</v>
      </c>
      <c r="E15" s="5">
        <f t="shared" si="2"/>
        <v>1.0015210823409006</v>
      </c>
      <c r="F15" s="3">
        <f>Átlagkereset_2024!G16</f>
        <v>582387.5</v>
      </c>
      <c r="G15" s="9">
        <f>Átlagkereset_2024!H16</f>
        <v>3</v>
      </c>
      <c r="H15">
        <f t="shared" si="0"/>
        <v>0</v>
      </c>
      <c r="I15">
        <v>0</v>
      </c>
      <c r="J15">
        <f t="shared" si="3"/>
        <v>0</v>
      </c>
      <c r="K15">
        <f t="shared" si="1"/>
        <v>0</v>
      </c>
    </row>
    <row r="16" spans="1:16" x14ac:dyDescent="0.3">
      <c r="A16" s="9">
        <v>15</v>
      </c>
      <c r="B16" t="s">
        <v>352</v>
      </c>
      <c r="C16" s="5">
        <f>Főváros_megyék_2018!D16</f>
        <v>67.9847875880548</v>
      </c>
      <c r="D16" s="5">
        <f>Főváros_megyék_2022!D16</f>
        <v>67.585821982075259</v>
      </c>
      <c r="E16" s="5">
        <f t="shared" si="2"/>
        <v>-0.39896560597954078</v>
      </c>
      <c r="F16" s="3">
        <f>Átlagkereset_2024!G17</f>
        <v>514074.75</v>
      </c>
      <c r="G16" s="9">
        <f>Átlagkereset_2024!H17</f>
        <v>3</v>
      </c>
      <c r="H16">
        <f t="shared" si="0"/>
        <v>0</v>
      </c>
      <c r="I16">
        <v>0</v>
      </c>
      <c r="J16">
        <f t="shared" si="3"/>
        <v>0</v>
      </c>
      <c r="K16">
        <f t="shared" si="1"/>
        <v>0</v>
      </c>
    </row>
    <row r="17" spans="1:11" x14ac:dyDescent="0.3">
      <c r="A17" s="9">
        <v>16</v>
      </c>
      <c r="B17" t="s">
        <v>353</v>
      </c>
      <c r="C17" s="5">
        <f>Főváros_megyék_2018!D17</f>
        <v>66.67995653774031</v>
      </c>
      <c r="D17" s="5">
        <f>Főváros_megyék_2022!D17</f>
        <v>65.407131331954645</v>
      </c>
      <c r="E17" s="5">
        <f t="shared" si="2"/>
        <v>-1.272825205785665</v>
      </c>
      <c r="F17" s="3">
        <f>Átlagkereset_2024!G18</f>
        <v>464821.25</v>
      </c>
      <c r="G17" s="9">
        <f>Átlagkereset_2024!H18</f>
        <v>4</v>
      </c>
      <c r="H17">
        <f t="shared" si="0"/>
        <v>1</v>
      </c>
      <c r="I17">
        <v>1</v>
      </c>
      <c r="J17">
        <f t="shared" si="3"/>
        <v>0.27999999999997272</v>
      </c>
      <c r="K17">
        <f t="shared" si="1"/>
        <v>1</v>
      </c>
    </row>
    <row r="18" spans="1:11" x14ac:dyDescent="0.3">
      <c r="A18" s="9">
        <v>17</v>
      </c>
      <c r="B18" t="s">
        <v>354</v>
      </c>
      <c r="C18" s="5">
        <f>Főváros_megyék_2018!D18</f>
        <v>67.519806314242174</v>
      </c>
      <c r="D18" s="5">
        <f>Főváros_megyék_2022!D18</f>
        <v>68.750636161092942</v>
      </c>
      <c r="E18" s="5">
        <f t="shared" si="2"/>
        <v>1.2308298468507672</v>
      </c>
      <c r="F18" s="3">
        <f>Átlagkereset_2024!G19</f>
        <v>583415</v>
      </c>
      <c r="G18" s="9">
        <f>Átlagkereset_2024!H19</f>
        <v>3</v>
      </c>
      <c r="H18">
        <f t="shared" si="0"/>
        <v>0</v>
      </c>
      <c r="I18">
        <v>0</v>
      </c>
      <c r="J18">
        <f t="shared" si="3"/>
        <v>0</v>
      </c>
      <c r="K18">
        <f t="shared" si="1"/>
        <v>0</v>
      </c>
    </row>
    <row r="19" spans="1:11" x14ac:dyDescent="0.3">
      <c r="A19" s="9">
        <v>18</v>
      </c>
      <c r="B19" t="s">
        <v>355</v>
      </c>
      <c r="C19" s="5">
        <f>Főváros_megyék_2018!D19</f>
        <v>74.23319114361162</v>
      </c>
      <c r="D19" s="5">
        <f>Főváros_megyék_2022!D19</f>
        <v>74.834557917057055</v>
      </c>
      <c r="E19" s="5">
        <f t="shared" si="2"/>
        <v>0.60136677344543443</v>
      </c>
      <c r="F19" s="3">
        <f>Átlagkereset_2024!G20</f>
        <v>569813.75</v>
      </c>
      <c r="G19" s="9">
        <f>Átlagkereset_2024!H20</f>
        <v>3</v>
      </c>
      <c r="H19">
        <f t="shared" si="0"/>
        <v>0</v>
      </c>
      <c r="I19">
        <v>0</v>
      </c>
      <c r="J19">
        <f t="shared" si="3"/>
        <v>0</v>
      </c>
      <c r="K19">
        <f t="shared" si="1"/>
        <v>0</v>
      </c>
    </row>
    <row r="20" spans="1:11" x14ac:dyDescent="0.3">
      <c r="A20" s="9">
        <v>19</v>
      </c>
      <c r="B20" t="s">
        <v>356</v>
      </c>
      <c r="C20" s="5">
        <f>Főváros_megyék_2018!D20</f>
        <v>71.42697691290806</v>
      </c>
      <c r="D20" s="5">
        <f>Főváros_megyék_2022!D20</f>
        <v>71.789455625489211</v>
      </c>
      <c r="E20" s="5">
        <f t="shared" ref="E20:E21" si="4">D20-C20</f>
        <v>0.36247871258115083</v>
      </c>
      <c r="F20" s="3">
        <f>Átlagkereset_2024!G21</f>
        <v>567900.75</v>
      </c>
      <c r="G20" s="9">
        <f>Átlagkereset_2024!H21</f>
        <v>3</v>
      </c>
      <c r="H20">
        <f t="shared" si="0"/>
        <v>0</v>
      </c>
      <c r="I20">
        <v>0</v>
      </c>
      <c r="J20">
        <f t="shared" si="3"/>
        <v>0</v>
      </c>
      <c r="K20">
        <f t="shared" si="1"/>
        <v>0</v>
      </c>
    </row>
    <row r="21" spans="1:11" x14ac:dyDescent="0.3">
      <c r="A21" s="9">
        <v>20</v>
      </c>
      <c r="B21" t="s">
        <v>357</v>
      </c>
      <c r="C21" s="5">
        <f>Főváros_megyék_2018!D21</f>
        <v>71.365557397740417</v>
      </c>
      <c r="D21" s="5">
        <f>Főváros_megyék_2022!D21</f>
        <v>71.557319423970966</v>
      </c>
      <c r="E21" s="5">
        <f t="shared" si="4"/>
        <v>0.19176202623054905</v>
      </c>
      <c r="F21" s="3">
        <f>Átlagkereset_2024!G22</f>
        <v>512872.5</v>
      </c>
      <c r="G21" s="9">
        <f>Átlagkereset_2024!H22</f>
        <v>3</v>
      </c>
      <c r="H21">
        <f t="shared" si="0"/>
        <v>0</v>
      </c>
      <c r="I21">
        <v>0</v>
      </c>
      <c r="J21">
        <f t="shared" si="3"/>
        <v>0</v>
      </c>
      <c r="K21">
        <f t="shared" si="1"/>
        <v>0</v>
      </c>
    </row>
    <row r="22" spans="1:11" x14ac:dyDescent="0.3">
      <c r="A22" s="9"/>
      <c r="C22" s="5">
        <f>SUBTOTAL(101,Táblázat2[Megjelent 2018 (%)])</f>
        <v>69.529232760905799</v>
      </c>
      <c r="D22" s="5">
        <f>SUBTOTAL(101,Táblázat2[Megjelent 2022 (%)])</f>
        <v>69.356735825934805</v>
      </c>
      <c r="E22" s="5">
        <f>SUBTOTAL(101,Táblázat2[Részvételi változás (%)])</f>
        <v>-0.17249693497099655</v>
      </c>
      <c r="F22" s="5"/>
      <c r="G22" s="5"/>
      <c r="H22">
        <f>SUBTOTAL(109,Táblázat2[Jogosultak-e a krumplira? (csak azok jogosultak, ahol romlott a részvételi arány &gt;-0,4%)])</f>
        <v>8</v>
      </c>
      <c r="I22">
        <f>SUBTOTAL(109,Táblázat2[Solver által megítélt krumpli-eső (maximum 7 körzet)])</f>
        <v>3</v>
      </c>
      <c r="J22">
        <f>SUBTOTAL(109,Táblázat2[Hatás (részvétel emelkedés %-ban - 2022-hez képest)])</f>
        <v>0.83999999999991815</v>
      </c>
      <c r="K22">
        <f>SUBTOTAL(109,Táblázat2[Kötelező krumpli (4-es súlyozás alapján)])</f>
        <v>3</v>
      </c>
    </row>
  </sheetData>
  <mergeCells count="2">
    <mergeCell ref="M3:M4"/>
    <mergeCell ref="M5:M6"/>
  </mergeCells>
  <conditionalFormatting sqref="E2:E2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{1FEB3B65-B5AA-4641-A4B9-915F32C46BBB}</x14:id>
        </ext>
      </extLst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EB3B65-B5AA-4641-A4B9-915F32C46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0B13-D47B-4123-9502-0AE2B12FBF7D}">
  <dimension ref="A1:I22"/>
  <sheetViews>
    <sheetView workbookViewId="0"/>
  </sheetViews>
  <sheetFormatPr defaultRowHeight="14.4" x14ac:dyDescent="0.3"/>
  <cols>
    <col min="1" max="1" width="22.44140625" bestFit="1" customWidth="1"/>
    <col min="2" max="2" width="15.44140625" bestFit="1" customWidth="1"/>
    <col min="3" max="7" width="9.5546875" customWidth="1"/>
    <col min="8" max="8" width="10" customWidth="1"/>
    <col min="9" max="9" width="53.109375" bestFit="1" customWidth="1"/>
  </cols>
  <sheetData>
    <row r="1" spans="1:9" ht="43.2" x14ac:dyDescent="0.3">
      <c r="A1" s="27" t="s">
        <v>363</v>
      </c>
      <c r="B1" s="28" t="s">
        <v>364</v>
      </c>
      <c r="C1" s="28" t="s">
        <v>365</v>
      </c>
      <c r="D1" s="29" t="s">
        <v>366</v>
      </c>
      <c r="E1" s="28" t="s">
        <v>367</v>
      </c>
      <c r="F1" s="30" t="s">
        <v>368</v>
      </c>
      <c r="G1" s="28" t="s">
        <v>377</v>
      </c>
      <c r="H1" s="28" t="s">
        <v>382</v>
      </c>
      <c r="I1" s="31" t="s">
        <v>20</v>
      </c>
    </row>
    <row r="2" spans="1:9" x14ac:dyDescent="0.3">
      <c r="A2" s="22" t="s">
        <v>378</v>
      </c>
      <c r="B2" s="22"/>
      <c r="C2" s="22"/>
      <c r="D2" s="22"/>
      <c r="E2" s="22"/>
      <c r="F2" s="22"/>
      <c r="G2" s="22"/>
      <c r="H2" s="22"/>
      <c r="I2" s="4" t="s">
        <v>362</v>
      </c>
    </row>
    <row r="3" spans="1:9" x14ac:dyDescent="0.3">
      <c r="A3" s="23" t="s">
        <v>338</v>
      </c>
      <c r="B3" s="24" t="s">
        <v>369</v>
      </c>
      <c r="C3" s="25">
        <v>756554</v>
      </c>
      <c r="D3" s="25">
        <v>770364</v>
      </c>
      <c r="E3" s="25">
        <v>766586</v>
      </c>
      <c r="F3" s="25">
        <v>782982</v>
      </c>
      <c r="G3" s="3">
        <f>AVERAGE(C3:F3)</f>
        <v>769121.5</v>
      </c>
      <c r="H3" s="3">
        <f>IF(G3&gt;700000, 1, IF(G3&gt;=600000, 2, IF(G3&gt;=500000, 3, IF(G3&gt;=400000, 4))))</f>
        <v>1</v>
      </c>
    </row>
    <row r="4" spans="1:9" x14ac:dyDescent="0.3">
      <c r="A4" s="23" t="s">
        <v>370</v>
      </c>
      <c r="B4" s="24" t="s">
        <v>371</v>
      </c>
      <c r="C4" s="25">
        <v>534606</v>
      </c>
      <c r="D4" s="25">
        <v>543264</v>
      </c>
      <c r="E4" s="25">
        <v>543517</v>
      </c>
      <c r="F4" s="25">
        <v>555780</v>
      </c>
      <c r="G4" s="3">
        <f t="shared" ref="G4:G22" si="0">AVERAGE(C4:F4)</f>
        <v>544291.75</v>
      </c>
      <c r="H4" s="3">
        <f t="shared" ref="H4:H22" si="1">IF(G4&gt;700000, 1, IF(G4&gt;=600000, 2, IF(G4&gt;=500000, 3, IF(G4&gt;=400000, 4))))</f>
        <v>3</v>
      </c>
    </row>
    <row r="5" spans="1:9" x14ac:dyDescent="0.3">
      <c r="A5" s="23" t="s">
        <v>340</v>
      </c>
      <c r="B5" s="24" t="s">
        <v>371</v>
      </c>
      <c r="C5" s="25">
        <v>528542</v>
      </c>
      <c r="D5" s="25">
        <v>536933</v>
      </c>
      <c r="E5" s="25">
        <v>540243</v>
      </c>
      <c r="F5" s="25">
        <v>551323</v>
      </c>
      <c r="G5" s="3">
        <f t="shared" si="0"/>
        <v>539260.25</v>
      </c>
      <c r="H5" s="3">
        <f t="shared" si="1"/>
        <v>3</v>
      </c>
    </row>
    <row r="6" spans="1:9" x14ac:dyDescent="0.3">
      <c r="A6" s="23" t="s">
        <v>341</v>
      </c>
      <c r="B6" s="24" t="s">
        <v>371</v>
      </c>
      <c r="C6" s="25">
        <v>468555</v>
      </c>
      <c r="D6" s="25">
        <v>475525</v>
      </c>
      <c r="E6" s="25">
        <v>478094</v>
      </c>
      <c r="F6" s="25">
        <v>488192</v>
      </c>
      <c r="G6" s="3">
        <f t="shared" si="0"/>
        <v>477591.5</v>
      </c>
      <c r="H6" s="3">
        <f t="shared" si="1"/>
        <v>4</v>
      </c>
    </row>
    <row r="7" spans="1:9" x14ac:dyDescent="0.3">
      <c r="A7" s="23" t="s">
        <v>342</v>
      </c>
      <c r="B7" s="24" t="s">
        <v>371</v>
      </c>
      <c r="C7" s="25">
        <v>496494</v>
      </c>
      <c r="D7" s="25">
        <v>512607</v>
      </c>
      <c r="E7" s="25">
        <v>513651</v>
      </c>
      <c r="F7" s="25">
        <v>523290</v>
      </c>
      <c r="G7" s="3">
        <f t="shared" si="0"/>
        <v>511510.5</v>
      </c>
      <c r="H7" s="3">
        <f t="shared" si="1"/>
        <v>3</v>
      </c>
    </row>
    <row r="8" spans="1:9" x14ac:dyDescent="0.3">
      <c r="A8" s="23" t="s">
        <v>372</v>
      </c>
      <c r="B8" s="24" t="s">
        <v>371</v>
      </c>
      <c r="C8" s="25">
        <v>533117</v>
      </c>
      <c r="D8" s="25">
        <v>547229</v>
      </c>
      <c r="E8" s="25">
        <v>549127</v>
      </c>
      <c r="F8" s="25">
        <v>561011</v>
      </c>
      <c r="G8" s="3">
        <f t="shared" si="0"/>
        <v>547621</v>
      </c>
      <c r="H8" s="3">
        <f t="shared" si="1"/>
        <v>3</v>
      </c>
    </row>
    <row r="9" spans="1:9" x14ac:dyDescent="0.3">
      <c r="A9" s="23" t="s">
        <v>344</v>
      </c>
      <c r="B9" s="24" t="s">
        <v>371</v>
      </c>
      <c r="C9" s="25">
        <v>601883</v>
      </c>
      <c r="D9" s="25">
        <v>615937</v>
      </c>
      <c r="E9" s="25">
        <v>615016</v>
      </c>
      <c r="F9" s="25">
        <v>629445</v>
      </c>
      <c r="G9" s="3">
        <f t="shared" si="0"/>
        <v>615570.25</v>
      </c>
      <c r="H9" s="3">
        <f t="shared" si="1"/>
        <v>2</v>
      </c>
    </row>
    <row r="10" spans="1:9" x14ac:dyDescent="0.3">
      <c r="A10" s="23" t="s">
        <v>345</v>
      </c>
      <c r="B10" s="24" t="s">
        <v>371</v>
      </c>
      <c r="C10" s="25">
        <v>674133</v>
      </c>
      <c r="D10" s="25">
        <v>681581</v>
      </c>
      <c r="E10" s="25">
        <v>671459</v>
      </c>
      <c r="F10" s="25">
        <v>685816</v>
      </c>
      <c r="G10" s="3">
        <f t="shared" si="0"/>
        <v>678247.25</v>
      </c>
      <c r="H10" s="3">
        <f t="shared" si="1"/>
        <v>2</v>
      </c>
    </row>
    <row r="11" spans="1:9" x14ac:dyDescent="0.3">
      <c r="A11" s="23" t="s">
        <v>346</v>
      </c>
      <c r="B11" s="24" t="s">
        <v>371</v>
      </c>
      <c r="C11" s="25">
        <v>543871</v>
      </c>
      <c r="D11" s="25">
        <v>552549</v>
      </c>
      <c r="E11" s="25">
        <v>553230</v>
      </c>
      <c r="F11" s="25">
        <v>563980</v>
      </c>
      <c r="G11" s="3">
        <f t="shared" si="0"/>
        <v>553407.5</v>
      </c>
      <c r="H11" s="3">
        <f t="shared" si="1"/>
        <v>3</v>
      </c>
    </row>
    <row r="12" spans="1:9" x14ac:dyDescent="0.3">
      <c r="A12" s="23" t="s">
        <v>347</v>
      </c>
      <c r="B12" s="24" t="s">
        <v>371</v>
      </c>
      <c r="C12" s="25">
        <v>560880</v>
      </c>
      <c r="D12" s="25">
        <v>579457</v>
      </c>
      <c r="E12" s="25">
        <v>583168</v>
      </c>
      <c r="F12" s="25">
        <v>593812</v>
      </c>
      <c r="G12" s="3">
        <f t="shared" si="0"/>
        <v>579329.25</v>
      </c>
      <c r="H12" s="3">
        <f t="shared" si="1"/>
        <v>3</v>
      </c>
    </row>
    <row r="13" spans="1:9" x14ac:dyDescent="0.3">
      <c r="A13" s="23" t="s">
        <v>348</v>
      </c>
      <c r="B13" s="24" t="s">
        <v>371</v>
      </c>
      <c r="C13" s="25">
        <v>507535</v>
      </c>
      <c r="D13" s="25">
        <v>514380</v>
      </c>
      <c r="E13" s="25">
        <v>518625</v>
      </c>
      <c r="F13" s="25">
        <v>529141</v>
      </c>
      <c r="G13" s="3">
        <f t="shared" si="0"/>
        <v>517420.25</v>
      </c>
      <c r="H13" s="3">
        <f t="shared" si="1"/>
        <v>3</v>
      </c>
    </row>
    <row r="14" spans="1:9" x14ac:dyDescent="0.3">
      <c r="A14" s="23" t="s">
        <v>349</v>
      </c>
      <c r="B14" s="24" t="s">
        <v>371</v>
      </c>
      <c r="C14" s="25">
        <v>619173</v>
      </c>
      <c r="D14" s="25">
        <v>631025</v>
      </c>
      <c r="E14" s="25">
        <v>630042</v>
      </c>
      <c r="F14" s="25">
        <v>645714</v>
      </c>
      <c r="G14" s="3">
        <f t="shared" si="0"/>
        <v>631488.5</v>
      </c>
      <c r="H14" s="3">
        <f t="shared" si="1"/>
        <v>2</v>
      </c>
    </row>
    <row r="15" spans="1:9" x14ac:dyDescent="0.3">
      <c r="A15" s="23" t="s">
        <v>373</v>
      </c>
      <c r="B15" s="24" t="s">
        <v>371</v>
      </c>
      <c r="C15" s="25">
        <v>483993</v>
      </c>
      <c r="D15" s="25">
        <v>492814</v>
      </c>
      <c r="E15" s="25">
        <v>495281</v>
      </c>
      <c r="F15" s="25">
        <v>503251</v>
      </c>
      <c r="G15" s="3">
        <f t="shared" si="0"/>
        <v>493834.75</v>
      </c>
      <c r="H15" s="3">
        <f t="shared" si="1"/>
        <v>4</v>
      </c>
    </row>
    <row r="16" spans="1:9" x14ac:dyDescent="0.3">
      <c r="A16" s="23" t="s">
        <v>374</v>
      </c>
      <c r="B16" s="24" t="s">
        <v>375</v>
      </c>
      <c r="C16" s="25">
        <v>575045</v>
      </c>
      <c r="D16" s="25">
        <v>581555</v>
      </c>
      <c r="E16" s="25">
        <v>581082</v>
      </c>
      <c r="F16" s="25">
        <v>591868</v>
      </c>
      <c r="G16" s="3">
        <f t="shared" si="0"/>
        <v>582387.5</v>
      </c>
      <c r="H16" s="3">
        <f t="shared" si="1"/>
        <v>3</v>
      </c>
    </row>
    <row r="17" spans="1:8" x14ac:dyDescent="0.3">
      <c r="A17" s="23" t="s">
        <v>352</v>
      </c>
      <c r="B17" s="24" t="s">
        <v>371</v>
      </c>
      <c r="C17" s="25">
        <v>500793</v>
      </c>
      <c r="D17" s="25">
        <v>513869</v>
      </c>
      <c r="E17" s="25">
        <v>516041</v>
      </c>
      <c r="F17" s="25">
        <v>525596</v>
      </c>
      <c r="G17" s="3">
        <f t="shared" si="0"/>
        <v>514074.75</v>
      </c>
      <c r="H17" s="3">
        <f t="shared" si="1"/>
        <v>3</v>
      </c>
    </row>
    <row r="18" spans="1:8" x14ac:dyDescent="0.3">
      <c r="A18" s="23" t="s">
        <v>353</v>
      </c>
      <c r="B18" s="24" t="s">
        <v>371</v>
      </c>
      <c r="C18" s="25">
        <v>455866</v>
      </c>
      <c r="D18" s="25">
        <v>463233</v>
      </c>
      <c r="E18" s="25">
        <v>465434</v>
      </c>
      <c r="F18" s="25">
        <v>474752</v>
      </c>
      <c r="G18" s="3">
        <f t="shared" si="0"/>
        <v>464821.25</v>
      </c>
      <c r="H18" s="3">
        <f t="shared" si="1"/>
        <v>4</v>
      </c>
    </row>
    <row r="19" spans="1:8" x14ac:dyDescent="0.3">
      <c r="A19" s="23" t="s">
        <v>376</v>
      </c>
      <c r="B19" s="24" t="s">
        <v>371</v>
      </c>
      <c r="C19" s="25">
        <v>554397</v>
      </c>
      <c r="D19" s="25">
        <v>589779</v>
      </c>
      <c r="E19" s="25">
        <v>590177</v>
      </c>
      <c r="F19" s="25">
        <v>599307</v>
      </c>
      <c r="G19" s="3">
        <f t="shared" si="0"/>
        <v>583415</v>
      </c>
      <c r="H19" s="3">
        <f t="shared" si="1"/>
        <v>3</v>
      </c>
    </row>
    <row r="20" spans="1:8" x14ac:dyDescent="0.3">
      <c r="A20" s="23" t="s">
        <v>355</v>
      </c>
      <c r="B20" s="24" t="s">
        <v>371</v>
      </c>
      <c r="C20" s="25">
        <v>555041</v>
      </c>
      <c r="D20" s="25">
        <v>570255</v>
      </c>
      <c r="E20" s="25">
        <v>569951</v>
      </c>
      <c r="F20" s="25">
        <v>584008</v>
      </c>
      <c r="G20" s="3">
        <f t="shared" si="0"/>
        <v>569813.75</v>
      </c>
      <c r="H20" s="3">
        <f t="shared" si="1"/>
        <v>3</v>
      </c>
    </row>
    <row r="21" spans="1:8" x14ac:dyDescent="0.3">
      <c r="A21" s="23" t="s">
        <v>356</v>
      </c>
      <c r="B21" s="24" t="s">
        <v>371</v>
      </c>
      <c r="C21" s="25">
        <v>557207</v>
      </c>
      <c r="D21" s="25">
        <v>567232</v>
      </c>
      <c r="E21" s="25">
        <v>568206</v>
      </c>
      <c r="F21" s="25">
        <v>578958</v>
      </c>
      <c r="G21" s="3">
        <f t="shared" si="0"/>
        <v>567900.75</v>
      </c>
      <c r="H21" s="3">
        <f t="shared" si="1"/>
        <v>3</v>
      </c>
    </row>
    <row r="22" spans="1:8" x14ac:dyDescent="0.3">
      <c r="A22" s="23" t="s">
        <v>357</v>
      </c>
      <c r="B22" s="24" t="s">
        <v>371</v>
      </c>
      <c r="C22" s="25">
        <v>502911</v>
      </c>
      <c r="D22" s="25">
        <v>510585</v>
      </c>
      <c r="E22" s="25">
        <v>513334</v>
      </c>
      <c r="F22" s="25">
        <v>524660</v>
      </c>
      <c r="G22" s="3">
        <f t="shared" si="0"/>
        <v>512872.5</v>
      </c>
      <c r="H22" s="3">
        <f t="shared" si="1"/>
        <v>3</v>
      </c>
    </row>
  </sheetData>
  <hyperlinks>
    <hyperlink ref="I2" r:id="rId1" xr:uid="{AF83C80B-2451-4E0E-8ECB-8FDFB0A99835}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44A61-DC86-444A-9C03-38D292317505}">
  <dimension ref="A1:H107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3.44140625" bestFit="1" customWidth="1"/>
    <col min="2" max="2" width="24.5546875" bestFit="1" customWidth="1"/>
    <col min="3" max="3" width="14.109375" bestFit="1" customWidth="1"/>
    <col min="4" max="4" width="13.88671875" bestFit="1" customWidth="1"/>
    <col min="5" max="5" width="17.88671875" bestFit="1" customWidth="1"/>
    <col min="6" max="6" width="17.5546875" bestFit="1" customWidth="1"/>
    <col min="7" max="7" width="25.33203125" bestFit="1" customWidth="1"/>
    <col min="8" max="8" width="75" bestFit="1" customWidth="1"/>
  </cols>
  <sheetData>
    <row r="1" spans="1:8" x14ac:dyDescent="0.3">
      <c r="A1" s="2" t="s">
        <v>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  <c r="G1" s="2" t="s">
        <v>332</v>
      </c>
      <c r="H1" s="2" t="s">
        <v>20</v>
      </c>
    </row>
    <row r="2" spans="1:8" x14ac:dyDescent="0.3">
      <c r="A2" t="s">
        <v>2</v>
      </c>
      <c r="B2" s="3">
        <v>59754</v>
      </c>
      <c r="C2" s="3">
        <v>45391</v>
      </c>
      <c r="D2" s="5">
        <f>(C2/B2)*100</f>
        <v>75.963115439970537</v>
      </c>
      <c r="E2" s="3">
        <f>B2-C2</f>
        <v>14363</v>
      </c>
      <c r="F2" s="5">
        <f>(E2/B2)*100</f>
        <v>24.036884560029453</v>
      </c>
      <c r="G2" t="s">
        <v>221</v>
      </c>
      <c r="H2" s="4" t="s">
        <v>222</v>
      </c>
    </row>
    <row r="3" spans="1:8" x14ac:dyDescent="0.3">
      <c r="A3" t="s">
        <v>3</v>
      </c>
      <c r="B3" s="3">
        <v>66833</v>
      </c>
      <c r="C3" s="3">
        <v>54198</v>
      </c>
      <c r="D3" s="5">
        <f t="shared" ref="D3:D66" si="0">(C3/B3)*100</f>
        <v>81.094668801340646</v>
      </c>
      <c r="E3" s="3">
        <f t="shared" ref="E3:E54" si="1">B3-C3</f>
        <v>12635</v>
      </c>
      <c r="F3" s="5">
        <f t="shared" ref="F3:F66" si="2">(E3/B3)*100</f>
        <v>18.905331198659344</v>
      </c>
      <c r="G3" t="s">
        <v>221</v>
      </c>
      <c r="H3" s="4" t="s">
        <v>223</v>
      </c>
    </row>
    <row r="4" spans="1:8" x14ac:dyDescent="0.3">
      <c r="A4" t="s">
        <v>4</v>
      </c>
      <c r="B4" s="3">
        <v>64378</v>
      </c>
      <c r="C4" s="3">
        <v>52830</v>
      </c>
      <c r="D4" s="5">
        <f t="shared" si="0"/>
        <v>82.062195159837216</v>
      </c>
      <c r="E4" s="3">
        <f t="shared" si="1"/>
        <v>11548</v>
      </c>
      <c r="F4" s="5">
        <f t="shared" si="2"/>
        <v>17.937804840162787</v>
      </c>
      <c r="G4" t="s">
        <v>221</v>
      </c>
      <c r="H4" s="4" t="s">
        <v>224</v>
      </c>
    </row>
    <row r="5" spans="1:8" x14ac:dyDescent="0.3">
      <c r="A5" t="s">
        <v>5</v>
      </c>
      <c r="B5" s="3">
        <v>71208</v>
      </c>
      <c r="C5" s="3">
        <v>58354</v>
      </c>
      <c r="D5" s="5">
        <f t="shared" si="0"/>
        <v>81.948657454218633</v>
      </c>
      <c r="E5" s="3">
        <f t="shared" si="1"/>
        <v>12854</v>
      </c>
      <c r="F5" s="5">
        <f t="shared" si="2"/>
        <v>18.051342545781374</v>
      </c>
      <c r="G5" t="s">
        <v>221</v>
      </c>
      <c r="H5" s="4" t="s">
        <v>225</v>
      </c>
    </row>
    <row r="6" spans="1:8" x14ac:dyDescent="0.3">
      <c r="A6" t="s">
        <v>6</v>
      </c>
      <c r="B6" s="3">
        <v>58914</v>
      </c>
      <c r="C6" s="3">
        <v>40486</v>
      </c>
      <c r="D6" s="5">
        <f t="shared" si="0"/>
        <v>68.720507858912995</v>
      </c>
      <c r="E6" s="3">
        <f t="shared" si="1"/>
        <v>18428</v>
      </c>
      <c r="F6" s="5">
        <f t="shared" si="2"/>
        <v>31.279492141087005</v>
      </c>
      <c r="G6" t="s">
        <v>221</v>
      </c>
      <c r="H6" s="4" t="s">
        <v>226</v>
      </c>
    </row>
    <row r="7" spans="1:8" x14ac:dyDescent="0.3">
      <c r="A7" t="s">
        <v>7</v>
      </c>
      <c r="B7" s="3">
        <v>68448</v>
      </c>
      <c r="C7" s="3">
        <v>44953</v>
      </c>
      <c r="D7" s="5">
        <f t="shared" si="0"/>
        <v>65.674672744273025</v>
      </c>
      <c r="E7" s="3">
        <f t="shared" si="1"/>
        <v>23495</v>
      </c>
      <c r="F7" s="5">
        <f t="shared" si="2"/>
        <v>34.325327255726975</v>
      </c>
      <c r="G7" t="s">
        <v>221</v>
      </c>
      <c r="H7" s="4" t="s">
        <v>227</v>
      </c>
    </row>
    <row r="8" spans="1:8" x14ac:dyDescent="0.3">
      <c r="A8" t="s">
        <v>8</v>
      </c>
      <c r="B8" s="3">
        <v>79234</v>
      </c>
      <c r="C8" s="3">
        <v>58820</v>
      </c>
      <c r="D8" s="5">
        <f t="shared" si="0"/>
        <v>74.235807860262</v>
      </c>
      <c r="E8" s="3">
        <f t="shared" si="1"/>
        <v>20414</v>
      </c>
      <c r="F8" s="5">
        <f t="shared" si="2"/>
        <v>25.76419213973799</v>
      </c>
      <c r="G8" t="s">
        <v>221</v>
      </c>
      <c r="H8" s="4" t="s">
        <v>228</v>
      </c>
    </row>
    <row r="9" spans="1:8" x14ac:dyDescent="0.3">
      <c r="A9" t="s">
        <v>9</v>
      </c>
      <c r="B9" s="3">
        <v>74785</v>
      </c>
      <c r="C9" s="3">
        <v>56351</v>
      </c>
      <c r="D9" s="5">
        <f t="shared" si="0"/>
        <v>75.350671926188411</v>
      </c>
      <c r="E9" s="3">
        <f t="shared" si="1"/>
        <v>18434</v>
      </c>
      <c r="F9" s="5">
        <f t="shared" si="2"/>
        <v>24.649328073811596</v>
      </c>
      <c r="G9" t="s">
        <v>221</v>
      </c>
      <c r="H9" s="4" t="s">
        <v>229</v>
      </c>
    </row>
    <row r="10" spans="1:8" x14ac:dyDescent="0.3">
      <c r="A10" t="s">
        <v>10</v>
      </c>
      <c r="B10" s="3">
        <v>72110</v>
      </c>
      <c r="C10" s="3">
        <v>50657</v>
      </c>
      <c r="D10" s="5">
        <f t="shared" si="0"/>
        <v>70.249618638191649</v>
      </c>
      <c r="E10" s="3">
        <f t="shared" si="1"/>
        <v>21453</v>
      </c>
      <c r="F10" s="5">
        <f t="shared" si="2"/>
        <v>29.750381361808348</v>
      </c>
      <c r="G10" t="s">
        <v>221</v>
      </c>
      <c r="H10" s="4" t="s">
        <v>230</v>
      </c>
    </row>
    <row r="11" spans="1:8" x14ac:dyDescent="0.3">
      <c r="A11" t="s">
        <v>11</v>
      </c>
      <c r="B11" s="3">
        <v>69771</v>
      </c>
      <c r="C11" s="3">
        <v>53916</v>
      </c>
      <c r="D11" s="5">
        <f t="shared" si="0"/>
        <v>77.275658941393985</v>
      </c>
      <c r="E11" s="3">
        <f t="shared" si="1"/>
        <v>15855</v>
      </c>
      <c r="F11" s="5">
        <f t="shared" si="2"/>
        <v>22.724341058606012</v>
      </c>
      <c r="G11" t="s">
        <v>221</v>
      </c>
      <c r="H11" s="4" t="s">
        <v>231</v>
      </c>
    </row>
    <row r="12" spans="1:8" x14ac:dyDescent="0.3">
      <c r="A12" t="s">
        <v>12</v>
      </c>
      <c r="B12" s="3">
        <v>74515</v>
      </c>
      <c r="C12" s="3">
        <v>56036</v>
      </c>
      <c r="D12" s="5">
        <f t="shared" si="0"/>
        <v>75.20096624840636</v>
      </c>
      <c r="E12" s="3">
        <f t="shared" si="1"/>
        <v>18479</v>
      </c>
      <c r="F12" s="5">
        <f t="shared" si="2"/>
        <v>24.799033751593637</v>
      </c>
      <c r="G12" t="s">
        <v>221</v>
      </c>
      <c r="H12" s="4" t="s">
        <v>232</v>
      </c>
    </row>
    <row r="13" spans="1:8" x14ac:dyDescent="0.3">
      <c r="A13" t="s">
        <v>13</v>
      </c>
      <c r="B13" s="3">
        <v>71850</v>
      </c>
      <c r="C13" s="3">
        <v>52422</v>
      </c>
      <c r="D13" s="5">
        <f t="shared" si="0"/>
        <v>72.960334029227553</v>
      </c>
      <c r="E13" s="3">
        <f t="shared" si="1"/>
        <v>19428</v>
      </c>
      <c r="F13" s="5">
        <f t="shared" si="2"/>
        <v>27.039665970772443</v>
      </c>
      <c r="G13" t="s">
        <v>221</v>
      </c>
      <c r="H13" s="4" t="s">
        <v>233</v>
      </c>
    </row>
    <row r="14" spans="1:8" x14ac:dyDescent="0.3">
      <c r="A14" t="s">
        <v>14</v>
      </c>
      <c r="B14" s="3">
        <v>68991</v>
      </c>
      <c r="C14" s="3">
        <v>55884</v>
      </c>
      <c r="D14" s="5">
        <f t="shared" si="0"/>
        <v>81.001869809105528</v>
      </c>
      <c r="E14" s="3">
        <f t="shared" si="1"/>
        <v>13107</v>
      </c>
      <c r="F14" s="5">
        <f t="shared" si="2"/>
        <v>18.998130190894464</v>
      </c>
      <c r="G14" t="s">
        <v>221</v>
      </c>
      <c r="H14" s="4" t="s">
        <v>234</v>
      </c>
    </row>
    <row r="15" spans="1:8" x14ac:dyDescent="0.3">
      <c r="A15" t="s">
        <v>15</v>
      </c>
      <c r="B15" s="3">
        <v>74285</v>
      </c>
      <c r="C15" s="3">
        <v>56808</v>
      </c>
      <c r="D15" s="5">
        <f t="shared" si="0"/>
        <v>76.473043010028945</v>
      </c>
      <c r="E15" s="3">
        <f t="shared" si="1"/>
        <v>17477</v>
      </c>
      <c r="F15" s="5">
        <f t="shared" si="2"/>
        <v>23.526956989971058</v>
      </c>
      <c r="G15" t="s">
        <v>221</v>
      </c>
      <c r="H15" s="4" t="s">
        <v>235</v>
      </c>
    </row>
    <row r="16" spans="1:8" x14ac:dyDescent="0.3">
      <c r="A16" t="s">
        <v>16</v>
      </c>
      <c r="B16" s="3">
        <v>78158</v>
      </c>
      <c r="C16" s="3">
        <v>58810</v>
      </c>
      <c r="D16" s="5">
        <f t="shared" si="0"/>
        <v>75.245016505028275</v>
      </c>
      <c r="E16" s="3">
        <f t="shared" si="1"/>
        <v>19348</v>
      </c>
      <c r="F16" s="5">
        <f t="shared" si="2"/>
        <v>24.754983494971725</v>
      </c>
      <c r="G16" t="s">
        <v>221</v>
      </c>
      <c r="H16" s="4" t="s">
        <v>236</v>
      </c>
    </row>
    <row r="17" spans="1:8" x14ac:dyDescent="0.3">
      <c r="A17" t="s">
        <v>17</v>
      </c>
      <c r="B17" s="3">
        <v>69584</v>
      </c>
      <c r="C17" s="3">
        <v>49913</v>
      </c>
      <c r="D17" s="5">
        <f t="shared" si="0"/>
        <v>71.730570246033579</v>
      </c>
      <c r="E17" s="3">
        <f t="shared" si="1"/>
        <v>19671</v>
      </c>
      <c r="F17" s="5">
        <f t="shared" si="2"/>
        <v>28.269429753966431</v>
      </c>
      <c r="G17" t="s">
        <v>221</v>
      </c>
      <c r="H17" s="4" t="s">
        <v>237</v>
      </c>
    </row>
    <row r="18" spans="1:8" x14ac:dyDescent="0.3">
      <c r="A18" t="s">
        <v>18</v>
      </c>
      <c r="B18" s="3">
        <v>74456</v>
      </c>
      <c r="C18" s="3">
        <v>53612</v>
      </c>
      <c r="D18" s="5">
        <f t="shared" si="0"/>
        <v>72.004942516385512</v>
      </c>
      <c r="E18" s="3">
        <f t="shared" si="1"/>
        <v>20844</v>
      </c>
      <c r="F18" s="5">
        <f t="shared" si="2"/>
        <v>27.995057483614481</v>
      </c>
      <c r="G18" t="s">
        <v>221</v>
      </c>
      <c r="H18" s="4" t="s">
        <v>238</v>
      </c>
    </row>
    <row r="19" spans="1:8" x14ac:dyDescent="0.3">
      <c r="A19" t="s">
        <v>19</v>
      </c>
      <c r="B19" s="3">
        <v>77117</v>
      </c>
      <c r="C19" s="3">
        <v>60456</v>
      </c>
      <c r="D19" s="5">
        <f t="shared" si="0"/>
        <v>78.395165787050843</v>
      </c>
      <c r="E19" s="3">
        <f t="shared" si="1"/>
        <v>16661</v>
      </c>
      <c r="F19" s="5">
        <f t="shared" si="2"/>
        <v>21.604834212949157</v>
      </c>
      <c r="G19" t="s">
        <v>221</v>
      </c>
      <c r="H19" s="4" t="s">
        <v>239</v>
      </c>
    </row>
    <row r="20" spans="1:8" x14ac:dyDescent="0.3">
      <c r="A20" t="s">
        <v>24</v>
      </c>
      <c r="B20" s="3">
        <v>69101</v>
      </c>
      <c r="C20" s="3">
        <v>47068</v>
      </c>
      <c r="D20" s="5">
        <f t="shared" si="0"/>
        <v>68.11478849799569</v>
      </c>
      <c r="E20" s="3">
        <f t="shared" si="1"/>
        <v>22033</v>
      </c>
      <c r="F20" s="5">
        <f t="shared" si="2"/>
        <v>31.885211502004314</v>
      </c>
      <c r="G20" t="s">
        <v>240</v>
      </c>
      <c r="H20" s="4" t="s">
        <v>241</v>
      </c>
    </row>
    <row r="21" spans="1:8" x14ac:dyDescent="0.3">
      <c r="A21" t="s">
        <v>25</v>
      </c>
      <c r="B21" s="3">
        <v>71933</v>
      </c>
      <c r="C21" s="3">
        <v>50963</v>
      </c>
      <c r="D21" s="5">
        <f t="shared" si="0"/>
        <v>70.847872325636345</v>
      </c>
      <c r="E21" s="3">
        <f t="shared" si="1"/>
        <v>20970</v>
      </c>
      <c r="F21" s="5">
        <f t="shared" si="2"/>
        <v>29.152127674363644</v>
      </c>
      <c r="G21" t="s">
        <v>240</v>
      </c>
      <c r="H21" s="4" t="s">
        <v>242</v>
      </c>
    </row>
    <row r="22" spans="1:8" x14ac:dyDescent="0.3">
      <c r="A22" t="s">
        <v>26</v>
      </c>
      <c r="B22" s="3">
        <v>65242</v>
      </c>
      <c r="C22" s="3">
        <v>45135</v>
      </c>
      <c r="D22" s="5">
        <f t="shared" si="0"/>
        <v>69.180895742006683</v>
      </c>
      <c r="E22" s="3">
        <f t="shared" si="1"/>
        <v>20107</v>
      </c>
      <c r="F22" s="5">
        <f t="shared" si="2"/>
        <v>30.819104257993317</v>
      </c>
      <c r="G22" t="s">
        <v>240</v>
      </c>
      <c r="H22" s="4" t="s">
        <v>243</v>
      </c>
    </row>
    <row r="23" spans="1:8" x14ac:dyDescent="0.3">
      <c r="A23" t="s">
        <v>27</v>
      </c>
      <c r="B23" s="3">
        <v>71615</v>
      </c>
      <c r="C23" s="3">
        <v>48039</v>
      </c>
      <c r="D23" s="5">
        <f t="shared" si="0"/>
        <v>67.079522446414856</v>
      </c>
      <c r="E23" s="3">
        <f t="shared" si="1"/>
        <v>23576</v>
      </c>
      <c r="F23" s="5">
        <f t="shared" si="2"/>
        <v>32.920477553585144</v>
      </c>
      <c r="G23" t="s">
        <v>240</v>
      </c>
      <c r="H23" s="4" t="s">
        <v>244</v>
      </c>
    </row>
    <row r="24" spans="1:8" x14ac:dyDescent="0.3">
      <c r="A24" t="s">
        <v>28</v>
      </c>
      <c r="B24" s="3">
        <v>68267</v>
      </c>
      <c r="C24" s="3">
        <v>43458</v>
      </c>
      <c r="D24" s="5">
        <f t="shared" si="0"/>
        <v>63.658868853179428</v>
      </c>
      <c r="E24" s="3">
        <f t="shared" si="1"/>
        <v>24809</v>
      </c>
      <c r="F24" s="5">
        <f t="shared" si="2"/>
        <v>36.341131146820572</v>
      </c>
      <c r="G24" t="s">
        <v>240</v>
      </c>
      <c r="H24" s="4" t="s">
        <v>245</v>
      </c>
    </row>
    <row r="25" spans="1:8" x14ac:dyDescent="0.3">
      <c r="A25" t="s">
        <v>29</v>
      </c>
      <c r="B25" s="3">
        <v>64619</v>
      </c>
      <c r="C25" s="3">
        <v>42458</v>
      </c>
      <c r="D25" s="5">
        <f t="shared" si="0"/>
        <v>65.705133165168135</v>
      </c>
      <c r="E25" s="3">
        <f t="shared" si="1"/>
        <v>22161</v>
      </c>
      <c r="F25" s="5">
        <f t="shared" si="2"/>
        <v>34.294866834831858</v>
      </c>
      <c r="G25" t="s">
        <v>240</v>
      </c>
      <c r="H25" s="4" t="s">
        <v>246</v>
      </c>
    </row>
    <row r="26" spans="1:8" x14ac:dyDescent="0.3">
      <c r="A26" t="s">
        <v>37</v>
      </c>
      <c r="B26" s="3">
        <v>74465</v>
      </c>
      <c r="C26" s="3">
        <v>52327</v>
      </c>
      <c r="D26" s="5">
        <f t="shared" si="0"/>
        <v>70.27059692472973</v>
      </c>
      <c r="E26" s="3">
        <f t="shared" si="1"/>
        <v>22138</v>
      </c>
      <c r="F26" s="5">
        <f t="shared" si="2"/>
        <v>29.729403075270262</v>
      </c>
      <c r="G26" t="s">
        <v>221</v>
      </c>
      <c r="H26" s="4" t="s">
        <v>247</v>
      </c>
    </row>
    <row r="27" spans="1:8" x14ac:dyDescent="0.3">
      <c r="A27" t="s">
        <v>36</v>
      </c>
      <c r="B27" s="3">
        <v>76693</v>
      </c>
      <c r="C27" s="3">
        <v>52392</v>
      </c>
      <c r="D27" s="5">
        <f t="shared" si="0"/>
        <v>68.313926955523968</v>
      </c>
      <c r="E27" s="3">
        <f t="shared" si="1"/>
        <v>24301</v>
      </c>
      <c r="F27" s="5">
        <f t="shared" si="2"/>
        <v>31.686073044476025</v>
      </c>
      <c r="G27" t="s">
        <v>240</v>
      </c>
      <c r="H27" s="4" t="s">
        <v>248</v>
      </c>
    </row>
    <row r="28" spans="1:8" x14ac:dyDescent="0.3">
      <c r="A28" t="s">
        <v>38</v>
      </c>
      <c r="B28" s="3">
        <v>70815</v>
      </c>
      <c r="C28" s="3">
        <v>47422</v>
      </c>
      <c r="D28" s="5">
        <f t="shared" si="0"/>
        <v>66.966038268728383</v>
      </c>
      <c r="E28" s="3">
        <f t="shared" si="1"/>
        <v>23393</v>
      </c>
      <c r="F28" s="5">
        <f t="shared" si="2"/>
        <v>33.033961731271624</v>
      </c>
      <c r="G28" t="s">
        <v>240</v>
      </c>
      <c r="H28" s="4" t="s">
        <v>249</v>
      </c>
    </row>
    <row r="29" spans="1:8" x14ac:dyDescent="0.3">
      <c r="A29" t="s">
        <v>39</v>
      </c>
      <c r="B29" s="3">
        <v>75794</v>
      </c>
      <c r="C29" s="3">
        <v>48961</v>
      </c>
      <c r="D29" s="5">
        <f t="shared" si="0"/>
        <v>64.597461540491324</v>
      </c>
      <c r="E29" s="3">
        <f t="shared" si="1"/>
        <v>26833</v>
      </c>
      <c r="F29" s="5">
        <f t="shared" si="2"/>
        <v>35.402538459508669</v>
      </c>
      <c r="G29" t="s">
        <v>240</v>
      </c>
      <c r="H29" s="4" t="s">
        <v>250</v>
      </c>
    </row>
    <row r="30" spans="1:8" x14ac:dyDescent="0.3">
      <c r="A30" t="s">
        <v>40</v>
      </c>
      <c r="B30" s="3">
        <v>68522</v>
      </c>
      <c r="C30" s="3">
        <v>48255</v>
      </c>
      <c r="D30" s="5">
        <f t="shared" si="0"/>
        <v>70.422637984880765</v>
      </c>
      <c r="E30" s="3">
        <f t="shared" si="1"/>
        <v>20267</v>
      </c>
      <c r="F30" s="5">
        <f t="shared" si="2"/>
        <v>29.577362015119231</v>
      </c>
      <c r="G30" t="s">
        <v>240</v>
      </c>
      <c r="H30" s="4" t="s">
        <v>252</v>
      </c>
    </row>
    <row r="31" spans="1:8" x14ac:dyDescent="0.3">
      <c r="A31" t="s">
        <v>41</v>
      </c>
      <c r="B31" s="3">
        <v>69176</v>
      </c>
      <c r="C31" s="3">
        <v>45224</v>
      </c>
      <c r="D31" s="5">
        <f t="shared" si="0"/>
        <v>65.375274661732391</v>
      </c>
      <c r="E31" s="3">
        <f t="shared" si="1"/>
        <v>23952</v>
      </c>
      <c r="F31" s="5">
        <f t="shared" si="2"/>
        <v>34.624725338267609</v>
      </c>
      <c r="G31" t="s">
        <v>240</v>
      </c>
      <c r="H31" s="4" t="s">
        <v>253</v>
      </c>
    </row>
    <row r="32" spans="1:8" x14ac:dyDescent="0.3">
      <c r="A32" t="s">
        <v>42</v>
      </c>
      <c r="B32" s="3">
        <v>67685</v>
      </c>
      <c r="C32" s="3">
        <v>44757</v>
      </c>
      <c r="D32" s="5">
        <f t="shared" si="0"/>
        <v>66.12543399571544</v>
      </c>
      <c r="E32" s="3">
        <f t="shared" si="1"/>
        <v>22928</v>
      </c>
      <c r="F32" s="5">
        <f t="shared" si="2"/>
        <v>33.874566004284553</v>
      </c>
      <c r="G32" t="s">
        <v>240</v>
      </c>
      <c r="H32" s="4" t="s">
        <v>254</v>
      </c>
    </row>
    <row r="33" spans="1:8" x14ac:dyDescent="0.3">
      <c r="A33" t="s">
        <v>43</v>
      </c>
      <c r="B33" s="3">
        <v>71541</v>
      </c>
      <c r="C33" s="3">
        <v>45750</v>
      </c>
      <c r="D33" s="5">
        <f t="shared" si="0"/>
        <v>63.949343732964316</v>
      </c>
      <c r="E33" s="3">
        <f t="shared" si="1"/>
        <v>25791</v>
      </c>
      <c r="F33" s="5">
        <f t="shared" si="2"/>
        <v>36.050656267035684</v>
      </c>
      <c r="G33" t="s">
        <v>240</v>
      </c>
      <c r="H33" s="4" t="s">
        <v>255</v>
      </c>
    </row>
    <row r="34" spans="1:8" x14ac:dyDescent="0.3">
      <c r="A34" t="s">
        <v>60</v>
      </c>
      <c r="B34" s="3">
        <v>72579</v>
      </c>
      <c r="C34" s="3">
        <v>50030</v>
      </c>
      <c r="D34" s="5">
        <f t="shared" si="0"/>
        <v>68.931784676008206</v>
      </c>
      <c r="E34" s="3">
        <f t="shared" si="1"/>
        <v>22549</v>
      </c>
      <c r="F34" s="5">
        <f t="shared" si="2"/>
        <v>31.068215323991787</v>
      </c>
      <c r="G34" t="s">
        <v>240</v>
      </c>
      <c r="H34" s="4" t="s">
        <v>256</v>
      </c>
    </row>
    <row r="35" spans="1:8" x14ac:dyDescent="0.3">
      <c r="A35" t="s">
        <v>61</v>
      </c>
      <c r="B35" s="3">
        <v>71302</v>
      </c>
      <c r="C35" s="3">
        <v>47536</v>
      </c>
      <c r="D35" s="5">
        <f t="shared" si="0"/>
        <v>66.668536646938364</v>
      </c>
      <c r="E35" s="3">
        <f t="shared" si="1"/>
        <v>23766</v>
      </c>
      <c r="F35" s="5">
        <f t="shared" si="2"/>
        <v>33.331463353061622</v>
      </c>
      <c r="G35" t="s">
        <v>240</v>
      </c>
      <c r="H35" s="4" t="s">
        <v>257</v>
      </c>
    </row>
    <row r="36" spans="1:8" x14ac:dyDescent="0.3">
      <c r="A36" t="s">
        <v>62</v>
      </c>
      <c r="B36" s="3">
        <v>70559</v>
      </c>
      <c r="C36" s="3">
        <v>40970</v>
      </c>
      <c r="D36" s="5">
        <f t="shared" si="0"/>
        <v>58.064881871908611</v>
      </c>
      <c r="E36" s="3">
        <f t="shared" si="1"/>
        <v>29589</v>
      </c>
      <c r="F36" s="5">
        <f t="shared" si="2"/>
        <v>41.935118128091389</v>
      </c>
      <c r="G36" t="s">
        <v>240</v>
      </c>
      <c r="H36" s="4" t="s">
        <v>258</v>
      </c>
    </row>
    <row r="37" spans="1:8" x14ac:dyDescent="0.3">
      <c r="A37" t="s">
        <v>63</v>
      </c>
      <c r="B37" s="3">
        <v>74214</v>
      </c>
      <c r="C37" s="3">
        <v>46060</v>
      </c>
      <c r="D37" s="5">
        <f t="shared" si="0"/>
        <v>62.063761554423692</v>
      </c>
      <c r="E37" s="3">
        <f t="shared" si="1"/>
        <v>28154</v>
      </c>
      <c r="F37" s="5">
        <f t="shared" si="2"/>
        <v>37.936238445576308</v>
      </c>
      <c r="G37" t="s">
        <v>240</v>
      </c>
      <c r="H37" s="4" t="s">
        <v>259</v>
      </c>
    </row>
    <row r="38" spans="1:8" x14ac:dyDescent="0.3">
      <c r="A38" t="s">
        <v>64</v>
      </c>
      <c r="B38" s="3">
        <v>73338</v>
      </c>
      <c r="C38" s="3">
        <v>45998</v>
      </c>
      <c r="D38" s="5">
        <f t="shared" si="0"/>
        <v>62.720554146554306</v>
      </c>
      <c r="E38" s="3">
        <f t="shared" si="1"/>
        <v>27340</v>
      </c>
      <c r="F38" s="5">
        <f t="shared" si="2"/>
        <v>37.279445853445694</v>
      </c>
      <c r="G38" t="s">
        <v>240</v>
      </c>
      <c r="H38" s="4" t="s">
        <v>260</v>
      </c>
    </row>
    <row r="39" spans="1:8" x14ac:dyDescent="0.3">
      <c r="A39" t="s">
        <v>65</v>
      </c>
      <c r="B39" s="3">
        <v>76032</v>
      </c>
      <c r="C39" s="3">
        <v>51084</v>
      </c>
      <c r="D39" s="5">
        <f t="shared" si="0"/>
        <v>67.1875</v>
      </c>
      <c r="E39" s="3">
        <f t="shared" si="1"/>
        <v>24948</v>
      </c>
      <c r="F39" s="5">
        <f t="shared" si="2"/>
        <v>32.8125</v>
      </c>
      <c r="G39" t="s">
        <v>240</v>
      </c>
      <c r="H39" s="4" t="s">
        <v>261</v>
      </c>
    </row>
    <row r="40" spans="1:8" x14ac:dyDescent="0.3">
      <c r="A40" t="s">
        <v>66</v>
      </c>
      <c r="B40" s="3">
        <v>75515</v>
      </c>
      <c r="C40" s="3">
        <v>50373</v>
      </c>
      <c r="D40" s="5">
        <f t="shared" si="0"/>
        <v>66.705952459776213</v>
      </c>
      <c r="E40" s="3">
        <f t="shared" si="1"/>
        <v>25142</v>
      </c>
      <c r="F40" s="5">
        <f t="shared" si="2"/>
        <v>33.294047540223801</v>
      </c>
      <c r="G40" t="s">
        <v>240</v>
      </c>
      <c r="H40" s="4" t="s">
        <v>262</v>
      </c>
    </row>
    <row r="41" spans="1:8" x14ac:dyDescent="0.3">
      <c r="A41" t="s">
        <v>45</v>
      </c>
      <c r="B41" s="3">
        <v>80527</v>
      </c>
      <c r="C41" s="3">
        <v>56077</v>
      </c>
      <c r="D41" s="5">
        <f t="shared" si="0"/>
        <v>69.637512883877463</v>
      </c>
      <c r="E41" s="3">
        <f t="shared" si="1"/>
        <v>24450</v>
      </c>
      <c r="F41" s="5">
        <f t="shared" si="2"/>
        <v>30.362487116122544</v>
      </c>
      <c r="G41" t="s">
        <v>221</v>
      </c>
      <c r="H41" s="4" t="s">
        <v>263</v>
      </c>
    </row>
    <row r="42" spans="1:8" x14ac:dyDescent="0.3">
      <c r="A42" t="s">
        <v>46</v>
      </c>
      <c r="B42" s="3">
        <v>86558</v>
      </c>
      <c r="C42" s="3">
        <v>61622</v>
      </c>
      <c r="D42" s="5">
        <f t="shared" si="0"/>
        <v>71.19157096975438</v>
      </c>
      <c r="E42" s="3">
        <f t="shared" si="1"/>
        <v>24936</v>
      </c>
      <c r="F42" s="5">
        <f t="shared" si="2"/>
        <v>28.808429030245613</v>
      </c>
      <c r="G42" t="s">
        <v>240</v>
      </c>
      <c r="H42" s="4" t="s">
        <v>264</v>
      </c>
    </row>
    <row r="43" spans="1:8" x14ac:dyDescent="0.3">
      <c r="A43" t="s">
        <v>47</v>
      </c>
      <c r="B43" s="3">
        <v>80170</v>
      </c>
      <c r="C43" s="3">
        <v>54742</v>
      </c>
      <c r="D43" s="5">
        <f t="shared" si="0"/>
        <v>68.282399900212056</v>
      </c>
      <c r="E43" s="3">
        <f t="shared" si="1"/>
        <v>25428</v>
      </c>
      <c r="F43" s="5">
        <f t="shared" si="2"/>
        <v>31.717600099787951</v>
      </c>
      <c r="G43" t="s">
        <v>240</v>
      </c>
      <c r="H43" s="4" t="s">
        <v>265</v>
      </c>
    </row>
    <row r="44" spans="1:8" x14ac:dyDescent="0.3">
      <c r="A44" t="s">
        <v>48</v>
      </c>
      <c r="B44" s="3">
        <v>77415</v>
      </c>
      <c r="C44" s="3">
        <v>56338</v>
      </c>
      <c r="D44" s="5">
        <f t="shared" si="0"/>
        <v>72.774010204740676</v>
      </c>
      <c r="E44" s="3">
        <f t="shared" si="1"/>
        <v>21077</v>
      </c>
      <c r="F44" s="5">
        <f t="shared" si="2"/>
        <v>27.225989795259313</v>
      </c>
      <c r="G44" t="s">
        <v>240</v>
      </c>
      <c r="H44" s="4" t="s">
        <v>266</v>
      </c>
    </row>
    <row r="45" spans="1:8" x14ac:dyDescent="0.3">
      <c r="A45" t="s">
        <v>50</v>
      </c>
      <c r="B45" s="3">
        <v>60023</v>
      </c>
      <c r="C45" s="3">
        <v>45879</v>
      </c>
      <c r="D45" s="5">
        <f t="shared" si="0"/>
        <v>76.435699648468088</v>
      </c>
      <c r="E45" s="3">
        <f t="shared" si="1"/>
        <v>14144</v>
      </c>
      <c r="F45" s="5">
        <f t="shared" si="2"/>
        <v>23.564300351531912</v>
      </c>
      <c r="G45" t="s">
        <v>240</v>
      </c>
      <c r="H45" s="4" t="s">
        <v>267</v>
      </c>
    </row>
    <row r="46" spans="1:8" x14ac:dyDescent="0.3">
      <c r="A46" t="s">
        <v>51</v>
      </c>
      <c r="B46" s="3">
        <v>70183</v>
      </c>
      <c r="C46" s="3">
        <v>51245</v>
      </c>
      <c r="D46" s="5">
        <f t="shared" si="0"/>
        <v>73.016257498254561</v>
      </c>
      <c r="E46" s="3">
        <f t="shared" si="1"/>
        <v>18938</v>
      </c>
      <c r="F46" s="5">
        <f t="shared" si="2"/>
        <v>26.983742501745439</v>
      </c>
      <c r="G46" t="s">
        <v>240</v>
      </c>
      <c r="H46" s="4" t="s">
        <v>268</v>
      </c>
    </row>
    <row r="47" spans="1:8" x14ac:dyDescent="0.3">
      <c r="A47" t="s">
        <v>52</v>
      </c>
      <c r="B47" s="3">
        <v>76732</v>
      </c>
      <c r="C47" s="3">
        <v>57441</v>
      </c>
      <c r="D47" s="5">
        <f t="shared" si="0"/>
        <v>74.859250377938807</v>
      </c>
      <c r="E47" s="3">
        <f t="shared" si="1"/>
        <v>19291</v>
      </c>
      <c r="F47" s="5">
        <f t="shared" si="2"/>
        <v>25.140749622061197</v>
      </c>
      <c r="G47" t="s">
        <v>240</v>
      </c>
      <c r="H47" s="4" t="s">
        <v>269</v>
      </c>
    </row>
    <row r="48" spans="1:8" x14ac:dyDescent="0.3">
      <c r="A48" t="s">
        <v>53</v>
      </c>
      <c r="B48" s="3">
        <v>65896</v>
      </c>
      <c r="C48" s="3">
        <v>45117</v>
      </c>
      <c r="D48" s="5">
        <f t="shared" si="0"/>
        <v>68.466978268787187</v>
      </c>
      <c r="E48" s="3">
        <f t="shared" si="1"/>
        <v>20779</v>
      </c>
      <c r="F48" s="5">
        <f t="shared" si="2"/>
        <v>31.53302173121282</v>
      </c>
      <c r="G48" t="s">
        <v>240</v>
      </c>
      <c r="H48" s="4" t="s">
        <v>270</v>
      </c>
    </row>
    <row r="49" spans="1:8" x14ac:dyDescent="0.3">
      <c r="A49" t="s">
        <v>54</v>
      </c>
      <c r="B49" s="3">
        <v>67210</v>
      </c>
      <c r="C49" s="3">
        <v>43292</v>
      </c>
      <c r="D49" s="5">
        <f t="shared" si="0"/>
        <v>64.413033774735908</v>
      </c>
      <c r="E49" s="3">
        <f t="shared" si="1"/>
        <v>23918</v>
      </c>
      <c r="F49" s="5">
        <f t="shared" si="2"/>
        <v>35.586966225264099</v>
      </c>
      <c r="G49" t="s">
        <v>240</v>
      </c>
      <c r="H49" s="4" t="s">
        <v>271</v>
      </c>
    </row>
    <row r="50" spans="1:8" x14ac:dyDescent="0.3">
      <c r="A50" t="s">
        <v>55</v>
      </c>
      <c r="B50" s="3">
        <v>66579</v>
      </c>
      <c r="C50" s="3">
        <v>48434</v>
      </c>
      <c r="D50" s="5">
        <f t="shared" si="0"/>
        <v>72.74666186034635</v>
      </c>
      <c r="E50" s="3">
        <f t="shared" si="1"/>
        <v>18145</v>
      </c>
      <c r="F50" s="5">
        <f t="shared" si="2"/>
        <v>27.253338139653643</v>
      </c>
      <c r="G50" t="s">
        <v>240</v>
      </c>
      <c r="H50" s="4" t="s">
        <v>272</v>
      </c>
    </row>
    <row r="51" spans="1:8" x14ac:dyDescent="0.3">
      <c r="A51" t="s">
        <v>56</v>
      </c>
      <c r="B51" s="3">
        <v>73057</v>
      </c>
      <c r="C51" s="3">
        <v>53299</v>
      </c>
      <c r="D51" s="5">
        <f t="shared" si="0"/>
        <v>72.955363620186972</v>
      </c>
      <c r="E51" s="3">
        <f t="shared" si="1"/>
        <v>19758</v>
      </c>
      <c r="F51" s="5">
        <f t="shared" si="2"/>
        <v>27.044636379813024</v>
      </c>
      <c r="G51" t="s">
        <v>240</v>
      </c>
      <c r="H51" s="4" t="s">
        <v>273</v>
      </c>
    </row>
    <row r="52" spans="1:8" x14ac:dyDescent="0.3">
      <c r="A52" t="s">
        <v>57</v>
      </c>
      <c r="B52" s="3">
        <v>66713</v>
      </c>
      <c r="C52" s="3">
        <v>49916</v>
      </c>
      <c r="D52" s="5">
        <f t="shared" si="0"/>
        <v>74.821998710895926</v>
      </c>
      <c r="E52" s="3">
        <f t="shared" si="1"/>
        <v>16797</v>
      </c>
      <c r="F52" s="5">
        <f t="shared" si="2"/>
        <v>25.178001289104074</v>
      </c>
      <c r="G52" t="s">
        <v>240</v>
      </c>
      <c r="H52" s="4" t="s">
        <v>274</v>
      </c>
    </row>
    <row r="53" spans="1:8" x14ac:dyDescent="0.3">
      <c r="A53" t="s">
        <v>58</v>
      </c>
      <c r="B53" s="3">
        <v>75464</v>
      </c>
      <c r="C53" s="3">
        <v>57263</v>
      </c>
      <c r="D53" s="5">
        <f t="shared" si="0"/>
        <v>75.881214883918162</v>
      </c>
      <c r="E53" s="3">
        <f t="shared" si="1"/>
        <v>18201</v>
      </c>
      <c r="F53" s="5">
        <f t="shared" si="2"/>
        <v>24.118785116081838</v>
      </c>
      <c r="G53" t="s">
        <v>240</v>
      </c>
      <c r="H53" s="4" t="s">
        <v>275</v>
      </c>
    </row>
    <row r="54" spans="1:8" x14ac:dyDescent="0.3">
      <c r="A54" t="s">
        <v>59</v>
      </c>
      <c r="B54" s="3">
        <v>77129</v>
      </c>
      <c r="C54" s="3">
        <v>55698</v>
      </c>
      <c r="D54" s="5">
        <f t="shared" si="0"/>
        <v>72.214082900076491</v>
      </c>
      <c r="E54" s="3">
        <f t="shared" si="1"/>
        <v>21431</v>
      </c>
      <c r="F54" s="5">
        <f t="shared" si="2"/>
        <v>27.785917099923509</v>
      </c>
      <c r="G54" t="s">
        <v>240</v>
      </c>
      <c r="H54" s="4" t="s">
        <v>276</v>
      </c>
    </row>
    <row r="55" spans="1:8" x14ac:dyDescent="0.3">
      <c r="A55" t="s">
        <v>68</v>
      </c>
      <c r="B55" s="3">
        <v>66301</v>
      </c>
      <c r="C55" s="3">
        <v>48311</v>
      </c>
      <c r="D55" s="5">
        <f t="shared" si="0"/>
        <v>72.866170947647845</v>
      </c>
      <c r="E55" s="3">
        <f t="shared" ref="E55:E68" si="3">B55-C55</f>
        <v>17990</v>
      </c>
      <c r="F55" s="5">
        <f t="shared" si="2"/>
        <v>27.133829052352155</v>
      </c>
      <c r="G55" t="s">
        <v>240</v>
      </c>
      <c r="H55" s="4" t="s">
        <v>277</v>
      </c>
    </row>
    <row r="56" spans="1:8" x14ac:dyDescent="0.3">
      <c r="A56" t="s">
        <v>69</v>
      </c>
      <c r="B56" s="3">
        <v>72198</v>
      </c>
      <c r="C56" s="3">
        <v>49583</v>
      </c>
      <c r="D56" s="5">
        <f t="shared" si="0"/>
        <v>68.676417629297219</v>
      </c>
      <c r="E56" s="3">
        <f t="shared" si="3"/>
        <v>22615</v>
      </c>
      <c r="F56" s="5">
        <f t="shared" si="2"/>
        <v>31.323582370702791</v>
      </c>
      <c r="G56" t="s">
        <v>240</v>
      </c>
      <c r="H56" s="4" t="s">
        <v>278</v>
      </c>
    </row>
    <row r="57" spans="1:8" x14ac:dyDescent="0.3">
      <c r="A57" t="s">
        <v>70</v>
      </c>
      <c r="B57" s="3">
        <v>78335</v>
      </c>
      <c r="C57" s="3">
        <v>50035</v>
      </c>
      <c r="D57" s="5">
        <f t="shared" si="0"/>
        <v>63.873109082785476</v>
      </c>
      <c r="E57" s="3">
        <f t="shared" si="3"/>
        <v>28300</v>
      </c>
      <c r="F57" s="5">
        <f t="shared" si="2"/>
        <v>36.126890917214524</v>
      </c>
      <c r="G57" t="s">
        <v>240</v>
      </c>
      <c r="H57" s="4" t="s">
        <v>279</v>
      </c>
    </row>
    <row r="58" spans="1:8" x14ac:dyDescent="0.3">
      <c r="A58" t="s">
        <v>71</v>
      </c>
      <c r="B58" s="3">
        <v>67955</v>
      </c>
      <c r="C58" s="3">
        <v>42001</v>
      </c>
      <c r="D58" s="5">
        <f t="shared" si="0"/>
        <v>61.80707821352366</v>
      </c>
      <c r="E58" s="3">
        <f t="shared" si="3"/>
        <v>25954</v>
      </c>
      <c r="F58" s="5">
        <f t="shared" si="2"/>
        <v>38.192921786476347</v>
      </c>
      <c r="G58" t="s">
        <v>240</v>
      </c>
      <c r="H58" s="4" t="s">
        <v>280</v>
      </c>
    </row>
    <row r="59" spans="1:8" x14ac:dyDescent="0.3">
      <c r="A59" t="s">
        <v>72</v>
      </c>
      <c r="B59" s="3">
        <v>69610</v>
      </c>
      <c r="C59" s="3">
        <v>45119</v>
      </c>
      <c r="D59" s="5">
        <f t="shared" si="0"/>
        <v>64.816836661399222</v>
      </c>
      <c r="E59" s="3">
        <f t="shared" si="3"/>
        <v>24491</v>
      </c>
      <c r="F59" s="5">
        <f t="shared" si="2"/>
        <v>35.183163338600778</v>
      </c>
      <c r="G59" t="s">
        <v>240</v>
      </c>
      <c r="H59" s="4" t="s">
        <v>281</v>
      </c>
    </row>
    <row r="60" spans="1:8" x14ac:dyDescent="0.3">
      <c r="A60" t="s">
        <v>73</v>
      </c>
      <c r="B60" s="3">
        <v>69635</v>
      </c>
      <c r="C60" s="3">
        <v>45369</v>
      </c>
      <c r="D60" s="5">
        <f t="shared" si="0"/>
        <v>65.152581316866517</v>
      </c>
      <c r="E60" s="3">
        <f t="shared" si="3"/>
        <v>24266</v>
      </c>
      <c r="F60" s="5">
        <f t="shared" si="2"/>
        <v>34.847418683133483</v>
      </c>
      <c r="G60" t="s">
        <v>240</v>
      </c>
      <c r="H60" s="4" t="s">
        <v>282</v>
      </c>
    </row>
    <row r="61" spans="1:8" x14ac:dyDescent="0.3">
      <c r="A61" t="s">
        <v>75</v>
      </c>
      <c r="B61" s="3">
        <v>81233</v>
      </c>
      <c r="C61" s="3">
        <v>57616</v>
      </c>
      <c r="D61" s="5">
        <f t="shared" si="0"/>
        <v>70.926840077308484</v>
      </c>
      <c r="E61" s="3">
        <f t="shared" si="3"/>
        <v>23617</v>
      </c>
      <c r="F61" s="5">
        <f t="shared" si="2"/>
        <v>29.073159922691516</v>
      </c>
      <c r="G61" t="s">
        <v>240</v>
      </c>
      <c r="H61" s="4" t="s">
        <v>283</v>
      </c>
    </row>
    <row r="62" spans="1:8" x14ac:dyDescent="0.3">
      <c r="A62" t="s">
        <v>76</v>
      </c>
      <c r="B62" s="3">
        <v>76849</v>
      </c>
      <c r="C62" s="3">
        <v>53270</v>
      </c>
      <c r="D62" s="5">
        <f t="shared" si="0"/>
        <v>69.317752996135269</v>
      </c>
      <c r="E62" s="3">
        <f t="shared" si="3"/>
        <v>23579</v>
      </c>
      <c r="F62" s="5">
        <f t="shared" si="2"/>
        <v>30.68224700386472</v>
      </c>
      <c r="G62" t="s">
        <v>240</v>
      </c>
      <c r="H62" s="4" t="s">
        <v>284</v>
      </c>
    </row>
    <row r="63" spans="1:8" x14ac:dyDescent="0.3">
      <c r="A63" t="s">
        <v>77</v>
      </c>
      <c r="B63" s="3">
        <v>79655</v>
      </c>
      <c r="C63" s="3">
        <v>53094</v>
      </c>
      <c r="D63" s="5">
        <f t="shared" si="0"/>
        <v>66.654949469587592</v>
      </c>
      <c r="E63" s="3">
        <f t="shared" si="3"/>
        <v>26561</v>
      </c>
      <c r="F63" s="5">
        <f t="shared" si="2"/>
        <v>33.345050530412401</v>
      </c>
      <c r="G63" t="s">
        <v>240</v>
      </c>
      <c r="H63" s="4" t="s">
        <v>285</v>
      </c>
    </row>
    <row r="64" spans="1:8" x14ac:dyDescent="0.3">
      <c r="A64" t="s">
        <v>79</v>
      </c>
      <c r="B64" s="3">
        <v>77426</v>
      </c>
      <c r="C64" s="3">
        <v>54064</v>
      </c>
      <c r="D64" s="5">
        <f t="shared" si="0"/>
        <v>69.82667321054943</v>
      </c>
      <c r="E64" s="3">
        <f t="shared" si="3"/>
        <v>23362</v>
      </c>
      <c r="F64" s="5">
        <f t="shared" si="2"/>
        <v>30.17332678945057</v>
      </c>
      <c r="G64" t="s">
        <v>240</v>
      </c>
      <c r="H64" s="4" t="s">
        <v>286</v>
      </c>
    </row>
    <row r="65" spans="1:8" x14ac:dyDescent="0.3">
      <c r="A65" t="s">
        <v>80</v>
      </c>
      <c r="B65" s="3">
        <v>70852</v>
      </c>
      <c r="C65" s="3">
        <v>47749</v>
      </c>
      <c r="D65" s="5">
        <f t="shared" si="0"/>
        <v>67.392593010783045</v>
      </c>
      <c r="E65" s="3">
        <f t="shared" si="3"/>
        <v>23103</v>
      </c>
      <c r="F65" s="5">
        <f t="shared" si="2"/>
        <v>32.607406989216955</v>
      </c>
      <c r="G65" t="s">
        <v>240</v>
      </c>
      <c r="H65" s="4" t="s">
        <v>287</v>
      </c>
    </row>
    <row r="66" spans="1:8" x14ac:dyDescent="0.3">
      <c r="A66" t="s">
        <v>81</v>
      </c>
      <c r="B66" s="3">
        <v>75111</v>
      </c>
      <c r="C66" s="3">
        <v>47417</v>
      </c>
      <c r="D66" s="5">
        <f t="shared" si="0"/>
        <v>63.129235398277217</v>
      </c>
      <c r="E66" s="3">
        <f t="shared" si="3"/>
        <v>27694</v>
      </c>
      <c r="F66" s="5">
        <f t="shared" si="2"/>
        <v>36.870764601722783</v>
      </c>
      <c r="G66" t="s">
        <v>240</v>
      </c>
      <c r="H66" s="4" t="s">
        <v>288</v>
      </c>
    </row>
    <row r="67" spans="1:8" x14ac:dyDescent="0.3">
      <c r="A67" t="s">
        <v>82</v>
      </c>
      <c r="B67" s="3">
        <v>73724</v>
      </c>
      <c r="C67" s="3">
        <v>46625</v>
      </c>
      <c r="D67" s="5">
        <f t="shared" ref="D67:D107" si="4">(C67/B67)*100</f>
        <v>63.242634691552283</v>
      </c>
      <c r="E67" s="3">
        <f t="shared" si="3"/>
        <v>27099</v>
      </c>
      <c r="F67" s="5">
        <f t="shared" ref="F67:F107" si="5">(E67/B67)*100</f>
        <v>36.757365308447724</v>
      </c>
      <c r="G67" t="s">
        <v>240</v>
      </c>
      <c r="H67" s="4" t="s">
        <v>289</v>
      </c>
    </row>
    <row r="68" spans="1:8" x14ac:dyDescent="0.3">
      <c r="A68" t="s">
        <v>84</v>
      </c>
      <c r="B68" s="3">
        <v>78608</v>
      </c>
      <c r="C68" s="3">
        <v>55037</v>
      </c>
      <c r="D68" s="5">
        <f t="shared" si="4"/>
        <v>70.014502340728683</v>
      </c>
      <c r="E68" s="3">
        <f t="shared" si="3"/>
        <v>23571</v>
      </c>
      <c r="F68" s="5">
        <f t="shared" si="5"/>
        <v>29.985497659271321</v>
      </c>
      <c r="G68" t="s">
        <v>240</v>
      </c>
      <c r="H68" s="4" t="s">
        <v>290</v>
      </c>
    </row>
    <row r="69" spans="1:8" x14ac:dyDescent="0.3">
      <c r="A69" t="s">
        <v>85</v>
      </c>
      <c r="B69" s="3">
        <v>81769</v>
      </c>
      <c r="C69" s="3">
        <v>56364</v>
      </c>
      <c r="D69" s="5">
        <f t="shared" si="4"/>
        <v>68.930768384106443</v>
      </c>
      <c r="E69" s="3">
        <f t="shared" ref="E69:E76" si="6">B69-C69</f>
        <v>25405</v>
      </c>
      <c r="F69" s="5">
        <f t="shared" si="5"/>
        <v>31.069231615893557</v>
      </c>
      <c r="G69" t="s">
        <v>240</v>
      </c>
      <c r="H69" s="4" t="s">
        <v>291</v>
      </c>
    </row>
    <row r="70" spans="1:8" x14ac:dyDescent="0.3">
      <c r="A70" t="s">
        <v>87</v>
      </c>
      <c r="B70" s="3">
        <v>82238</v>
      </c>
      <c r="C70" s="3">
        <v>56822</v>
      </c>
      <c r="D70" s="5">
        <f t="shared" si="4"/>
        <v>69.094579148325593</v>
      </c>
      <c r="E70" s="3">
        <f t="shared" si="6"/>
        <v>25416</v>
      </c>
      <c r="F70" s="5">
        <f t="shared" si="5"/>
        <v>30.90542085167441</v>
      </c>
      <c r="G70" t="s">
        <v>240</v>
      </c>
      <c r="H70" s="4" t="s">
        <v>292</v>
      </c>
    </row>
    <row r="71" spans="1:8" x14ac:dyDescent="0.3">
      <c r="A71" t="s">
        <v>88</v>
      </c>
      <c r="B71" s="3">
        <v>75257</v>
      </c>
      <c r="C71" s="3">
        <v>49173</v>
      </c>
      <c r="D71" s="5">
        <f t="shared" si="4"/>
        <v>65.340101253039578</v>
      </c>
      <c r="E71" s="3">
        <f t="shared" si="6"/>
        <v>26084</v>
      </c>
      <c r="F71" s="5">
        <f t="shared" si="5"/>
        <v>34.659898746960415</v>
      </c>
      <c r="G71" t="s">
        <v>240</v>
      </c>
      <c r="H71" s="4" t="s">
        <v>293</v>
      </c>
    </row>
    <row r="72" spans="1:8" x14ac:dyDescent="0.3">
      <c r="A72" t="s">
        <v>89</v>
      </c>
      <c r="B72" s="3">
        <v>78717</v>
      </c>
      <c r="C72" s="3">
        <v>53849</v>
      </c>
      <c r="D72" s="5">
        <f t="shared" si="4"/>
        <v>68.408348895410143</v>
      </c>
      <c r="E72" s="3">
        <f t="shared" si="6"/>
        <v>24868</v>
      </c>
      <c r="F72" s="5">
        <f t="shared" si="5"/>
        <v>31.591651104589857</v>
      </c>
      <c r="G72" t="s">
        <v>240</v>
      </c>
      <c r="H72" s="4" t="s">
        <v>294</v>
      </c>
    </row>
    <row r="73" spans="1:8" x14ac:dyDescent="0.3">
      <c r="A73" t="s">
        <v>91</v>
      </c>
      <c r="B73" s="3">
        <v>87054</v>
      </c>
      <c r="C73" s="3">
        <v>65894</v>
      </c>
      <c r="D73" s="5">
        <f t="shared" si="4"/>
        <v>75.693247869138688</v>
      </c>
      <c r="E73" s="3">
        <f t="shared" si="6"/>
        <v>21160</v>
      </c>
      <c r="F73" s="5">
        <f t="shared" si="5"/>
        <v>24.306752130861302</v>
      </c>
      <c r="G73" t="s">
        <v>240</v>
      </c>
      <c r="H73" s="4" t="s">
        <v>295</v>
      </c>
    </row>
    <row r="74" spans="1:8" x14ac:dyDescent="0.3">
      <c r="A74" t="s">
        <v>92</v>
      </c>
      <c r="B74" s="3">
        <v>94355</v>
      </c>
      <c r="C74" s="3">
        <v>75256</v>
      </c>
      <c r="D74" s="5">
        <f t="shared" si="4"/>
        <v>79.758359387419858</v>
      </c>
      <c r="E74" s="3">
        <f t="shared" si="6"/>
        <v>19099</v>
      </c>
      <c r="F74" s="5">
        <f t="shared" si="5"/>
        <v>20.241640612580149</v>
      </c>
      <c r="G74" t="s">
        <v>240</v>
      </c>
      <c r="H74" s="4" t="s">
        <v>296</v>
      </c>
    </row>
    <row r="75" spans="1:8" x14ac:dyDescent="0.3">
      <c r="A75" t="s">
        <v>93</v>
      </c>
      <c r="B75" s="3">
        <v>92307</v>
      </c>
      <c r="C75" s="3">
        <v>71765</v>
      </c>
      <c r="D75" s="5">
        <f t="shared" si="4"/>
        <v>77.745999761664876</v>
      </c>
      <c r="E75" s="3">
        <f t="shared" si="6"/>
        <v>20542</v>
      </c>
      <c r="F75" s="5">
        <f t="shared" si="5"/>
        <v>22.25400023833512</v>
      </c>
      <c r="G75" t="s">
        <v>240</v>
      </c>
      <c r="H75" s="4" t="s">
        <v>297</v>
      </c>
    </row>
    <row r="76" spans="1:8" x14ac:dyDescent="0.3">
      <c r="A76" t="s">
        <v>94</v>
      </c>
      <c r="B76" s="3">
        <v>75140</v>
      </c>
      <c r="C76" s="3">
        <v>56153</v>
      </c>
      <c r="D76" s="5">
        <f t="shared" si="4"/>
        <v>74.731168485493754</v>
      </c>
      <c r="E76" s="3">
        <f t="shared" si="6"/>
        <v>18987</v>
      </c>
      <c r="F76" s="5">
        <f t="shared" si="5"/>
        <v>25.268831514506257</v>
      </c>
      <c r="G76" t="s">
        <v>240</v>
      </c>
      <c r="H76" s="4" t="s">
        <v>298</v>
      </c>
    </row>
    <row r="77" spans="1:8" x14ac:dyDescent="0.3">
      <c r="A77" t="s">
        <v>95</v>
      </c>
      <c r="B77" s="3">
        <v>97639</v>
      </c>
      <c r="C77" s="3">
        <v>75062</v>
      </c>
      <c r="D77" s="5">
        <f t="shared" si="4"/>
        <v>76.877067565214716</v>
      </c>
      <c r="E77" s="3">
        <f t="shared" ref="E77:E87" si="7">B77-C77</f>
        <v>22577</v>
      </c>
      <c r="F77" s="5">
        <f t="shared" si="5"/>
        <v>23.12293243478528</v>
      </c>
      <c r="G77" t="s">
        <v>240</v>
      </c>
      <c r="H77" s="4" t="s">
        <v>299</v>
      </c>
    </row>
    <row r="78" spans="1:8" x14ac:dyDescent="0.3">
      <c r="A78" t="s">
        <v>96</v>
      </c>
      <c r="B78" s="3">
        <v>90850</v>
      </c>
      <c r="C78" s="3">
        <v>68385</v>
      </c>
      <c r="D78" s="5">
        <f t="shared" si="4"/>
        <v>75.27242707760044</v>
      </c>
      <c r="E78" s="3">
        <f t="shared" si="7"/>
        <v>22465</v>
      </c>
      <c r="F78" s="5">
        <f t="shared" si="5"/>
        <v>24.72757292239956</v>
      </c>
      <c r="G78" t="s">
        <v>240</v>
      </c>
      <c r="H78" s="4" t="s">
        <v>300</v>
      </c>
    </row>
    <row r="79" spans="1:8" x14ac:dyDescent="0.3">
      <c r="A79" t="s">
        <v>97</v>
      </c>
      <c r="B79" s="3">
        <v>90638</v>
      </c>
      <c r="C79" s="3">
        <v>65045</v>
      </c>
      <c r="D79" s="5">
        <f t="shared" si="4"/>
        <v>71.763498753282278</v>
      </c>
      <c r="E79" s="3">
        <f t="shared" si="7"/>
        <v>25593</v>
      </c>
      <c r="F79" s="5">
        <f t="shared" si="5"/>
        <v>28.236501246717712</v>
      </c>
      <c r="G79" t="s">
        <v>240</v>
      </c>
      <c r="H79" s="4" t="s">
        <v>301</v>
      </c>
    </row>
    <row r="80" spans="1:8" x14ac:dyDescent="0.3">
      <c r="A80" t="s">
        <v>98</v>
      </c>
      <c r="B80" s="3">
        <v>92212</v>
      </c>
      <c r="C80" s="3">
        <v>65729</v>
      </c>
      <c r="D80" s="5">
        <f t="shared" si="4"/>
        <v>71.280310588643559</v>
      </c>
      <c r="E80" s="3">
        <f t="shared" si="7"/>
        <v>26483</v>
      </c>
      <c r="F80" s="5">
        <f t="shared" si="5"/>
        <v>28.719689411356441</v>
      </c>
      <c r="G80" t="s">
        <v>240</v>
      </c>
      <c r="H80" s="4" t="s">
        <v>302</v>
      </c>
    </row>
    <row r="81" spans="1:8" x14ac:dyDescent="0.3">
      <c r="A81" t="s">
        <v>99</v>
      </c>
      <c r="B81" s="3">
        <v>76839</v>
      </c>
      <c r="C81" s="3">
        <v>49929</v>
      </c>
      <c r="D81" s="5">
        <f t="shared" si="4"/>
        <v>64.978721742864948</v>
      </c>
      <c r="E81" s="3">
        <f t="shared" si="7"/>
        <v>26910</v>
      </c>
      <c r="F81" s="5">
        <f t="shared" si="5"/>
        <v>35.021278257135044</v>
      </c>
      <c r="G81" t="s">
        <v>240</v>
      </c>
      <c r="H81" s="4" t="s">
        <v>303</v>
      </c>
    </row>
    <row r="82" spans="1:8" x14ac:dyDescent="0.3">
      <c r="A82" t="s">
        <v>100</v>
      </c>
      <c r="B82" s="3">
        <v>79235</v>
      </c>
      <c r="C82" s="3">
        <v>52655</v>
      </c>
      <c r="D82" s="5">
        <f t="shared" si="4"/>
        <v>66.454218464062592</v>
      </c>
      <c r="E82" s="3">
        <f t="shared" si="7"/>
        <v>26580</v>
      </c>
      <c r="F82" s="5">
        <f t="shared" si="5"/>
        <v>33.545781535937401</v>
      </c>
      <c r="G82" t="s">
        <v>240</v>
      </c>
      <c r="H82" s="4" t="s">
        <v>304</v>
      </c>
    </row>
    <row r="83" spans="1:8" x14ac:dyDescent="0.3">
      <c r="A83" t="s">
        <v>101</v>
      </c>
      <c r="B83" s="3">
        <v>89136</v>
      </c>
      <c r="C83" s="3">
        <v>63328</v>
      </c>
      <c r="D83" s="5">
        <f t="shared" si="4"/>
        <v>71.046490755699153</v>
      </c>
      <c r="E83" s="3">
        <f t="shared" si="7"/>
        <v>25808</v>
      </c>
      <c r="F83" s="5">
        <f t="shared" si="5"/>
        <v>28.953509244300847</v>
      </c>
      <c r="G83" t="s">
        <v>240</v>
      </c>
      <c r="H83" s="4" t="s">
        <v>305</v>
      </c>
    </row>
    <row r="84" spans="1:8" x14ac:dyDescent="0.3">
      <c r="A84" t="s">
        <v>102</v>
      </c>
      <c r="B84" s="3">
        <v>74223</v>
      </c>
      <c r="C84" s="3">
        <v>48478</v>
      </c>
      <c r="D84" s="5">
        <f t="shared" si="4"/>
        <v>65.313986230683213</v>
      </c>
      <c r="E84" s="3">
        <f t="shared" si="7"/>
        <v>25745</v>
      </c>
      <c r="F84" s="5">
        <f t="shared" si="5"/>
        <v>34.686013769316787</v>
      </c>
      <c r="G84" t="s">
        <v>240</v>
      </c>
      <c r="H84" s="4" t="s">
        <v>306</v>
      </c>
    </row>
    <row r="85" spans="1:8" x14ac:dyDescent="0.3">
      <c r="A85" t="s">
        <v>104</v>
      </c>
      <c r="B85" s="3">
        <v>61327</v>
      </c>
      <c r="C85" s="3">
        <v>42832</v>
      </c>
      <c r="D85" s="5">
        <f t="shared" si="4"/>
        <v>69.84199455378544</v>
      </c>
      <c r="E85" s="3">
        <f t="shared" si="7"/>
        <v>18495</v>
      </c>
      <c r="F85" s="5">
        <f t="shared" si="5"/>
        <v>30.158005446214553</v>
      </c>
      <c r="G85" t="s">
        <v>240</v>
      </c>
      <c r="H85" s="4" t="s">
        <v>307</v>
      </c>
    </row>
    <row r="86" spans="1:8" x14ac:dyDescent="0.3">
      <c r="A86" t="s">
        <v>105</v>
      </c>
      <c r="B86" s="3">
        <v>59317</v>
      </c>
      <c r="C86" s="3">
        <v>36505</v>
      </c>
      <c r="D86" s="5">
        <f t="shared" si="4"/>
        <v>61.542222297149216</v>
      </c>
      <c r="E86" s="3">
        <f t="shared" si="7"/>
        <v>22812</v>
      </c>
      <c r="F86" s="5">
        <f t="shared" si="5"/>
        <v>38.457777702850784</v>
      </c>
      <c r="G86" t="s">
        <v>240</v>
      </c>
      <c r="H86" s="4" t="s">
        <v>308</v>
      </c>
    </row>
    <row r="87" spans="1:8" x14ac:dyDescent="0.3">
      <c r="A87" t="s">
        <v>106</v>
      </c>
      <c r="B87" s="3">
        <v>62285</v>
      </c>
      <c r="C87" s="3">
        <v>42363</v>
      </c>
      <c r="D87" s="5">
        <f t="shared" si="4"/>
        <v>68.014770811591873</v>
      </c>
      <c r="E87" s="3">
        <f t="shared" si="7"/>
        <v>19922</v>
      </c>
      <c r="F87" s="5">
        <f t="shared" si="5"/>
        <v>31.985229188408127</v>
      </c>
      <c r="G87" t="s">
        <v>240</v>
      </c>
      <c r="H87" s="4" t="s">
        <v>309</v>
      </c>
    </row>
    <row r="88" spans="1:8" x14ac:dyDescent="0.3">
      <c r="A88" t="s">
        <v>107</v>
      </c>
      <c r="B88" s="3">
        <v>64327</v>
      </c>
      <c r="C88" s="3">
        <v>45410</v>
      </c>
      <c r="D88" s="5">
        <f t="shared" si="4"/>
        <v>70.592441742969513</v>
      </c>
      <c r="E88" s="3">
        <f t="shared" ref="E88:E94" si="8">B88-C88</f>
        <v>18917</v>
      </c>
      <c r="F88" s="5">
        <f t="shared" si="5"/>
        <v>29.407558257030487</v>
      </c>
      <c r="G88" t="s">
        <v>240</v>
      </c>
      <c r="H88" s="4" t="s">
        <v>310</v>
      </c>
    </row>
    <row r="89" spans="1:8" x14ac:dyDescent="0.3">
      <c r="A89" t="s">
        <v>109</v>
      </c>
      <c r="B89" s="3">
        <v>73713</v>
      </c>
      <c r="C89" s="3">
        <v>52418</v>
      </c>
      <c r="D89" s="5">
        <f t="shared" si="4"/>
        <v>71.110930229403223</v>
      </c>
      <c r="E89" s="3">
        <f t="shared" si="8"/>
        <v>21295</v>
      </c>
      <c r="F89" s="5">
        <f t="shared" si="5"/>
        <v>28.889069770596777</v>
      </c>
      <c r="G89" t="s">
        <v>240</v>
      </c>
      <c r="H89" s="4" t="s">
        <v>311</v>
      </c>
    </row>
    <row r="90" spans="1:8" x14ac:dyDescent="0.3">
      <c r="A90" t="s">
        <v>110</v>
      </c>
      <c r="B90" s="3">
        <v>71410</v>
      </c>
      <c r="C90" s="3">
        <v>45971</v>
      </c>
      <c r="D90" s="5">
        <f t="shared" si="4"/>
        <v>64.376137795826921</v>
      </c>
      <c r="E90" s="3">
        <f t="shared" si="8"/>
        <v>25439</v>
      </c>
      <c r="F90" s="5">
        <f t="shared" si="5"/>
        <v>35.623862204173086</v>
      </c>
      <c r="G90" t="s">
        <v>240</v>
      </c>
      <c r="H90" s="4" t="s">
        <v>312</v>
      </c>
    </row>
    <row r="91" spans="1:8" x14ac:dyDescent="0.3">
      <c r="A91" t="s">
        <v>111</v>
      </c>
      <c r="B91" s="3">
        <v>77500</v>
      </c>
      <c r="C91" s="3">
        <v>49744</v>
      </c>
      <c r="D91" s="5">
        <f t="shared" si="4"/>
        <v>64.185806451612905</v>
      </c>
      <c r="E91" s="3">
        <f t="shared" si="8"/>
        <v>27756</v>
      </c>
      <c r="F91" s="5">
        <f t="shared" si="5"/>
        <v>35.814193548387095</v>
      </c>
      <c r="G91" t="s">
        <v>240</v>
      </c>
      <c r="H91" s="4" t="s">
        <v>313</v>
      </c>
    </row>
    <row r="92" spans="1:8" x14ac:dyDescent="0.3">
      <c r="A92" t="s">
        <v>112</v>
      </c>
      <c r="B92" s="3">
        <v>72700</v>
      </c>
      <c r="C92" s="3">
        <v>46721</v>
      </c>
      <c r="D92" s="5">
        <f t="shared" si="4"/>
        <v>64.265474552957357</v>
      </c>
      <c r="E92" s="3">
        <f t="shared" si="8"/>
        <v>25979</v>
      </c>
      <c r="F92" s="5">
        <f t="shared" si="5"/>
        <v>35.734525447042643</v>
      </c>
      <c r="G92" t="s">
        <v>240</v>
      </c>
      <c r="H92" s="4" t="s">
        <v>314</v>
      </c>
    </row>
    <row r="93" spans="1:8" x14ac:dyDescent="0.3">
      <c r="A93" t="s">
        <v>113</v>
      </c>
      <c r="B93" s="3">
        <v>73065</v>
      </c>
      <c r="C93" s="3">
        <v>46556</v>
      </c>
      <c r="D93" s="5">
        <f t="shared" si="4"/>
        <v>63.718606720043795</v>
      </c>
      <c r="E93" s="3">
        <f t="shared" si="8"/>
        <v>26509</v>
      </c>
      <c r="F93" s="5">
        <f t="shared" si="5"/>
        <v>36.281393279956205</v>
      </c>
      <c r="G93" t="s">
        <v>240</v>
      </c>
      <c r="H93" s="4" t="s">
        <v>315</v>
      </c>
    </row>
    <row r="94" spans="1:8" x14ac:dyDescent="0.3">
      <c r="A94" t="s">
        <v>114</v>
      </c>
      <c r="B94" s="3">
        <v>71642</v>
      </c>
      <c r="C94" s="3">
        <v>46401</v>
      </c>
      <c r="D94" s="5">
        <f t="shared" si="4"/>
        <v>64.767873593702021</v>
      </c>
      <c r="E94" s="3">
        <f t="shared" si="8"/>
        <v>25241</v>
      </c>
      <c r="F94" s="5">
        <f t="shared" si="5"/>
        <v>35.232126406297979</v>
      </c>
      <c r="G94" t="s">
        <v>240</v>
      </c>
      <c r="H94" s="4" t="s">
        <v>316</v>
      </c>
    </row>
    <row r="95" spans="1:8" x14ac:dyDescent="0.3">
      <c r="A95" t="s">
        <v>116</v>
      </c>
      <c r="B95" s="3">
        <v>59349</v>
      </c>
      <c r="C95" s="3">
        <v>41349</v>
      </c>
      <c r="D95" s="5">
        <f t="shared" si="4"/>
        <v>69.670929586008185</v>
      </c>
      <c r="E95" s="3">
        <f t="shared" ref="E95:E100" si="9">B95-C95</f>
        <v>18000</v>
      </c>
      <c r="F95" s="5">
        <f t="shared" si="5"/>
        <v>30.329070413991811</v>
      </c>
      <c r="G95" t="s">
        <v>240</v>
      </c>
      <c r="H95" s="4" t="s">
        <v>317</v>
      </c>
    </row>
    <row r="96" spans="1:8" x14ac:dyDescent="0.3">
      <c r="A96" t="s">
        <v>117</v>
      </c>
      <c r="B96" s="3">
        <v>58630</v>
      </c>
      <c r="C96" s="3">
        <v>39625</v>
      </c>
      <c r="D96" s="5">
        <f t="shared" si="4"/>
        <v>67.584854170220027</v>
      </c>
      <c r="E96" s="3">
        <f t="shared" si="9"/>
        <v>19005</v>
      </c>
      <c r="F96" s="5">
        <f t="shared" si="5"/>
        <v>32.415145829779981</v>
      </c>
      <c r="G96" t="s">
        <v>240</v>
      </c>
      <c r="H96" s="4" t="s">
        <v>318</v>
      </c>
    </row>
    <row r="97" spans="1:8" x14ac:dyDescent="0.3">
      <c r="A97" t="s">
        <v>118</v>
      </c>
      <c r="B97" s="3">
        <v>58863</v>
      </c>
      <c r="C97" s="3">
        <v>40606</v>
      </c>
      <c r="D97" s="5">
        <f t="shared" si="4"/>
        <v>68.983911795185421</v>
      </c>
      <c r="E97" s="3">
        <f t="shared" si="9"/>
        <v>18257</v>
      </c>
      <c r="F97" s="5">
        <f t="shared" si="5"/>
        <v>31.016088204814569</v>
      </c>
      <c r="G97" t="s">
        <v>240</v>
      </c>
      <c r="H97" s="4" t="s">
        <v>319</v>
      </c>
    </row>
    <row r="98" spans="1:8" x14ac:dyDescent="0.3">
      <c r="A98" t="s">
        <v>120</v>
      </c>
      <c r="B98" s="3">
        <v>68418</v>
      </c>
      <c r="C98" s="3">
        <v>52279</v>
      </c>
      <c r="D98" s="5">
        <f t="shared" si="4"/>
        <v>76.41117834488</v>
      </c>
      <c r="E98" s="3">
        <f t="shared" si="9"/>
        <v>16139</v>
      </c>
      <c r="F98" s="5">
        <f t="shared" si="5"/>
        <v>23.58882165512</v>
      </c>
      <c r="G98" t="s">
        <v>240</v>
      </c>
      <c r="H98" s="4" t="s">
        <v>320</v>
      </c>
    </row>
    <row r="99" spans="1:8" x14ac:dyDescent="0.3">
      <c r="A99" t="s">
        <v>121</v>
      </c>
      <c r="B99" s="3">
        <v>68087</v>
      </c>
      <c r="C99" s="3">
        <v>50658</v>
      </c>
      <c r="D99" s="5">
        <f t="shared" si="4"/>
        <v>74.401868198040745</v>
      </c>
      <c r="E99" s="3">
        <f t="shared" si="9"/>
        <v>17429</v>
      </c>
      <c r="F99" s="5">
        <f t="shared" si="5"/>
        <v>25.598131801959255</v>
      </c>
      <c r="G99" t="s">
        <v>240</v>
      </c>
      <c r="H99" s="4" t="s">
        <v>321</v>
      </c>
    </row>
    <row r="100" spans="1:8" x14ac:dyDescent="0.3">
      <c r="A100" t="s">
        <v>122</v>
      </c>
      <c r="B100" s="3">
        <v>66285</v>
      </c>
      <c r="C100" s="3">
        <v>48820</v>
      </c>
      <c r="D100" s="5">
        <f t="shared" si="4"/>
        <v>73.651655729048798</v>
      </c>
      <c r="E100" s="3">
        <f t="shared" si="9"/>
        <v>17465</v>
      </c>
      <c r="F100" s="5">
        <f t="shared" si="5"/>
        <v>26.348344270951195</v>
      </c>
      <c r="G100" t="s">
        <v>240</v>
      </c>
      <c r="H100" s="4" t="s">
        <v>322</v>
      </c>
    </row>
    <row r="101" spans="1:8" x14ac:dyDescent="0.3">
      <c r="A101" t="s">
        <v>124</v>
      </c>
      <c r="B101" s="3">
        <v>70276</v>
      </c>
      <c r="C101" s="3">
        <v>52364</v>
      </c>
      <c r="D101" s="5">
        <f t="shared" si="4"/>
        <v>74.511924412317157</v>
      </c>
      <c r="E101" s="3">
        <f t="shared" ref="E101:E107" si="10">B101-C101</f>
        <v>17912</v>
      </c>
      <c r="F101" s="5">
        <f t="shared" si="5"/>
        <v>25.48807558768285</v>
      </c>
      <c r="G101" t="s">
        <v>240</v>
      </c>
      <c r="H101" s="4" t="s">
        <v>323</v>
      </c>
    </row>
    <row r="102" spans="1:8" x14ac:dyDescent="0.3">
      <c r="A102" t="s">
        <v>125</v>
      </c>
      <c r="B102" s="3">
        <v>73635</v>
      </c>
      <c r="C102" s="3">
        <v>53101</v>
      </c>
      <c r="D102" s="5">
        <f t="shared" si="4"/>
        <v>72.113804576627956</v>
      </c>
      <c r="E102" s="3">
        <f t="shared" si="10"/>
        <v>20534</v>
      </c>
      <c r="F102" s="5">
        <f t="shared" si="5"/>
        <v>27.88619542337204</v>
      </c>
      <c r="G102" t="s">
        <v>240</v>
      </c>
      <c r="H102" s="4" t="s">
        <v>324</v>
      </c>
    </row>
    <row r="103" spans="1:8" x14ac:dyDescent="0.3">
      <c r="A103" t="s">
        <v>126</v>
      </c>
      <c r="B103" s="3">
        <v>67516</v>
      </c>
      <c r="C103" s="3">
        <v>47264</v>
      </c>
      <c r="D103" s="5">
        <f t="shared" si="4"/>
        <v>70.004147165116422</v>
      </c>
      <c r="E103" s="3">
        <f t="shared" si="10"/>
        <v>20252</v>
      </c>
      <c r="F103" s="5">
        <f t="shared" si="5"/>
        <v>29.995852834883586</v>
      </c>
      <c r="G103" t="s">
        <v>240</v>
      </c>
      <c r="H103" s="4" t="s">
        <v>325</v>
      </c>
    </row>
    <row r="104" spans="1:8" x14ac:dyDescent="0.3">
      <c r="A104" t="s">
        <v>127</v>
      </c>
      <c r="B104" s="3">
        <v>68362</v>
      </c>
      <c r="C104" s="3">
        <v>48130</v>
      </c>
      <c r="D104" s="5">
        <f t="shared" si="4"/>
        <v>70.40461074866154</v>
      </c>
      <c r="E104" s="3">
        <f t="shared" si="10"/>
        <v>20232</v>
      </c>
      <c r="F104" s="5">
        <f t="shared" si="5"/>
        <v>29.59538925133846</v>
      </c>
      <c r="G104" t="s">
        <v>240</v>
      </c>
      <c r="H104" s="4" t="s">
        <v>326</v>
      </c>
    </row>
    <row r="105" spans="1:8" x14ac:dyDescent="0.3">
      <c r="A105" t="s">
        <v>129</v>
      </c>
      <c r="B105" s="3">
        <v>74913</v>
      </c>
      <c r="C105" s="3">
        <v>55753</v>
      </c>
      <c r="D105" s="5">
        <f t="shared" si="4"/>
        <v>74.423664784483336</v>
      </c>
      <c r="E105" s="3">
        <f t="shared" si="10"/>
        <v>19160</v>
      </c>
      <c r="F105" s="5">
        <f t="shared" si="5"/>
        <v>25.576335215516664</v>
      </c>
      <c r="G105" t="s">
        <v>240</v>
      </c>
      <c r="H105" s="4" t="s">
        <v>327</v>
      </c>
    </row>
    <row r="106" spans="1:8" x14ac:dyDescent="0.3">
      <c r="A106" t="s">
        <v>130</v>
      </c>
      <c r="B106" s="3">
        <v>73769</v>
      </c>
      <c r="C106" s="3">
        <v>52031</v>
      </c>
      <c r="D106" s="5">
        <f t="shared" si="4"/>
        <v>70.532337431712506</v>
      </c>
      <c r="E106" s="3">
        <f t="shared" si="10"/>
        <v>21738</v>
      </c>
      <c r="F106" s="5">
        <f t="shared" si="5"/>
        <v>29.467662568287491</v>
      </c>
      <c r="G106" t="s">
        <v>240</v>
      </c>
      <c r="H106" s="4" t="s">
        <v>328</v>
      </c>
    </row>
    <row r="107" spans="1:8" x14ac:dyDescent="0.3">
      <c r="A107" t="s">
        <v>131</v>
      </c>
      <c r="B107" s="3">
        <v>71793</v>
      </c>
      <c r="C107" s="3">
        <v>49982</v>
      </c>
      <c r="D107" s="5">
        <f t="shared" si="4"/>
        <v>69.619600796735057</v>
      </c>
      <c r="E107" s="3">
        <f t="shared" si="10"/>
        <v>21811</v>
      </c>
      <c r="F107" s="5">
        <f t="shared" si="5"/>
        <v>30.38039920326494</v>
      </c>
      <c r="G107" t="s">
        <v>240</v>
      </c>
      <c r="H107" s="4" t="s">
        <v>329</v>
      </c>
    </row>
  </sheetData>
  <hyperlinks>
    <hyperlink ref="H3" r:id="rId1" xr:uid="{54366FC5-343D-40C7-BA9B-B0B3B69F1141}"/>
    <hyperlink ref="H2" r:id="rId2" xr:uid="{5EC96F3D-E13F-44D3-BD78-9BDB3F4C1078}"/>
    <hyperlink ref="H4" r:id="rId3" xr:uid="{A6FBFA6E-EF38-457C-9818-F37D51271E3F}"/>
    <hyperlink ref="H5" r:id="rId4" xr:uid="{742AABE9-8973-4446-BE88-B1683F10DF29}"/>
    <hyperlink ref="H34" r:id="rId5" xr:uid="{7E6C1EEB-1DE9-49AA-9108-6C9033BC1B83}"/>
    <hyperlink ref="H35" r:id="rId6" xr:uid="{DF747210-B5E5-4AB1-AFA2-C63E2A3ACCBF}"/>
    <hyperlink ref="H36" r:id="rId7" xr:uid="{85E8E4DC-665C-4D8A-85AD-EA37B70E909E}"/>
    <hyperlink ref="H37" r:id="rId8" xr:uid="{E2D90FF0-3A72-42A7-B229-87C460C012E9}"/>
    <hyperlink ref="H38" r:id="rId9" xr:uid="{3AC14745-DEB4-4DD9-8ECC-DACEF17632AE}"/>
    <hyperlink ref="H39" r:id="rId10" xr:uid="{3D8181FE-6F5B-4D65-A455-2CFF75BB13FB}"/>
    <hyperlink ref="H40" r:id="rId11" xr:uid="{13171B2B-B777-4C88-AD9A-58E8E8477771}"/>
    <hyperlink ref="H41" r:id="rId12" xr:uid="{DDA9DEA8-F29B-4FFE-95BB-C48B33420758}"/>
    <hyperlink ref="H42" r:id="rId13" xr:uid="{3DF53C58-95AA-48A6-8A38-7493FB4B5421}"/>
    <hyperlink ref="H43" r:id="rId14" xr:uid="{3C3BEADA-6951-43BA-ADAC-5ED31845E38B}"/>
    <hyperlink ref="H44" r:id="rId15" xr:uid="{2E1B3FAC-3157-4931-963F-9E210E7AC8DC}"/>
    <hyperlink ref="H45" r:id="rId16" xr:uid="{A4022CF5-DD27-4C98-8BA6-905E8CF91AE2}"/>
    <hyperlink ref="H46" r:id="rId17" xr:uid="{2860F190-B4B0-44DE-8C9B-E41E0105F716}"/>
    <hyperlink ref="H47" r:id="rId18" xr:uid="{0316040C-28FA-44FA-B31B-E0C9AD966AD3}"/>
    <hyperlink ref="H30" r:id="rId19" xr:uid="{F774B4C4-7805-42CE-9938-4216DBD9F3DD}"/>
    <hyperlink ref="H48" r:id="rId20" xr:uid="{C9227940-DB97-48AE-9A94-9901516BCEC8}"/>
    <hyperlink ref="H49" r:id="rId21" xr:uid="{DF28E822-327F-4C9C-B287-560935ADD35B}"/>
    <hyperlink ref="H50" r:id="rId22" xr:uid="{57D6A6DC-4522-415E-BD44-AAF71D82BD33}"/>
    <hyperlink ref="H51" r:id="rId23" xr:uid="{9FDF2520-78E8-43ED-9DA5-F4866B7EC3FD}"/>
    <hyperlink ref="H52" r:id="rId24" xr:uid="{A2EF221D-07E8-47FF-8978-80252F482EC1}"/>
    <hyperlink ref="H53" r:id="rId25" xr:uid="{58F7076E-C858-4149-B2A3-4FEAEA29376D}"/>
    <hyperlink ref="H54" r:id="rId26" xr:uid="{85A401EB-5AF4-4A0B-9FAB-3BF878A328D3}"/>
    <hyperlink ref="H55" r:id="rId27" xr:uid="{7B1F87AD-8718-4DEE-AFEC-C24608ACFAA2}"/>
    <hyperlink ref="H56" r:id="rId28" xr:uid="{5E8500EB-9E9A-4033-B6B8-77FF31A4473D}"/>
    <hyperlink ref="H57" r:id="rId29" xr:uid="{1084AF14-506F-40AD-8E7F-65E97739DE0D}"/>
    <hyperlink ref="H58" r:id="rId30" xr:uid="{2134C20B-C300-4E7E-8DFF-36A80B807AF1}"/>
    <hyperlink ref="H59" r:id="rId31" xr:uid="{64F101D8-82B1-47AC-8D36-9A17E844CA71}"/>
    <hyperlink ref="H60" r:id="rId32" xr:uid="{96BF19E7-3D15-4859-8288-A76BC51A354D}"/>
    <hyperlink ref="H61" r:id="rId33" xr:uid="{387D05DB-EBD1-4519-9BD9-FDD26385B86B}"/>
    <hyperlink ref="H62" r:id="rId34" xr:uid="{C049986F-7E76-4A1E-8707-E6CD94D8F406}"/>
    <hyperlink ref="H63" r:id="rId35" xr:uid="{F928712F-8D67-44F8-BF24-906468AAF130}"/>
    <hyperlink ref="H64" r:id="rId36" xr:uid="{DB82C3A3-9E94-4B85-97C7-C2BA7D0A1C0D}"/>
    <hyperlink ref="H65" r:id="rId37" xr:uid="{CF984E01-47C3-4F3B-91DC-4F2AE2109B3E}"/>
    <hyperlink ref="H66" r:id="rId38" xr:uid="{90586C85-B43C-4649-92DB-5012B5990973}"/>
    <hyperlink ref="H67" r:id="rId39" xr:uid="{A8777005-68AC-493F-B16D-5D9A9E59E4BA}"/>
    <hyperlink ref="H68" r:id="rId40" xr:uid="{83F5C466-A1D7-46EC-B4A1-BFB3EBC5D281}"/>
    <hyperlink ref="H69" r:id="rId41" xr:uid="{7C6EEE5B-9EE4-4734-80B2-E01C22E8DA86}"/>
    <hyperlink ref="H70" r:id="rId42" xr:uid="{FD295EB8-9A4A-4978-9FA8-F63C788BC225}"/>
    <hyperlink ref="H71" r:id="rId43" xr:uid="{40B6507A-5BAF-47DF-8F9D-20768348E63D}"/>
    <hyperlink ref="H72" r:id="rId44" xr:uid="{10E083AF-673D-430F-9FB5-903BBB907DF6}"/>
    <hyperlink ref="H73" r:id="rId45" xr:uid="{E37C145E-C89D-475F-A958-803B3C219C34}"/>
    <hyperlink ref="H74" r:id="rId46" xr:uid="{F546EACB-D059-4CFC-8115-6AF3601F8825}"/>
    <hyperlink ref="H75" r:id="rId47" xr:uid="{D10072BB-3BA8-4219-AA51-02DD2A44BD14}"/>
    <hyperlink ref="H76" r:id="rId48" xr:uid="{C6B46DB1-D655-4854-BF82-0F374924341E}"/>
    <hyperlink ref="H77" r:id="rId49" xr:uid="{75925842-D25F-4A99-B429-5B882AB96396}"/>
    <hyperlink ref="H78" r:id="rId50" xr:uid="{6A461992-F81B-4AAA-BA61-579AE3C3303F}"/>
    <hyperlink ref="H79" r:id="rId51" xr:uid="{F68EF536-0490-4FD2-9A6E-58EEE1D98924}"/>
    <hyperlink ref="H80" r:id="rId52" xr:uid="{5AB22954-BC4A-4485-ACFC-7B97D696771B}"/>
    <hyperlink ref="H81" r:id="rId53" xr:uid="{F04C0B1E-007F-4251-ACEF-20C5A8D19A65}"/>
    <hyperlink ref="H82" r:id="rId54" xr:uid="{A01D0509-0C36-4C03-8DE0-AA52FACACB02}"/>
    <hyperlink ref="H83" r:id="rId55" xr:uid="{E55E3E5F-B78B-4A4A-A3BA-0EC442A71C4E}"/>
    <hyperlink ref="H84" r:id="rId56" xr:uid="{8F24F534-80C9-4F70-890C-751082E49065}"/>
    <hyperlink ref="H85" r:id="rId57" xr:uid="{F280B6A1-EE4F-4E47-950E-5C31D443FA18}"/>
    <hyperlink ref="H86" r:id="rId58" xr:uid="{2B84A495-FCD5-4921-AED9-AEB8209F2BB8}"/>
    <hyperlink ref="H87" r:id="rId59" xr:uid="{79B4C0C0-5ACC-436B-BC1B-2E92A24BB41A}"/>
    <hyperlink ref="H88" r:id="rId60" xr:uid="{5175473A-D5E0-4159-A205-497FA8954787}"/>
    <hyperlink ref="H89" r:id="rId61" xr:uid="{7190011A-F3BD-4074-8660-B46D70E0BBDE}"/>
    <hyperlink ref="H90" r:id="rId62" xr:uid="{8CA744C3-97DF-4569-8770-481919E35F62}"/>
    <hyperlink ref="H91" r:id="rId63" xr:uid="{ECEC495E-86B2-4E8A-93BE-28A48054B96C}"/>
    <hyperlink ref="H92" r:id="rId64" xr:uid="{97C23EB5-C4B5-42B2-B493-BEE9E72245BB}"/>
    <hyperlink ref="H93" r:id="rId65" xr:uid="{91166B20-FEF5-485B-A85C-865AEB0F0E9C}"/>
    <hyperlink ref="H94" r:id="rId66" xr:uid="{7464698C-E903-4966-BDFE-5251B64A6544}"/>
    <hyperlink ref="H95" r:id="rId67" xr:uid="{7F86AFE8-F6E8-4735-8C9F-8F7588CC41F6}"/>
    <hyperlink ref="H96" r:id="rId68" xr:uid="{BB6B1187-E8E5-4678-85B1-6CFF2218BA56}"/>
    <hyperlink ref="H97" r:id="rId69" xr:uid="{03E4B690-DE05-4868-81C8-B140B993B0AC}"/>
    <hyperlink ref="H98" r:id="rId70" xr:uid="{84255255-6693-4E0D-ABBF-B5218DD8AB7A}"/>
    <hyperlink ref="H99" r:id="rId71" xr:uid="{8892FC77-263E-4E1A-8283-F669B1CA67BA}"/>
    <hyperlink ref="H100" r:id="rId72" xr:uid="{8DAF890A-0378-4047-B143-4CC156D046AD}"/>
    <hyperlink ref="H101" r:id="rId73" xr:uid="{FAC351CB-718D-4964-B41A-D16D91522785}"/>
    <hyperlink ref="H102" r:id="rId74" xr:uid="{F0363D55-DB02-4DEA-973F-407088332D39}"/>
    <hyperlink ref="H103" r:id="rId75" xr:uid="{3F8CE49A-0DA1-46F1-AEBE-60F3830DABA0}"/>
    <hyperlink ref="H104" r:id="rId76" xr:uid="{80FCC0C1-6F99-4084-A403-795DF8382CA3}"/>
    <hyperlink ref="H105" r:id="rId77" xr:uid="{BD748442-4DE5-4E05-BC3D-EAC28D07E047}"/>
    <hyperlink ref="H106" r:id="rId78" xr:uid="{0B9965F3-D142-4186-B96A-59D77C796C58}"/>
    <hyperlink ref="H107" r:id="rId79" xr:uid="{3A4579C5-6797-47F2-9B05-E6428E0501AA}"/>
    <hyperlink ref="H6" r:id="rId80" xr:uid="{9A7D0CBA-6A75-4A91-B8BD-18B72A91A594}"/>
    <hyperlink ref="H7" r:id="rId81" xr:uid="{89F52390-A704-4D9E-B5EC-D7464CDC72E4}"/>
    <hyperlink ref="H8" r:id="rId82" xr:uid="{B1F06D0B-D79A-442F-93DE-3AF1287E6088}"/>
    <hyperlink ref="H9" r:id="rId83" xr:uid="{078AFBDE-F13C-4EB3-8C39-7C34AF5A8CA0}"/>
    <hyperlink ref="H10" r:id="rId84" xr:uid="{BD199B97-58D2-4553-B861-D156BDC78F55}"/>
    <hyperlink ref="H11" r:id="rId85" xr:uid="{B2DA8B26-D02A-4D43-9376-4AF97144B90B}"/>
    <hyperlink ref="H12" r:id="rId86" xr:uid="{E155A531-2E2D-4691-8F3F-9661B24DD5BC}"/>
    <hyperlink ref="H13" r:id="rId87" xr:uid="{F0AE85B1-644C-4FEC-BE5D-CFFDC2BBEF22}"/>
    <hyperlink ref="H14" r:id="rId88" xr:uid="{FBB0A36A-D75D-403B-BB5D-2462180D3541}"/>
    <hyperlink ref="H15" r:id="rId89" xr:uid="{4FAC9EB3-E7B7-460F-9CFC-C132044A14E5}"/>
    <hyperlink ref="H16" r:id="rId90" xr:uid="{89765F5F-298B-4551-B9AE-B7E0B3F9AD99}"/>
    <hyperlink ref="H17" r:id="rId91" xr:uid="{20475227-C1AE-4CC0-933D-21277B100B6C}"/>
    <hyperlink ref="H18" r:id="rId92" xr:uid="{B0639B1B-DD9F-4C35-A074-F327B58D4457}"/>
    <hyperlink ref="H19" r:id="rId93" xr:uid="{C72C83F2-B9A5-481D-AB9A-9E6A00C777B9}"/>
    <hyperlink ref="H20" r:id="rId94" xr:uid="{A49D6A2D-2DDF-4A7C-9744-0DBC57E7E655}"/>
    <hyperlink ref="H21" r:id="rId95" xr:uid="{A0848686-2E30-4D38-8D36-7530EED854B4}"/>
    <hyperlink ref="H22" r:id="rId96" xr:uid="{70B3C47F-B4A0-4AD7-B7E1-C0A58195B448}"/>
    <hyperlink ref="H23" r:id="rId97" xr:uid="{56EC9D7E-6CD7-49A4-AE91-919746DF133B}"/>
    <hyperlink ref="H24" r:id="rId98" xr:uid="{A74A451A-ED47-4C3B-8416-76FCA647A323}"/>
    <hyperlink ref="H25" r:id="rId99" xr:uid="{0B0A6085-68B3-44F4-B13E-14F785B11913}"/>
    <hyperlink ref="H26" r:id="rId100" xr:uid="{4D0247B4-DC83-49B3-A815-9657D165D846}"/>
    <hyperlink ref="H27" r:id="rId101" xr:uid="{6E75947D-423B-498F-9FCB-79E0C6E8914A}"/>
    <hyperlink ref="H28" r:id="rId102" xr:uid="{861B8DFC-3CE4-415C-86C1-5A8E09556859}"/>
    <hyperlink ref="H29" r:id="rId103" xr:uid="{45D0CC7A-EC73-4338-9F4F-C1B17F5267C7}"/>
    <hyperlink ref="H31" r:id="rId104" xr:uid="{6BA67A7E-7690-4962-AF16-7FE31D54BD30}"/>
    <hyperlink ref="H32" r:id="rId105" xr:uid="{E67524CA-3FDE-4F91-B836-88C6D51E6F00}"/>
    <hyperlink ref="H33" r:id="rId106" xr:uid="{B0AC5C4B-AD8C-42EA-96B8-D6469BF2278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01C7-CAFC-4DD5-8D1C-C4EE81FFB6F1}">
  <dimension ref="A1:H113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3.44140625" bestFit="1" customWidth="1"/>
    <col min="2" max="2" width="24.5546875" bestFit="1" customWidth="1"/>
    <col min="3" max="3" width="14.109375" bestFit="1" customWidth="1"/>
    <col min="4" max="4" width="13.88671875" bestFit="1" customWidth="1"/>
    <col min="5" max="5" width="17.88671875" bestFit="1" customWidth="1"/>
    <col min="6" max="6" width="17.5546875" bestFit="1" customWidth="1"/>
    <col min="7" max="7" width="25.33203125" bestFit="1" customWidth="1"/>
    <col min="8" max="8" width="255.6640625" bestFit="1" customWidth="1"/>
  </cols>
  <sheetData>
    <row r="1" spans="1:8" x14ac:dyDescent="0.3">
      <c r="A1" s="2" t="s">
        <v>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  <c r="G1" s="2" t="s">
        <v>332</v>
      </c>
      <c r="H1" s="2" t="s">
        <v>20</v>
      </c>
    </row>
    <row r="2" spans="1:8" x14ac:dyDescent="0.3">
      <c r="A2" t="s">
        <v>2</v>
      </c>
      <c r="B2" s="3">
        <v>63531</v>
      </c>
      <c r="C2" s="3">
        <v>48714</v>
      </c>
      <c r="D2" s="5">
        <f>(C2/B2)*100</f>
        <v>76.677527506256794</v>
      </c>
      <c r="E2" s="3">
        <f>B2-C2</f>
        <v>14817</v>
      </c>
      <c r="F2" s="5">
        <f>(E2/B2)*100</f>
        <v>23.322472493743213</v>
      </c>
      <c r="G2" t="s">
        <v>221</v>
      </c>
      <c r="H2" s="4" t="s">
        <v>21</v>
      </c>
    </row>
    <row r="3" spans="1:8" x14ac:dyDescent="0.3">
      <c r="A3" t="s">
        <v>3</v>
      </c>
      <c r="B3" s="3">
        <v>69335</v>
      </c>
      <c r="C3" s="3">
        <v>56006</v>
      </c>
      <c r="D3" s="5">
        <f t="shared" ref="D3:D66" si="0">(C3/B3)*100</f>
        <v>80.775942885988314</v>
      </c>
      <c r="E3" s="3">
        <f t="shared" ref="E3:E66" si="1">B3-C3</f>
        <v>13329</v>
      </c>
      <c r="F3" s="5">
        <f t="shared" ref="F3:F66" si="2">(E3/B3)*100</f>
        <v>19.224057114011682</v>
      </c>
      <c r="G3" t="s">
        <v>240</v>
      </c>
      <c r="H3" s="4" t="s">
        <v>22</v>
      </c>
    </row>
    <row r="4" spans="1:8" x14ac:dyDescent="0.3">
      <c r="A4" t="s">
        <v>4</v>
      </c>
      <c r="B4" s="3">
        <v>67215</v>
      </c>
      <c r="C4" s="3">
        <v>54848</v>
      </c>
      <c r="D4" s="5">
        <f t="shared" si="0"/>
        <v>81.600833147362934</v>
      </c>
      <c r="E4" s="3">
        <f t="shared" si="1"/>
        <v>12367</v>
      </c>
      <c r="F4" s="5">
        <f t="shared" si="2"/>
        <v>18.399166852637062</v>
      </c>
      <c r="G4" t="s">
        <v>240</v>
      </c>
      <c r="H4" s="4" t="s">
        <v>23</v>
      </c>
    </row>
    <row r="5" spans="1:8" x14ac:dyDescent="0.3">
      <c r="A5" t="s">
        <v>5</v>
      </c>
      <c r="B5" s="3">
        <v>71431</v>
      </c>
      <c r="C5" s="3">
        <v>58309</v>
      </c>
      <c r="D5" s="5">
        <f t="shared" si="0"/>
        <v>81.629824585964073</v>
      </c>
      <c r="E5" s="3">
        <f t="shared" si="1"/>
        <v>13122</v>
      </c>
      <c r="F5" s="5">
        <f t="shared" si="2"/>
        <v>18.370175414035923</v>
      </c>
      <c r="G5" t="s">
        <v>240</v>
      </c>
      <c r="H5" s="4" t="s">
        <v>133</v>
      </c>
    </row>
    <row r="6" spans="1:8" x14ac:dyDescent="0.3">
      <c r="A6" t="s">
        <v>6</v>
      </c>
      <c r="B6" s="3">
        <v>65297</v>
      </c>
      <c r="C6" s="3">
        <v>45399</v>
      </c>
      <c r="D6" s="5">
        <f t="shared" si="0"/>
        <v>69.526930793145169</v>
      </c>
      <c r="E6" s="3">
        <f t="shared" si="1"/>
        <v>19898</v>
      </c>
      <c r="F6" s="5">
        <f t="shared" si="2"/>
        <v>30.473069206854831</v>
      </c>
      <c r="G6" t="s">
        <v>221</v>
      </c>
      <c r="H6" s="4" t="s">
        <v>134</v>
      </c>
    </row>
    <row r="7" spans="1:8" x14ac:dyDescent="0.3">
      <c r="A7" t="s">
        <v>7</v>
      </c>
      <c r="B7" s="3">
        <v>72205</v>
      </c>
      <c r="C7" s="3">
        <v>46850</v>
      </c>
      <c r="D7" s="5">
        <f t="shared" si="0"/>
        <v>64.884703275396433</v>
      </c>
      <c r="E7" s="3">
        <f t="shared" si="1"/>
        <v>25355</v>
      </c>
      <c r="F7" s="5">
        <f t="shared" si="2"/>
        <v>35.11529672460356</v>
      </c>
      <c r="G7" t="s">
        <v>240</v>
      </c>
      <c r="H7" s="4" t="s">
        <v>135</v>
      </c>
    </row>
    <row r="8" spans="1:8" x14ac:dyDescent="0.3">
      <c r="A8" t="s">
        <v>8</v>
      </c>
      <c r="B8" s="3">
        <v>80781</v>
      </c>
      <c r="C8" s="3">
        <v>59654</v>
      </c>
      <c r="D8" s="5">
        <f t="shared" si="0"/>
        <v>73.846572832720568</v>
      </c>
      <c r="E8" s="3">
        <f t="shared" si="1"/>
        <v>21127</v>
      </c>
      <c r="F8" s="5">
        <f t="shared" si="2"/>
        <v>26.153427167279435</v>
      </c>
      <c r="G8" t="s">
        <v>221</v>
      </c>
      <c r="H8" s="4" t="s">
        <v>136</v>
      </c>
    </row>
    <row r="9" spans="1:8" x14ac:dyDescent="0.3">
      <c r="A9" t="s">
        <v>9</v>
      </c>
      <c r="B9" s="3">
        <v>77554</v>
      </c>
      <c r="C9" s="3">
        <v>59256</v>
      </c>
      <c r="D9" s="5">
        <f t="shared" si="0"/>
        <v>76.406117028135228</v>
      </c>
      <c r="E9" s="3">
        <f t="shared" si="1"/>
        <v>18298</v>
      </c>
      <c r="F9" s="5">
        <f t="shared" si="2"/>
        <v>23.593882971864765</v>
      </c>
      <c r="G9" t="s">
        <v>221</v>
      </c>
      <c r="H9" s="4" t="s">
        <v>137</v>
      </c>
    </row>
    <row r="10" spans="1:8" x14ac:dyDescent="0.3">
      <c r="A10" t="s">
        <v>10</v>
      </c>
      <c r="B10" s="3">
        <v>76746</v>
      </c>
      <c r="C10" s="3">
        <v>54398</v>
      </c>
      <c r="D10" s="5">
        <f t="shared" si="0"/>
        <v>70.880567065384511</v>
      </c>
      <c r="E10" s="3">
        <f t="shared" si="1"/>
        <v>22348</v>
      </c>
      <c r="F10" s="5">
        <f t="shared" si="2"/>
        <v>29.119432934615485</v>
      </c>
      <c r="G10" t="s">
        <v>221</v>
      </c>
      <c r="H10" s="4" t="s">
        <v>138</v>
      </c>
    </row>
    <row r="11" spans="1:8" x14ac:dyDescent="0.3">
      <c r="A11" t="s">
        <v>11</v>
      </c>
      <c r="B11" s="3">
        <v>73216</v>
      </c>
      <c r="C11" s="3">
        <v>56731</v>
      </c>
      <c r="D11" s="5">
        <f t="shared" si="0"/>
        <v>77.484429632867133</v>
      </c>
      <c r="E11" s="3">
        <f t="shared" si="1"/>
        <v>16485</v>
      </c>
      <c r="F11" s="5">
        <f t="shared" si="2"/>
        <v>22.515570367132867</v>
      </c>
      <c r="G11" t="s">
        <v>221</v>
      </c>
      <c r="H11" s="4" t="s">
        <v>139</v>
      </c>
    </row>
    <row r="12" spans="1:8" x14ac:dyDescent="0.3">
      <c r="A12" t="s">
        <v>12</v>
      </c>
      <c r="B12" s="3">
        <v>76686</v>
      </c>
      <c r="C12" s="3">
        <v>57446</v>
      </c>
      <c r="D12" s="5">
        <f t="shared" si="0"/>
        <v>74.910674699423623</v>
      </c>
      <c r="E12" s="3">
        <f t="shared" si="1"/>
        <v>19240</v>
      </c>
      <c r="F12" s="5">
        <f t="shared" si="2"/>
        <v>25.089325300576377</v>
      </c>
      <c r="G12" t="s">
        <v>221</v>
      </c>
      <c r="H12" s="4" t="s">
        <v>140</v>
      </c>
    </row>
    <row r="13" spans="1:8" x14ac:dyDescent="0.3">
      <c r="A13" t="s">
        <v>13</v>
      </c>
      <c r="B13" s="3">
        <v>75711</v>
      </c>
      <c r="C13" s="3">
        <v>55462</v>
      </c>
      <c r="D13" s="5">
        <f t="shared" si="0"/>
        <v>73.254877098440119</v>
      </c>
      <c r="E13" s="3">
        <f t="shared" si="1"/>
        <v>20249</v>
      </c>
      <c r="F13" s="5">
        <f t="shared" si="2"/>
        <v>26.745122901559881</v>
      </c>
      <c r="G13" t="s">
        <v>221</v>
      </c>
      <c r="H13" s="4" t="s">
        <v>141</v>
      </c>
    </row>
    <row r="14" spans="1:8" x14ac:dyDescent="0.3">
      <c r="A14" t="s">
        <v>14</v>
      </c>
      <c r="B14" s="3">
        <v>69822</v>
      </c>
      <c r="C14" s="3">
        <v>56285</v>
      </c>
      <c r="D14" s="5">
        <f t="shared" si="0"/>
        <v>80.612127982584283</v>
      </c>
      <c r="E14" s="3">
        <f t="shared" si="1"/>
        <v>13537</v>
      </c>
      <c r="F14" s="5">
        <f t="shared" si="2"/>
        <v>19.387872017415713</v>
      </c>
      <c r="G14" t="s">
        <v>240</v>
      </c>
      <c r="H14" s="4" t="s">
        <v>142</v>
      </c>
    </row>
    <row r="15" spans="1:8" x14ac:dyDescent="0.3">
      <c r="A15" t="s">
        <v>15</v>
      </c>
      <c r="B15" s="3">
        <v>76204</v>
      </c>
      <c r="C15" s="3">
        <v>58244</v>
      </c>
      <c r="D15" s="5">
        <f t="shared" si="0"/>
        <v>76.431683376200724</v>
      </c>
      <c r="E15" s="3">
        <f t="shared" si="1"/>
        <v>17960</v>
      </c>
      <c r="F15" s="5">
        <f t="shared" si="2"/>
        <v>23.568316623799276</v>
      </c>
      <c r="G15" t="s">
        <v>240</v>
      </c>
      <c r="H15" s="4" t="s">
        <v>143</v>
      </c>
    </row>
    <row r="16" spans="1:8" x14ac:dyDescent="0.3">
      <c r="A16" t="s">
        <v>16</v>
      </c>
      <c r="B16" s="3">
        <v>79937</v>
      </c>
      <c r="C16" s="3">
        <v>60720</v>
      </c>
      <c r="D16" s="5">
        <f t="shared" si="0"/>
        <v>75.959818356956106</v>
      </c>
      <c r="E16" s="3">
        <f t="shared" si="1"/>
        <v>19217</v>
      </c>
      <c r="F16" s="5">
        <f t="shared" si="2"/>
        <v>24.040181643043898</v>
      </c>
      <c r="G16" t="s">
        <v>221</v>
      </c>
      <c r="H16" s="4" t="s">
        <v>144</v>
      </c>
    </row>
    <row r="17" spans="1:8" x14ac:dyDescent="0.3">
      <c r="A17" t="s">
        <v>17</v>
      </c>
      <c r="B17" s="3">
        <v>72723</v>
      </c>
      <c r="C17" s="3">
        <v>52754</v>
      </c>
      <c r="D17" s="5">
        <f t="shared" si="0"/>
        <v>72.541011784442333</v>
      </c>
      <c r="E17" s="3">
        <f t="shared" si="1"/>
        <v>19969</v>
      </c>
      <c r="F17" s="5">
        <f t="shared" si="2"/>
        <v>27.45898821555766</v>
      </c>
      <c r="G17" t="s">
        <v>221</v>
      </c>
      <c r="H17" s="4" t="s">
        <v>145</v>
      </c>
    </row>
    <row r="18" spans="1:8" x14ac:dyDescent="0.3">
      <c r="A18" t="s">
        <v>18</v>
      </c>
      <c r="B18" s="3">
        <v>78029</v>
      </c>
      <c r="C18" s="3">
        <v>56685</v>
      </c>
      <c r="D18" s="5">
        <f t="shared" si="0"/>
        <v>72.646067487728914</v>
      </c>
      <c r="E18" s="3">
        <f t="shared" si="1"/>
        <v>21344</v>
      </c>
      <c r="F18" s="5">
        <f t="shared" si="2"/>
        <v>27.353932512271079</v>
      </c>
      <c r="G18" t="s">
        <v>221</v>
      </c>
      <c r="H18" s="4" t="s">
        <v>146</v>
      </c>
    </row>
    <row r="19" spans="1:8" x14ac:dyDescent="0.3">
      <c r="A19" t="s">
        <v>19</v>
      </c>
      <c r="B19" s="3">
        <v>77546</v>
      </c>
      <c r="C19" s="3">
        <v>60798</v>
      </c>
      <c r="D19" s="5">
        <f t="shared" si="0"/>
        <v>78.402496582673507</v>
      </c>
      <c r="E19" s="3">
        <f t="shared" si="1"/>
        <v>16748</v>
      </c>
      <c r="F19" s="5">
        <f t="shared" si="2"/>
        <v>21.597503417326493</v>
      </c>
      <c r="G19" t="s">
        <v>221</v>
      </c>
      <c r="H19" s="4" t="s">
        <v>147</v>
      </c>
    </row>
    <row r="20" spans="1:8" x14ac:dyDescent="0.3">
      <c r="A20" t="s">
        <v>24</v>
      </c>
      <c r="B20" s="3">
        <v>70485</v>
      </c>
      <c r="C20" s="3">
        <v>47369</v>
      </c>
      <c r="D20" s="5">
        <f t="shared" si="0"/>
        <v>67.204369724054771</v>
      </c>
      <c r="E20" s="3">
        <f t="shared" si="1"/>
        <v>23116</v>
      </c>
      <c r="F20" s="5">
        <f t="shared" si="2"/>
        <v>32.795630275945236</v>
      </c>
      <c r="G20" t="s">
        <v>240</v>
      </c>
      <c r="H20" s="4" t="s">
        <v>30</v>
      </c>
    </row>
    <row r="21" spans="1:8" x14ac:dyDescent="0.3">
      <c r="A21" t="s">
        <v>25</v>
      </c>
      <c r="B21" s="3">
        <v>72601</v>
      </c>
      <c r="C21" s="3">
        <v>51018</v>
      </c>
      <c r="D21" s="5">
        <f t="shared" si="0"/>
        <v>70.271759342157821</v>
      </c>
      <c r="E21" s="3">
        <f t="shared" si="1"/>
        <v>21583</v>
      </c>
      <c r="F21" s="5">
        <f t="shared" si="2"/>
        <v>29.728240657842182</v>
      </c>
      <c r="G21" t="s">
        <v>240</v>
      </c>
      <c r="H21" s="4" t="s">
        <v>148</v>
      </c>
    </row>
    <row r="22" spans="1:8" x14ac:dyDescent="0.3">
      <c r="A22" t="s">
        <v>26</v>
      </c>
      <c r="B22" s="3">
        <v>67485</v>
      </c>
      <c r="C22" s="3">
        <v>46504</v>
      </c>
      <c r="D22" s="5">
        <f t="shared" si="0"/>
        <v>68.910128176631844</v>
      </c>
      <c r="E22" s="3">
        <f t="shared" si="1"/>
        <v>20981</v>
      </c>
      <c r="F22" s="5">
        <f t="shared" si="2"/>
        <v>31.089871823368153</v>
      </c>
      <c r="G22" t="s">
        <v>240</v>
      </c>
      <c r="H22" s="4" t="s">
        <v>149</v>
      </c>
    </row>
    <row r="23" spans="1:8" x14ac:dyDescent="0.3">
      <c r="A23" t="s">
        <v>27</v>
      </c>
      <c r="B23" s="3">
        <v>73006</v>
      </c>
      <c r="C23" s="3">
        <v>48651</v>
      </c>
      <c r="D23" s="5">
        <f t="shared" si="0"/>
        <v>66.639728241514391</v>
      </c>
      <c r="E23" s="3">
        <f t="shared" si="1"/>
        <v>24355</v>
      </c>
      <c r="F23" s="5">
        <f t="shared" si="2"/>
        <v>33.360271758485602</v>
      </c>
      <c r="G23" t="s">
        <v>240</v>
      </c>
      <c r="H23" s="4" t="s">
        <v>150</v>
      </c>
    </row>
    <row r="24" spans="1:8" x14ac:dyDescent="0.3">
      <c r="A24" t="s">
        <v>28</v>
      </c>
      <c r="B24" s="3">
        <v>71009</v>
      </c>
      <c r="C24" s="3">
        <v>46357</v>
      </c>
      <c r="D24" s="5">
        <f t="shared" si="0"/>
        <v>65.283273951189287</v>
      </c>
      <c r="E24" s="3">
        <f t="shared" si="1"/>
        <v>24652</v>
      </c>
      <c r="F24" s="5">
        <f t="shared" si="2"/>
        <v>34.716726048810713</v>
      </c>
      <c r="G24" t="s">
        <v>240</v>
      </c>
      <c r="H24" s="4" t="s">
        <v>151</v>
      </c>
    </row>
    <row r="25" spans="1:8" x14ac:dyDescent="0.3">
      <c r="A25" t="s">
        <v>29</v>
      </c>
      <c r="B25" s="3">
        <v>67320</v>
      </c>
      <c r="C25" s="3">
        <v>44265</v>
      </c>
      <c r="D25" s="5">
        <f t="shared" si="0"/>
        <v>65.753119429590015</v>
      </c>
      <c r="E25" s="3">
        <f t="shared" si="1"/>
        <v>23055</v>
      </c>
      <c r="F25" s="5">
        <f t="shared" si="2"/>
        <v>34.246880570409985</v>
      </c>
      <c r="G25" t="s">
        <v>240</v>
      </c>
      <c r="H25" s="4" t="s">
        <v>152</v>
      </c>
    </row>
    <row r="26" spans="1:8" x14ac:dyDescent="0.3">
      <c r="A26" t="s">
        <v>37</v>
      </c>
      <c r="B26" s="3">
        <v>78522</v>
      </c>
      <c r="C26" s="3">
        <v>56504</v>
      </c>
      <c r="D26" s="5">
        <f t="shared" si="0"/>
        <v>71.959450854537579</v>
      </c>
      <c r="E26" s="3">
        <f t="shared" si="1"/>
        <v>22018</v>
      </c>
      <c r="F26" s="5">
        <f t="shared" si="2"/>
        <v>28.040549145462418</v>
      </c>
      <c r="G26" t="s">
        <v>221</v>
      </c>
      <c r="H26" s="4" t="s">
        <v>153</v>
      </c>
    </row>
    <row r="27" spans="1:8" x14ac:dyDescent="0.3">
      <c r="A27" t="s">
        <v>36</v>
      </c>
      <c r="B27" s="3">
        <v>78371</v>
      </c>
      <c r="C27" s="3">
        <v>54122</v>
      </c>
      <c r="D27" s="5">
        <f t="shared" si="0"/>
        <v>69.058707940437145</v>
      </c>
      <c r="E27" s="3">
        <f t="shared" si="1"/>
        <v>24249</v>
      </c>
      <c r="F27" s="5">
        <f t="shared" si="2"/>
        <v>30.941292059562848</v>
      </c>
      <c r="G27" t="s">
        <v>240</v>
      </c>
      <c r="H27" s="4" t="s">
        <v>154</v>
      </c>
    </row>
    <row r="28" spans="1:8" x14ac:dyDescent="0.3">
      <c r="A28" t="s">
        <v>38</v>
      </c>
      <c r="B28" s="3">
        <v>73229</v>
      </c>
      <c r="C28" s="3">
        <v>48630</v>
      </c>
      <c r="D28" s="5">
        <f t="shared" si="0"/>
        <v>66.408117002826756</v>
      </c>
      <c r="E28" s="3">
        <f t="shared" si="1"/>
        <v>24599</v>
      </c>
      <c r="F28" s="5">
        <f t="shared" si="2"/>
        <v>33.591882997173251</v>
      </c>
      <c r="G28" t="s">
        <v>240</v>
      </c>
      <c r="H28" s="4" t="s">
        <v>155</v>
      </c>
    </row>
    <row r="29" spans="1:8" x14ac:dyDescent="0.3">
      <c r="A29" t="s">
        <v>39</v>
      </c>
      <c r="B29" s="3">
        <v>78103</v>
      </c>
      <c r="C29" s="3">
        <v>50839</v>
      </c>
      <c r="D29" s="5">
        <f t="shared" si="0"/>
        <v>65.092249977593681</v>
      </c>
      <c r="E29" s="3">
        <f t="shared" si="1"/>
        <v>27264</v>
      </c>
      <c r="F29" s="5">
        <f t="shared" si="2"/>
        <v>34.907750022406312</v>
      </c>
      <c r="G29" t="s">
        <v>240</v>
      </c>
      <c r="H29" s="4" t="s">
        <v>156</v>
      </c>
    </row>
    <row r="30" spans="1:8" x14ac:dyDescent="0.3">
      <c r="A30" t="s">
        <v>40</v>
      </c>
      <c r="B30" s="3">
        <v>71557</v>
      </c>
      <c r="C30" s="3">
        <v>50454</v>
      </c>
      <c r="D30" s="5">
        <f t="shared" si="0"/>
        <v>70.508825132411928</v>
      </c>
      <c r="E30" s="3">
        <f t="shared" si="1"/>
        <v>21103</v>
      </c>
      <c r="F30" s="5">
        <f t="shared" si="2"/>
        <v>29.491174867588079</v>
      </c>
      <c r="G30" t="s">
        <v>240</v>
      </c>
      <c r="H30" s="4" t="s">
        <v>157</v>
      </c>
    </row>
    <row r="31" spans="1:8" x14ac:dyDescent="0.3">
      <c r="A31" t="s">
        <v>41</v>
      </c>
      <c r="B31" s="3">
        <v>72214</v>
      </c>
      <c r="C31" s="3">
        <v>47395</v>
      </c>
      <c r="D31" s="5">
        <f t="shared" si="0"/>
        <v>65.631318026975379</v>
      </c>
      <c r="E31" s="3">
        <f t="shared" si="1"/>
        <v>24819</v>
      </c>
      <c r="F31" s="5">
        <f t="shared" si="2"/>
        <v>34.368681973024621</v>
      </c>
      <c r="G31" t="s">
        <v>240</v>
      </c>
      <c r="H31" s="4" t="s">
        <v>158</v>
      </c>
    </row>
    <row r="32" spans="1:8" x14ac:dyDescent="0.3">
      <c r="A32" t="s">
        <v>42</v>
      </c>
      <c r="B32" s="3">
        <v>70701</v>
      </c>
      <c r="C32" s="3">
        <v>46551</v>
      </c>
      <c r="D32" s="5">
        <f t="shared" si="0"/>
        <v>65.842067297492264</v>
      </c>
      <c r="E32" s="3">
        <f t="shared" si="1"/>
        <v>24150</v>
      </c>
      <c r="F32" s="5">
        <f t="shared" si="2"/>
        <v>34.157932702507743</v>
      </c>
      <c r="G32" t="s">
        <v>240</v>
      </c>
      <c r="H32" s="4" t="s">
        <v>159</v>
      </c>
    </row>
    <row r="33" spans="1:8" x14ac:dyDescent="0.3">
      <c r="A33" t="s">
        <v>43</v>
      </c>
      <c r="B33" s="3">
        <v>75391</v>
      </c>
      <c r="C33" s="3">
        <v>50184</v>
      </c>
      <c r="D33" s="5">
        <f t="shared" si="0"/>
        <v>66.564974599090078</v>
      </c>
      <c r="E33" s="3">
        <f t="shared" si="1"/>
        <v>25207</v>
      </c>
      <c r="F33" s="5">
        <f t="shared" si="2"/>
        <v>33.435025400909922</v>
      </c>
      <c r="G33" t="s">
        <v>240</v>
      </c>
      <c r="H33" s="4" t="s">
        <v>160</v>
      </c>
    </row>
    <row r="34" spans="1:8" x14ac:dyDescent="0.3">
      <c r="A34" t="s">
        <v>60</v>
      </c>
      <c r="B34" s="3">
        <v>76119</v>
      </c>
      <c r="C34" s="3">
        <v>53651</v>
      </c>
      <c r="D34" s="5">
        <f t="shared" si="0"/>
        <v>70.483059420118494</v>
      </c>
      <c r="E34" s="3">
        <f t="shared" si="1"/>
        <v>22468</v>
      </c>
      <c r="F34" s="5">
        <f t="shared" si="2"/>
        <v>29.516940579881499</v>
      </c>
      <c r="G34" t="s">
        <v>240</v>
      </c>
      <c r="H34" s="4" t="s">
        <v>44</v>
      </c>
    </row>
    <row r="35" spans="1:8" x14ac:dyDescent="0.3">
      <c r="A35" t="s">
        <v>61</v>
      </c>
      <c r="B35" s="3">
        <v>74661</v>
      </c>
      <c r="C35" s="3">
        <v>51606</v>
      </c>
      <c r="D35" s="5">
        <f t="shared" si="0"/>
        <v>69.120424317916985</v>
      </c>
      <c r="E35" s="3">
        <f t="shared" si="1"/>
        <v>23055</v>
      </c>
      <c r="F35" s="5">
        <f t="shared" si="2"/>
        <v>30.879575682083015</v>
      </c>
      <c r="G35" t="s">
        <v>240</v>
      </c>
      <c r="H35" s="4" t="s">
        <v>161</v>
      </c>
    </row>
    <row r="36" spans="1:8" x14ac:dyDescent="0.3">
      <c r="A36" t="s">
        <v>62</v>
      </c>
      <c r="B36" s="3">
        <v>74423</v>
      </c>
      <c r="C36" s="3">
        <v>43677</v>
      </c>
      <c r="D36" s="5">
        <f t="shared" si="0"/>
        <v>58.687502519382448</v>
      </c>
      <c r="E36" s="3">
        <f t="shared" si="1"/>
        <v>30746</v>
      </c>
      <c r="F36" s="5">
        <f t="shared" si="2"/>
        <v>41.312497480617552</v>
      </c>
      <c r="G36" t="s">
        <v>240</v>
      </c>
      <c r="H36" s="4" t="s">
        <v>162</v>
      </c>
    </row>
    <row r="37" spans="1:8" x14ac:dyDescent="0.3">
      <c r="A37" t="s">
        <v>63</v>
      </c>
      <c r="B37" s="3">
        <v>77789</v>
      </c>
      <c r="C37" s="3">
        <v>49833</v>
      </c>
      <c r="D37" s="5">
        <f t="shared" si="0"/>
        <v>64.061756803661183</v>
      </c>
      <c r="E37" s="3">
        <f t="shared" si="1"/>
        <v>27956</v>
      </c>
      <c r="F37" s="5">
        <f t="shared" si="2"/>
        <v>35.938243196338817</v>
      </c>
      <c r="G37" t="s">
        <v>240</v>
      </c>
      <c r="H37" s="4" t="s">
        <v>163</v>
      </c>
    </row>
    <row r="38" spans="1:8" x14ac:dyDescent="0.3">
      <c r="A38" t="s">
        <v>64</v>
      </c>
      <c r="B38" s="3">
        <v>77554</v>
      </c>
      <c r="C38" s="3">
        <v>48995</v>
      </c>
      <c r="D38" s="5">
        <f t="shared" si="0"/>
        <v>63.175335894989296</v>
      </c>
      <c r="E38" s="3">
        <f t="shared" si="1"/>
        <v>28559</v>
      </c>
      <c r="F38" s="5">
        <f t="shared" si="2"/>
        <v>36.824664105010704</v>
      </c>
      <c r="G38" t="s">
        <v>240</v>
      </c>
      <c r="H38" s="4" t="s">
        <v>164</v>
      </c>
    </row>
    <row r="39" spans="1:8" x14ac:dyDescent="0.3">
      <c r="A39" t="s">
        <v>65</v>
      </c>
      <c r="B39" s="3">
        <v>79124</v>
      </c>
      <c r="C39" s="3">
        <v>52865</v>
      </c>
      <c r="D39" s="5">
        <f t="shared" si="0"/>
        <v>66.8128507153329</v>
      </c>
      <c r="E39" s="3">
        <f t="shared" si="1"/>
        <v>26259</v>
      </c>
      <c r="F39" s="5">
        <f t="shared" si="2"/>
        <v>33.187149284667107</v>
      </c>
      <c r="G39" t="s">
        <v>240</v>
      </c>
      <c r="H39" s="4" t="s">
        <v>165</v>
      </c>
    </row>
    <row r="40" spans="1:8" x14ac:dyDescent="0.3">
      <c r="A40" t="s">
        <v>66</v>
      </c>
      <c r="B40" s="3">
        <v>77039</v>
      </c>
      <c r="C40" s="3">
        <v>52993</v>
      </c>
      <c r="D40" s="5">
        <f t="shared" si="0"/>
        <v>68.787237632887241</v>
      </c>
      <c r="E40" s="3">
        <f t="shared" si="1"/>
        <v>24046</v>
      </c>
      <c r="F40" s="5">
        <f t="shared" si="2"/>
        <v>31.212762367112763</v>
      </c>
      <c r="G40" t="s">
        <v>240</v>
      </c>
      <c r="H40" s="4" t="s">
        <v>166</v>
      </c>
    </row>
    <row r="41" spans="1:8" x14ac:dyDescent="0.3">
      <c r="A41" t="s">
        <v>45</v>
      </c>
      <c r="B41" s="3">
        <v>84006</v>
      </c>
      <c r="C41" s="3">
        <v>59416</v>
      </c>
      <c r="D41" s="5">
        <f t="shared" si="0"/>
        <v>70.728281313239521</v>
      </c>
      <c r="E41" s="3">
        <f t="shared" si="1"/>
        <v>24590</v>
      </c>
      <c r="F41" s="5">
        <f t="shared" si="2"/>
        <v>29.271718686760469</v>
      </c>
      <c r="G41" t="s">
        <v>221</v>
      </c>
      <c r="H41" s="4" t="s">
        <v>49</v>
      </c>
    </row>
    <row r="42" spans="1:8" x14ac:dyDescent="0.3">
      <c r="A42" t="s">
        <v>46</v>
      </c>
      <c r="B42" s="3">
        <v>87474</v>
      </c>
      <c r="C42" s="3">
        <v>61851</v>
      </c>
      <c r="D42" s="5">
        <f t="shared" si="0"/>
        <v>70.707867480622809</v>
      </c>
      <c r="E42" s="3">
        <f t="shared" si="1"/>
        <v>25623</v>
      </c>
      <c r="F42" s="5">
        <f t="shared" si="2"/>
        <v>29.292132519377184</v>
      </c>
      <c r="G42" t="s">
        <v>240</v>
      </c>
      <c r="H42" s="4" t="s">
        <v>167</v>
      </c>
    </row>
    <row r="43" spans="1:8" x14ac:dyDescent="0.3">
      <c r="A43" t="s">
        <v>47</v>
      </c>
      <c r="B43" s="3">
        <v>82675</v>
      </c>
      <c r="C43" s="3">
        <v>56056</v>
      </c>
      <c r="D43" s="5">
        <f t="shared" si="0"/>
        <v>67.802842455397638</v>
      </c>
      <c r="E43" s="3">
        <f t="shared" si="1"/>
        <v>26619</v>
      </c>
      <c r="F43" s="5">
        <f t="shared" si="2"/>
        <v>32.197157544602355</v>
      </c>
      <c r="G43" t="s">
        <v>240</v>
      </c>
      <c r="H43" s="4" t="s">
        <v>168</v>
      </c>
    </row>
    <row r="44" spans="1:8" x14ac:dyDescent="0.3">
      <c r="A44" t="s">
        <v>48</v>
      </c>
      <c r="B44" s="3">
        <v>80090</v>
      </c>
      <c r="C44" s="3">
        <v>57558</v>
      </c>
      <c r="D44" s="5">
        <f t="shared" si="0"/>
        <v>71.866650018728933</v>
      </c>
      <c r="E44" s="3">
        <f t="shared" si="1"/>
        <v>22532</v>
      </c>
      <c r="F44" s="5">
        <f t="shared" si="2"/>
        <v>28.133349981271071</v>
      </c>
      <c r="G44" t="s">
        <v>240</v>
      </c>
      <c r="H44" s="4" t="s">
        <v>169</v>
      </c>
    </row>
    <row r="45" spans="1:8" x14ac:dyDescent="0.3">
      <c r="A45" t="s">
        <v>50</v>
      </c>
      <c r="B45" s="3">
        <v>63108</v>
      </c>
      <c r="C45" s="3">
        <v>48051</v>
      </c>
      <c r="D45" s="5">
        <f t="shared" si="0"/>
        <v>76.140901312036519</v>
      </c>
      <c r="E45" s="3">
        <f t="shared" si="1"/>
        <v>15057</v>
      </c>
      <c r="F45" s="5">
        <f t="shared" si="2"/>
        <v>23.859098687963492</v>
      </c>
      <c r="G45" t="s">
        <v>240</v>
      </c>
      <c r="H45" s="4" t="s">
        <v>170</v>
      </c>
    </row>
    <row r="46" spans="1:8" x14ac:dyDescent="0.3">
      <c r="A46" t="s">
        <v>51</v>
      </c>
      <c r="B46" s="3">
        <v>70237</v>
      </c>
      <c r="C46" s="3">
        <v>51236</v>
      </c>
      <c r="D46" s="5">
        <f t="shared" si="0"/>
        <v>72.94730697495622</v>
      </c>
      <c r="E46" s="3">
        <f t="shared" si="1"/>
        <v>19001</v>
      </c>
      <c r="F46" s="5">
        <f t="shared" si="2"/>
        <v>27.052693025043776</v>
      </c>
      <c r="G46" t="s">
        <v>240</v>
      </c>
      <c r="H46" s="4" t="s">
        <v>171</v>
      </c>
    </row>
    <row r="47" spans="1:8" x14ac:dyDescent="0.3">
      <c r="A47" t="s">
        <v>52</v>
      </c>
      <c r="B47" s="3">
        <v>73703</v>
      </c>
      <c r="C47" s="3">
        <v>54057</v>
      </c>
      <c r="D47" s="5">
        <f t="shared" si="0"/>
        <v>73.344368614574719</v>
      </c>
      <c r="E47" s="3">
        <f t="shared" si="1"/>
        <v>19646</v>
      </c>
      <c r="F47" s="5">
        <f t="shared" si="2"/>
        <v>26.655631385425288</v>
      </c>
      <c r="G47" t="s">
        <v>240</v>
      </c>
      <c r="H47" s="4" t="s">
        <v>172</v>
      </c>
    </row>
    <row r="48" spans="1:8" x14ac:dyDescent="0.3">
      <c r="A48" t="s">
        <v>53</v>
      </c>
      <c r="B48" s="3">
        <v>68226</v>
      </c>
      <c r="C48" s="3">
        <v>47357</v>
      </c>
      <c r="D48" s="5">
        <f t="shared" si="0"/>
        <v>69.411954386890628</v>
      </c>
      <c r="E48" s="3">
        <f t="shared" si="1"/>
        <v>20869</v>
      </c>
      <c r="F48" s="5">
        <f t="shared" si="2"/>
        <v>30.588045613109372</v>
      </c>
      <c r="G48" t="s">
        <v>221</v>
      </c>
      <c r="H48" s="4" t="s">
        <v>173</v>
      </c>
    </row>
    <row r="49" spans="1:8" x14ac:dyDescent="0.3">
      <c r="A49" t="s">
        <v>54</v>
      </c>
      <c r="B49" s="3">
        <v>68381</v>
      </c>
      <c r="C49" s="3">
        <v>43424</v>
      </c>
      <c r="D49" s="5">
        <f t="shared" si="0"/>
        <v>63.503019844693696</v>
      </c>
      <c r="E49" s="3">
        <f t="shared" si="1"/>
        <v>24957</v>
      </c>
      <c r="F49" s="5">
        <f t="shared" si="2"/>
        <v>36.496980155306296</v>
      </c>
      <c r="G49" t="s">
        <v>240</v>
      </c>
      <c r="H49" s="4" t="s">
        <v>174</v>
      </c>
    </row>
    <row r="50" spans="1:8" x14ac:dyDescent="0.3">
      <c r="A50" t="s">
        <v>55</v>
      </c>
      <c r="B50" s="3">
        <v>67596</v>
      </c>
      <c r="C50" s="3">
        <v>49321</v>
      </c>
      <c r="D50" s="5">
        <f t="shared" si="0"/>
        <v>72.964376590330787</v>
      </c>
      <c r="E50" s="3">
        <f t="shared" si="1"/>
        <v>18275</v>
      </c>
      <c r="F50" s="5">
        <f t="shared" si="2"/>
        <v>27.035623409669213</v>
      </c>
      <c r="G50" t="s">
        <v>240</v>
      </c>
      <c r="H50" s="4" t="s">
        <v>67</v>
      </c>
    </row>
    <row r="51" spans="1:8" x14ac:dyDescent="0.3">
      <c r="A51" t="s">
        <v>56</v>
      </c>
      <c r="B51" s="3">
        <v>72659</v>
      </c>
      <c r="C51" s="3">
        <v>52833</v>
      </c>
      <c r="D51" s="5">
        <f t="shared" si="0"/>
        <v>72.713634924785637</v>
      </c>
      <c r="E51" s="3">
        <f t="shared" si="1"/>
        <v>19826</v>
      </c>
      <c r="F51" s="5">
        <f t="shared" si="2"/>
        <v>27.286365075214359</v>
      </c>
      <c r="G51" t="s">
        <v>240</v>
      </c>
      <c r="H51" s="4" t="s">
        <v>175</v>
      </c>
    </row>
    <row r="52" spans="1:8" x14ac:dyDescent="0.3">
      <c r="A52" t="s">
        <v>57</v>
      </c>
      <c r="B52" s="3">
        <v>67147</v>
      </c>
      <c r="C52" s="3">
        <v>49187</v>
      </c>
      <c r="D52" s="5">
        <f t="shared" si="0"/>
        <v>73.252714194230578</v>
      </c>
      <c r="E52" s="3">
        <f t="shared" si="1"/>
        <v>17960</v>
      </c>
      <c r="F52" s="5">
        <f t="shared" si="2"/>
        <v>26.747285805769433</v>
      </c>
      <c r="G52" t="s">
        <v>240</v>
      </c>
      <c r="H52" s="4" t="s">
        <v>176</v>
      </c>
    </row>
    <row r="53" spans="1:8" x14ac:dyDescent="0.3">
      <c r="A53" t="s">
        <v>58</v>
      </c>
      <c r="B53" s="3">
        <v>75771</v>
      </c>
      <c r="C53" s="3">
        <v>57312</v>
      </c>
      <c r="D53" s="5">
        <f t="shared" si="0"/>
        <v>75.638436868986815</v>
      </c>
      <c r="E53" s="3">
        <f t="shared" si="1"/>
        <v>18459</v>
      </c>
      <c r="F53" s="5">
        <f t="shared" si="2"/>
        <v>24.361563131013185</v>
      </c>
      <c r="G53" t="s">
        <v>240</v>
      </c>
      <c r="H53" s="4" t="s">
        <v>177</v>
      </c>
    </row>
    <row r="54" spans="1:8" x14ac:dyDescent="0.3">
      <c r="A54" t="s">
        <v>59</v>
      </c>
      <c r="B54" s="3">
        <v>75756</v>
      </c>
      <c r="C54" s="3">
        <v>53693</v>
      </c>
      <c r="D54" s="5">
        <f t="shared" si="0"/>
        <v>70.876234225671894</v>
      </c>
      <c r="E54" s="3">
        <f t="shared" si="1"/>
        <v>22063</v>
      </c>
      <c r="F54" s="5">
        <f t="shared" si="2"/>
        <v>29.12376577432811</v>
      </c>
      <c r="G54" t="s">
        <v>240</v>
      </c>
      <c r="H54" s="4" t="s">
        <v>178</v>
      </c>
    </row>
    <row r="55" spans="1:8" x14ac:dyDescent="0.3">
      <c r="A55" t="s">
        <v>68</v>
      </c>
      <c r="B55" s="3">
        <v>69523</v>
      </c>
      <c r="C55" s="3">
        <v>50029</v>
      </c>
      <c r="D55" s="5">
        <f t="shared" si="0"/>
        <v>71.96035844252981</v>
      </c>
      <c r="E55" s="3">
        <f t="shared" si="1"/>
        <v>19494</v>
      </c>
      <c r="F55" s="5">
        <f t="shared" si="2"/>
        <v>28.03964155747019</v>
      </c>
      <c r="G55" t="s">
        <v>240</v>
      </c>
      <c r="H55" s="4" t="s">
        <v>74</v>
      </c>
    </row>
    <row r="56" spans="1:8" x14ac:dyDescent="0.3">
      <c r="A56" t="s">
        <v>69</v>
      </c>
      <c r="B56" s="3">
        <v>74689</v>
      </c>
      <c r="C56" s="3">
        <v>50540</v>
      </c>
      <c r="D56" s="5">
        <f t="shared" si="0"/>
        <v>67.6672602391249</v>
      </c>
      <c r="E56" s="3">
        <f t="shared" si="1"/>
        <v>24149</v>
      </c>
      <c r="F56" s="5">
        <f t="shared" si="2"/>
        <v>32.332739760875093</v>
      </c>
      <c r="G56" t="s">
        <v>240</v>
      </c>
      <c r="H56" s="4" t="s">
        <v>179</v>
      </c>
    </row>
    <row r="57" spans="1:8" x14ac:dyDescent="0.3">
      <c r="A57" t="s">
        <v>70</v>
      </c>
      <c r="B57" s="3">
        <v>77770</v>
      </c>
      <c r="C57" s="3">
        <v>48937</v>
      </c>
      <c r="D57" s="5">
        <f t="shared" si="0"/>
        <v>62.925292529252928</v>
      </c>
      <c r="E57" s="3">
        <f t="shared" si="1"/>
        <v>28833</v>
      </c>
      <c r="F57" s="5">
        <f t="shared" si="2"/>
        <v>37.074707470747079</v>
      </c>
      <c r="G57" t="s">
        <v>240</v>
      </c>
      <c r="H57" s="4" t="s">
        <v>180</v>
      </c>
    </row>
    <row r="58" spans="1:8" x14ac:dyDescent="0.3">
      <c r="A58" t="s">
        <v>71</v>
      </c>
      <c r="B58" s="3">
        <v>69068</v>
      </c>
      <c r="C58" s="3">
        <v>43388</v>
      </c>
      <c r="D58" s="5">
        <f t="shared" si="0"/>
        <v>62.81925059361788</v>
      </c>
      <c r="E58" s="3">
        <f t="shared" si="1"/>
        <v>25680</v>
      </c>
      <c r="F58" s="5">
        <f t="shared" si="2"/>
        <v>37.18074940638212</v>
      </c>
      <c r="G58" t="s">
        <v>240</v>
      </c>
      <c r="H58" s="4" t="s">
        <v>181</v>
      </c>
    </row>
    <row r="59" spans="1:8" x14ac:dyDescent="0.3">
      <c r="A59" t="s">
        <v>72</v>
      </c>
      <c r="B59" s="3">
        <v>71069</v>
      </c>
      <c r="C59" s="3">
        <v>46062</v>
      </c>
      <c r="D59" s="5">
        <f t="shared" si="0"/>
        <v>64.813068989292105</v>
      </c>
      <c r="E59" s="3">
        <f t="shared" si="1"/>
        <v>25007</v>
      </c>
      <c r="F59" s="5">
        <f t="shared" si="2"/>
        <v>35.186931010707909</v>
      </c>
      <c r="G59" t="s">
        <v>240</v>
      </c>
      <c r="H59" s="4" t="s">
        <v>182</v>
      </c>
    </row>
    <row r="60" spans="1:8" x14ac:dyDescent="0.3">
      <c r="A60" t="s">
        <v>73</v>
      </c>
      <c r="B60" s="3">
        <v>71129</v>
      </c>
      <c r="C60" s="3">
        <v>45493</v>
      </c>
      <c r="D60" s="5">
        <f t="shared" si="0"/>
        <v>63.958441704508708</v>
      </c>
      <c r="E60" s="3">
        <f t="shared" si="1"/>
        <v>25636</v>
      </c>
      <c r="F60" s="5">
        <f t="shared" si="2"/>
        <v>36.041558295491285</v>
      </c>
      <c r="G60" t="s">
        <v>240</v>
      </c>
      <c r="H60" s="4" t="s">
        <v>183</v>
      </c>
    </row>
    <row r="61" spans="1:8" x14ac:dyDescent="0.3">
      <c r="A61" t="s">
        <v>75</v>
      </c>
      <c r="B61" s="3">
        <v>83445</v>
      </c>
      <c r="C61" s="3">
        <v>59559</v>
      </c>
      <c r="D61" s="5">
        <f t="shared" si="0"/>
        <v>71.375157289232433</v>
      </c>
      <c r="E61" s="3">
        <f t="shared" si="1"/>
        <v>23886</v>
      </c>
      <c r="F61" s="5">
        <f t="shared" si="2"/>
        <v>28.624842710767574</v>
      </c>
      <c r="G61" t="s">
        <v>240</v>
      </c>
      <c r="H61" s="4" t="s">
        <v>78</v>
      </c>
    </row>
    <row r="62" spans="1:8" x14ac:dyDescent="0.3">
      <c r="A62" t="s">
        <v>76</v>
      </c>
      <c r="B62" s="3">
        <v>79168</v>
      </c>
      <c r="C62" s="3">
        <v>56599</v>
      </c>
      <c r="D62" s="5">
        <f t="shared" si="0"/>
        <v>71.492269603880359</v>
      </c>
      <c r="E62" s="3">
        <f t="shared" si="1"/>
        <v>22569</v>
      </c>
      <c r="F62" s="5">
        <f t="shared" si="2"/>
        <v>28.507730396119648</v>
      </c>
      <c r="G62" t="s">
        <v>240</v>
      </c>
      <c r="H62" s="4" t="s">
        <v>184</v>
      </c>
    </row>
    <row r="63" spans="1:8" x14ac:dyDescent="0.3">
      <c r="A63" t="s">
        <v>77</v>
      </c>
      <c r="B63" s="3">
        <v>81475</v>
      </c>
      <c r="C63" s="3">
        <v>55256</v>
      </c>
      <c r="D63" s="5">
        <f t="shared" si="0"/>
        <v>67.819576557226142</v>
      </c>
      <c r="E63" s="3">
        <f t="shared" si="1"/>
        <v>26219</v>
      </c>
      <c r="F63" s="5">
        <f t="shared" si="2"/>
        <v>32.180423442773858</v>
      </c>
      <c r="G63" t="s">
        <v>240</v>
      </c>
      <c r="H63" s="4" t="s">
        <v>185</v>
      </c>
    </row>
    <row r="64" spans="1:8" x14ac:dyDescent="0.3">
      <c r="A64" t="s">
        <v>79</v>
      </c>
      <c r="B64" s="3">
        <v>80671</v>
      </c>
      <c r="C64" s="3">
        <v>56672</v>
      </c>
      <c r="D64" s="5">
        <f t="shared" si="0"/>
        <v>70.250771652762452</v>
      </c>
      <c r="E64" s="3">
        <f t="shared" si="1"/>
        <v>23999</v>
      </c>
      <c r="F64" s="5">
        <f t="shared" si="2"/>
        <v>29.749228347237544</v>
      </c>
      <c r="G64" t="s">
        <v>240</v>
      </c>
      <c r="H64" s="4" t="s">
        <v>83</v>
      </c>
    </row>
    <row r="65" spans="1:8" x14ac:dyDescent="0.3">
      <c r="A65" t="s">
        <v>80</v>
      </c>
      <c r="B65" s="3">
        <v>72839</v>
      </c>
      <c r="C65" s="3">
        <v>48597</v>
      </c>
      <c r="D65" s="5">
        <f t="shared" si="0"/>
        <v>66.718378890429577</v>
      </c>
      <c r="E65" s="3">
        <f t="shared" si="1"/>
        <v>24242</v>
      </c>
      <c r="F65" s="5">
        <f t="shared" si="2"/>
        <v>33.281621109570423</v>
      </c>
      <c r="G65" t="s">
        <v>240</v>
      </c>
      <c r="H65" s="4" t="s">
        <v>186</v>
      </c>
    </row>
    <row r="66" spans="1:8" x14ac:dyDescent="0.3">
      <c r="A66" t="s">
        <v>81</v>
      </c>
      <c r="B66" s="3">
        <v>78324</v>
      </c>
      <c r="C66" s="3">
        <v>49970</v>
      </c>
      <c r="D66" s="5">
        <f t="shared" si="0"/>
        <v>63.799090955518103</v>
      </c>
      <c r="E66" s="3">
        <f t="shared" si="1"/>
        <v>28354</v>
      </c>
      <c r="F66" s="5">
        <f t="shared" si="2"/>
        <v>36.200909044481897</v>
      </c>
      <c r="G66" t="s">
        <v>240</v>
      </c>
      <c r="H66" s="4" t="s">
        <v>187</v>
      </c>
    </row>
    <row r="67" spans="1:8" x14ac:dyDescent="0.3">
      <c r="A67" t="s">
        <v>82</v>
      </c>
      <c r="B67" s="3">
        <v>76368</v>
      </c>
      <c r="C67" s="3">
        <v>49343</v>
      </c>
      <c r="D67" s="5">
        <f t="shared" ref="D67:D107" si="3">(C67/B67)*100</f>
        <v>64.612141210978422</v>
      </c>
      <c r="E67" s="3">
        <f t="shared" ref="E67:E96" si="4">B67-C67</f>
        <v>27025</v>
      </c>
      <c r="F67" s="5">
        <f t="shared" ref="F67:F107" si="5">(E67/B67)*100</f>
        <v>35.387858789021578</v>
      </c>
      <c r="G67" t="s">
        <v>240</v>
      </c>
      <c r="H67" s="4" t="s">
        <v>188</v>
      </c>
    </row>
    <row r="68" spans="1:8" x14ac:dyDescent="0.3">
      <c r="A68" t="s">
        <v>84</v>
      </c>
      <c r="B68" s="3">
        <v>81089</v>
      </c>
      <c r="C68" s="3">
        <v>56967</v>
      </c>
      <c r="D68" s="5">
        <f t="shared" si="3"/>
        <v>70.252438678489071</v>
      </c>
      <c r="E68" s="3">
        <f t="shared" si="4"/>
        <v>24122</v>
      </c>
      <c r="F68" s="5">
        <f t="shared" si="5"/>
        <v>29.747561321510936</v>
      </c>
      <c r="G68" t="s">
        <v>240</v>
      </c>
      <c r="H68" s="4" t="s">
        <v>86</v>
      </c>
    </row>
    <row r="69" spans="1:8" x14ac:dyDescent="0.3">
      <c r="A69" t="s">
        <v>85</v>
      </c>
      <c r="B69" s="3">
        <v>82876</v>
      </c>
      <c r="C69" s="3">
        <v>58286</v>
      </c>
      <c r="D69" s="5">
        <f t="shared" si="3"/>
        <v>70.329166465563006</v>
      </c>
      <c r="E69" s="3">
        <f t="shared" si="4"/>
        <v>24590</v>
      </c>
      <c r="F69" s="5">
        <f t="shared" si="5"/>
        <v>29.670833534436991</v>
      </c>
      <c r="G69" t="s">
        <v>240</v>
      </c>
      <c r="H69" s="4" t="s">
        <v>189</v>
      </c>
    </row>
    <row r="70" spans="1:8" x14ac:dyDescent="0.3">
      <c r="A70" t="s">
        <v>87</v>
      </c>
      <c r="B70" s="3">
        <v>83541</v>
      </c>
      <c r="C70" s="3">
        <v>57855</v>
      </c>
      <c r="D70" s="5">
        <f t="shared" si="3"/>
        <v>69.253420476173375</v>
      </c>
      <c r="E70" s="3">
        <f t="shared" si="4"/>
        <v>25686</v>
      </c>
      <c r="F70" s="5">
        <f t="shared" si="5"/>
        <v>30.746579523826622</v>
      </c>
      <c r="G70" t="s">
        <v>240</v>
      </c>
      <c r="H70" s="4" t="s">
        <v>190</v>
      </c>
    </row>
    <row r="71" spans="1:8" x14ac:dyDescent="0.3">
      <c r="A71" t="s">
        <v>88</v>
      </c>
      <c r="B71" s="3">
        <v>79157</v>
      </c>
      <c r="C71" s="3">
        <v>54714</v>
      </c>
      <c r="D71" s="5">
        <f t="shared" si="3"/>
        <v>69.120861073562665</v>
      </c>
      <c r="E71" s="3">
        <f t="shared" si="4"/>
        <v>24443</v>
      </c>
      <c r="F71" s="5">
        <f t="shared" si="5"/>
        <v>30.879138926437331</v>
      </c>
      <c r="G71" t="s">
        <v>240</v>
      </c>
      <c r="H71" s="4" t="s">
        <v>90</v>
      </c>
    </row>
    <row r="72" spans="1:8" x14ac:dyDescent="0.3">
      <c r="A72" t="s">
        <v>89</v>
      </c>
      <c r="B72" s="3">
        <v>80750</v>
      </c>
      <c r="C72" s="3">
        <v>55526</v>
      </c>
      <c r="D72" s="5">
        <f t="shared" si="3"/>
        <v>68.762848297213623</v>
      </c>
      <c r="E72" s="3">
        <f t="shared" si="4"/>
        <v>25224</v>
      </c>
      <c r="F72" s="5">
        <f t="shared" si="5"/>
        <v>31.237151702786374</v>
      </c>
      <c r="G72" t="s">
        <v>240</v>
      </c>
      <c r="H72" s="4" t="s">
        <v>191</v>
      </c>
    </row>
    <row r="73" spans="1:8" x14ac:dyDescent="0.3">
      <c r="A73" t="s">
        <v>91</v>
      </c>
      <c r="B73" s="3">
        <v>82885</v>
      </c>
      <c r="C73" s="3">
        <v>62191</v>
      </c>
      <c r="D73" s="5">
        <f t="shared" si="3"/>
        <v>75.032876877601495</v>
      </c>
      <c r="E73" s="3">
        <f t="shared" si="4"/>
        <v>20694</v>
      </c>
      <c r="F73" s="5">
        <f t="shared" si="5"/>
        <v>24.967123122398505</v>
      </c>
      <c r="G73" t="s">
        <v>240</v>
      </c>
      <c r="H73" s="4" t="s">
        <v>103</v>
      </c>
    </row>
    <row r="74" spans="1:8" x14ac:dyDescent="0.3">
      <c r="A74" t="s">
        <v>92</v>
      </c>
      <c r="B74" s="3">
        <v>90256</v>
      </c>
      <c r="C74" s="3">
        <v>71038</v>
      </c>
      <c r="D74" s="5">
        <f t="shared" si="3"/>
        <v>78.707232760148912</v>
      </c>
      <c r="E74" s="3">
        <f t="shared" si="4"/>
        <v>19218</v>
      </c>
      <c r="F74" s="5">
        <f t="shared" si="5"/>
        <v>21.292767239851091</v>
      </c>
      <c r="G74" t="s">
        <v>240</v>
      </c>
      <c r="H74" s="4" t="s">
        <v>192</v>
      </c>
    </row>
    <row r="75" spans="1:8" x14ac:dyDescent="0.3">
      <c r="A75" t="s">
        <v>93</v>
      </c>
      <c r="B75" s="3">
        <v>88070</v>
      </c>
      <c r="C75" s="3">
        <v>67235</v>
      </c>
      <c r="D75" s="5">
        <f t="shared" si="3"/>
        <v>76.34268195753377</v>
      </c>
      <c r="E75" s="3">
        <f t="shared" si="4"/>
        <v>20835</v>
      </c>
      <c r="F75" s="5">
        <f t="shared" si="5"/>
        <v>23.657318042466219</v>
      </c>
      <c r="G75" t="s">
        <v>240</v>
      </c>
      <c r="H75" s="4" t="s">
        <v>193</v>
      </c>
    </row>
    <row r="76" spans="1:8" x14ac:dyDescent="0.3">
      <c r="A76" t="s">
        <v>94</v>
      </c>
      <c r="B76" s="3">
        <v>73884</v>
      </c>
      <c r="C76" s="3">
        <v>54314</v>
      </c>
      <c r="D76" s="5">
        <f t="shared" si="3"/>
        <v>73.512533160088793</v>
      </c>
      <c r="E76" s="3">
        <f t="shared" si="4"/>
        <v>19570</v>
      </c>
      <c r="F76" s="5">
        <f t="shared" si="5"/>
        <v>26.48746683991121</v>
      </c>
      <c r="G76" t="s">
        <v>240</v>
      </c>
      <c r="H76" s="4" t="s">
        <v>194</v>
      </c>
    </row>
    <row r="77" spans="1:8" x14ac:dyDescent="0.3">
      <c r="A77" t="s">
        <v>95</v>
      </c>
      <c r="B77" s="3">
        <v>93735</v>
      </c>
      <c r="C77" s="3">
        <v>71465</v>
      </c>
      <c r="D77" s="5">
        <f t="shared" si="3"/>
        <v>76.241531978449885</v>
      </c>
      <c r="E77" s="3">
        <f t="shared" si="4"/>
        <v>22270</v>
      </c>
      <c r="F77" s="5">
        <f t="shared" si="5"/>
        <v>23.758468021550115</v>
      </c>
      <c r="G77" t="s">
        <v>240</v>
      </c>
      <c r="H77" s="4" t="s">
        <v>195</v>
      </c>
    </row>
    <row r="78" spans="1:8" x14ac:dyDescent="0.3">
      <c r="A78" t="s">
        <v>96</v>
      </c>
      <c r="B78" s="3">
        <v>87741</v>
      </c>
      <c r="C78" s="3">
        <v>65240</v>
      </c>
      <c r="D78" s="5">
        <f t="shared" si="3"/>
        <v>74.355204522401152</v>
      </c>
      <c r="E78" s="3">
        <f t="shared" si="4"/>
        <v>22501</v>
      </c>
      <c r="F78" s="5">
        <f t="shared" si="5"/>
        <v>25.644795477598841</v>
      </c>
      <c r="G78" t="s">
        <v>240</v>
      </c>
      <c r="H78" s="4" t="s">
        <v>196</v>
      </c>
    </row>
    <row r="79" spans="1:8" x14ac:dyDescent="0.3">
      <c r="A79" t="s">
        <v>97</v>
      </c>
      <c r="B79" s="3">
        <v>87782</v>
      </c>
      <c r="C79" s="3">
        <v>62251</v>
      </c>
      <c r="D79" s="5">
        <f t="shared" si="3"/>
        <v>70.91544963659976</v>
      </c>
      <c r="E79" s="3">
        <f t="shared" si="4"/>
        <v>25531</v>
      </c>
      <c r="F79" s="5">
        <f t="shared" si="5"/>
        <v>29.08455036340024</v>
      </c>
      <c r="G79" t="s">
        <v>240</v>
      </c>
      <c r="H79" s="4" t="s">
        <v>197</v>
      </c>
    </row>
    <row r="80" spans="1:8" x14ac:dyDescent="0.3">
      <c r="A80" t="s">
        <v>98</v>
      </c>
      <c r="B80" s="3">
        <v>88900</v>
      </c>
      <c r="C80" s="3">
        <v>63225</v>
      </c>
      <c r="D80" s="5">
        <f t="shared" si="3"/>
        <v>71.11923509561305</v>
      </c>
      <c r="E80" s="3">
        <f t="shared" si="4"/>
        <v>25675</v>
      </c>
      <c r="F80" s="5">
        <f t="shared" si="5"/>
        <v>28.88076490438695</v>
      </c>
      <c r="G80" t="s">
        <v>240</v>
      </c>
      <c r="H80" s="4" t="s">
        <v>198</v>
      </c>
    </row>
    <row r="81" spans="1:8" x14ac:dyDescent="0.3">
      <c r="A81" t="s">
        <v>99</v>
      </c>
      <c r="B81" s="3">
        <v>75605</v>
      </c>
      <c r="C81" s="3">
        <v>48625</v>
      </c>
      <c r="D81" s="5">
        <f t="shared" si="3"/>
        <v>64.314529462337148</v>
      </c>
      <c r="E81" s="3">
        <f t="shared" si="4"/>
        <v>26980</v>
      </c>
      <c r="F81" s="5">
        <f t="shared" si="5"/>
        <v>35.685470537662859</v>
      </c>
      <c r="G81" t="s">
        <v>240</v>
      </c>
      <c r="H81" s="4" t="s">
        <v>199</v>
      </c>
    </row>
    <row r="82" spans="1:8" x14ac:dyDescent="0.3">
      <c r="A82" t="s">
        <v>100</v>
      </c>
      <c r="B82" s="3">
        <v>77135</v>
      </c>
      <c r="C82" s="3">
        <v>49859</v>
      </c>
      <c r="D82" s="5">
        <f t="shared" si="3"/>
        <v>64.638620600246327</v>
      </c>
      <c r="E82" s="3">
        <f t="shared" si="4"/>
        <v>27276</v>
      </c>
      <c r="F82" s="5">
        <f t="shared" si="5"/>
        <v>35.36137939975368</v>
      </c>
      <c r="G82" t="s">
        <v>240</v>
      </c>
      <c r="H82" s="4" t="s">
        <v>200</v>
      </c>
    </row>
    <row r="83" spans="1:8" x14ac:dyDescent="0.3">
      <c r="A83" t="s">
        <v>101</v>
      </c>
      <c r="B83" s="3">
        <v>85544</v>
      </c>
      <c r="C83" s="3">
        <v>59095</v>
      </c>
      <c r="D83" s="5">
        <f t="shared" si="3"/>
        <v>69.081408398017402</v>
      </c>
      <c r="E83" s="3">
        <f t="shared" si="4"/>
        <v>26449</v>
      </c>
      <c r="F83" s="5">
        <f t="shared" si="5"/>
        <v>30.918591601982605</v>
      </c>
      <c r="G83" t="s">
        <v>240</v>
      </c>
      <c r="H83" s="4" t="s">
        <v>201</v>
      </c>
    </row>
    <row r="84" spans="1:8" x14ac:dyDescent="0.3">
      <c r="A84" t="s">
        <v>102</v>
      </c>
      <c r="B84" s="3">
        <v>74917</v>
      </c>
      <c r="C84" s="3">
        <v>48884</v>
      </c>
      <c r="D84" s="5">
        <f t="shared" si="3"/>
        <v>65.250877637919302</v>
      </c>
      <c r="E84" s="3">
        <f t="shared" si="4"/>
        <v>26033</v>
      </c>
      <c r="F84" s="5">
        <f t="shared" si="5"/>
        <v>34.749122362080705</v>
      </c>
      <c r="G84" t="s">
        <v>240</v>
      </c>
      <c r="H84" s="4" t="s">
        <v>202</v>
      </c>
    </row>
    <row r="85" spans="1:8" x14ac:dyDescent="0.3">
      <c r="A85" t="s">
        <v>104</v>
      </c>
      <c r="B85" s="3">
        <v>63779</v>
      </c>
      <c r="C85" s="3">
        <v>45057</v>
      </c>
      <c r="D85" s="5">
        <f t="shared" si="3"/>
        <v>70.645510277677602</v>
      </c>
      <c r="E85" s="3">
        <f t="shared" si="4"/>
        <v>18722</v>
      </c>
      <c r="F85" s="5">
        <f t="shared" si="5"/>
        <v>29.354489722322398</v>
      </c>
      <c r="G85" t="s">
        <v>240</v>
      </c>
      <c r="H85" s="4" t="s">
        <v>108</v>
      </c>
    </row>
    <row r="86" spans="1:8" x14ac:dyDescent="0.3">
      <c r="A86" t="s">
        <v>105</v>
      </c>
      <c r="B86" s="3">
        <v>61711</v>
      </c>
      <c r="C86" s="3">
        <v>39818</v>
      </c>
      <c r="D86" s="5">
        <f t="shared" si="3"/>
        <v>64.523342677966653</v>
      </c>
      <c r="E86" s="3">
        <f t="shared" si="4"/>
        <v>21893</v>
      </c>
      <c r="F86" s="5">
        <f t="shared" si="5"/>
        <v>35.476657322033347</v>
      </c>
      <c r="G86" t="s">
        <v>240</v>
      </c>
      <c r="H86" s="4" t="s">
        <v>203</v>
      </c>
    </row>
    <row r="87" spans="1:8" x14ac:dyDescent="0.3">
      <c r="A87" t="s">
        <v>106</v>
      </c>
      <c r="B87" s="3">
        <v>63782</v>
      </c>
      <c r="C87" s="3">
        <v>42907</v>
      </c>
      <c r="D87" s="5">
        <f t="shared" si="3"/>
        <v>67.271330469411424</v>
      </c>
      <c r="E87" s="3">
        <f t="shared" si="4"/>
        <v>20875</v>
      </c>
      <c r="F87" s="5">
        <f t="shared" si="5"/>
        <v>32.728669530588569</v>
      </c>
      <c r="G87" t="s">
        <v>240</v>
      </c>
      <c r="H87" s="4" t="s">
        <v>204</v>
      </c>
    </row>
    <row r="88" spans="1:8" x14ac:dyDescent="0.3">
      <c r="A88" t="s">
        <v>107</v>
      </c>
      <c r="B88" s="3">
        <v>65257</v>
      </c>
      <c r="C88" s="3">
        <v>45259</v>
      </c>
      <c r="D88" s="5">
        <f t="shared" si="3"/>
        <v>69.355011722880306</v>
      </c>
      <c r="E88" s="3">
        <f t="shared" si="4"/>
        <v>19998</v>
      </c>
      <c r="F88" s="5">
        <f t="shared" si="5"/>
        <v>30.644988277119694</v>
      </c>
      <c r="G88" t="s">
        <v>240</v>
      </c>
      <c r="H88" s="4" t="s">
        <v>205</v>
      </c>
    </row>
    <row r="89" spans="1:8" x14ac:dyDescent="0.3">
      <c r="A89" t="s">
        <v>109</v>
      </c>
      <c r="B89" s="3">
        <v>75667</v>
      </c>
      <c r="C89" s="3">
        <v>54587</v>
      </c>
      <c r="D89" s="5">
        <f t="shared" si="3"/>
        <v>72.141091889463041</v>
      </c>
      <c r="E89" s="3">
        <f t="shared" si="4"/>
        <v>21080</v>
      </c>
      <c r="F89" s="5">
        <f t="shared" si="5"/>
        <v>27.858908110536955</v>
      </c>
      <c r="G89" t="s">
        <v>240</v>
      </c>
      <c r="H89" s="4" t="s">
        <v>115</v>
      </c>
    </row>
    <row r="90" spans="1:8" x14ac:dyDescent="0.3">
      <c r="A90" t="s">
        <v>110</v>
      </c>
      <c r="B90" s="3">
        <v>73054</v>
      </c>
      <c r="C90" s="3">
        <v>47527</v>
      </c>
      <c r="D90" s="5">
        <f t="shared" si="3"/>
        <v>65.057354833410898</v>
      </c>
      <c r="E90" s="3">
        <f t="shared" si="4"/>
        <v>25527</v>
      </c>
      <c r="F90" s="5">
        <f t="shared" si="5"/>
        <v>34.942645166589095</v>
      </c>
      <c r="G90" t="s">
        <v>240</v>
      </c>
      <c r="H90" s="4" t="s">
        <v>206</v>
      </c>
    </row>
    <row r="91" spans="1:8" x14ac:dyDescent="0.3">
      <c r="A91" t="s">
        <v>111</v>
      </c>
      <c r="B91" s="3">
        <v>80426</v>
      </c>
      <c r="C91" s="3">
        <v>53075</v>
      </c>
      <c r="D91" s="5">
        <f t="shared" si="3"/>
        <v>65.992340785318177</v>
      </c>
      <c r="E91" s="3">
        <f t="shared" si="4"/>
        <v>27351</v>
      </c>
      <c r="F91" s="5">
        <f t="shared" si="5"/>
        <v>34.007659214681816</v>
      </c>
      <c r="G91" t="s">
        <v>240</v>
      </c>
      <c r="H91" s="4" t="s">
        <v>207</v>
      </c>
    </row>
    <row r="92" spans="1:8" x14ac:dyDescent="0.3">
      <c r="A92" t="s">
        <v>112</v>
      </c>
      <c r="B92" s="3">
        <v>77175</v>
      </c>
      <c r="C92" s="3">
        <v>50966</v>
      </c>
      <c r="D92" s="5">
        <f t="shared" si="3"/>
        <v>66.039520570132808</v>
      </c>
      <c r="E92" s="3">
        <f t="shared" si="4"/>
        <v>26209</v>
      </c>
      <c r="F92" s="5">
        <f t="shared" si="5"/>
        <v>33.960479429867185</v>
      </c>
      <c r="G92" t="s">
        <v>240</v>
      </c>
      <c r="H92" s="4" t="s">
        <v>208</v>
      </c>
    </row>
    <row r="93" spans="1:8" x14ac:dyDescent="0.3">
      <c r="A93" t="s">
        <v>113</v>
      </c>
      <c r="B93" s="3">
        <v>76038</v>
      </c>
      <c r="C93" s="3">
        <v>49530</v>
      </c>
      <c r="D93" s="5">
        <f t="shared" si="3"/>
        <v>65.138483389884001</v>
      </c>
      <c r="E93" s="3">
        <f t="shared" si="4"/>
        <v>26508</v>
      </c>
      <c r="F93" s="5">
        <f t="shared" si="5"/>
        <v>34.861516610115991</v>
      </c>
      <c r="G93" t="s">
        <v>240</v>
      </c>
      <c r="H93" s="4" t="s">
        <v>209</v>
      </c>
    </row>
    <row r="94" spans="1:8" x14ac:dyDescent="0.3">
      <c r="A94" t="s">
        <v>114</v>
      </c>
      <c r="B94" s="3">
        <v>74128</v>
      </c>
      <c r="C94" s="3">
        <v>48701</v>
      </c>
      <c r="D94" s="5">
        <f t="shared" si="3"/>
        <v>65.698521476365201</v>
      </c>
      <c r="E94" s="3">
        <f t="shared" si="4"/>
        <v>25427</v>
      </c>
      <c r="F94" s="5">
        <f t="shared" si="5"/>
        <v>34.301478523634792</v>
      </c>
      <c r="G94" t="s">
        <v>240</v>
      </c>
      <c r="H94" s="4" t="s">
        <v>210</v>
      </c>
    </row>
    <row r="95" spans="1:8" x14ac:dyDescent="0.3">
      <c r="A95" t="s">
        <v>116</v>
      </c>
      <c r="B95" s="3">
        <v>62259</v>
      </c>
      <c r="C95" s="3">
        <v>42328</v>
      </c>
      <c r="D95" s="5">
        <f t="shared" si="3"/>
        <v>67.986957708925615</v>
      </c>
      <c r="E95" s="3">
        <f t="shared" si="4"/>
        <v>19931</v>
      </c>
      <c r="F95" s="5">
        <f t="shared" si="5"/>
        <v>32.013042291074385</v>
      </c>
      <c r="G95" t="s">
        <v>240</v>
      </c>
      <c r="H95" s="4" t="s">
        <v>119</v>
      </c>
    </row>
    <row r="96" spans="1:8" x14ac:dyDescent="0.3">
      <c r="A96" t="s">
        <v>117</v>
      </c>
      <c r="B96" s="3">
        <v>61279</v>
      </c>
      <c r="C96" s="3">
        <v>41360</v>
      </c>
      <c r="D96" s="5">
        <f t="shared" si="3"/>
        <v>67.494573997617451</v>
      </c>
      <c r="E96" s="3">
        <f t="shared" si="4"/>
        <v>19919</v>
      </c>
      <c r="F96" s="5">
        <f t="shared" si="5"/>
        <v>32.505426002382549</v>
      </c>
      <c r="G96" t="s">
        <v>240</v>
      </c>
      <c r="H96" s="4" t="s">
        <v>211</v>
      </c>
    </row>
    <row r="97" spans="1:8" x14ac:dyDescent="0.3">
      <c r="A97" t="s">
        <v>118</v>
      </c>
      <c r="B97" s="3">
        <v>61504</v>
      </c>
      <c r="C97" s="3">
        <v>41252</v>
      </c>
      <c r="D97" s="5">
        <f t="shared" si="3"/>
        <v>67.072060353798122</v>
      </c>
      <c r="E97" s="3">
        <f t="shared" ref="E97:E107" si="6">B97-C97</f>
        <v>20252</v>
      </c>
      <c r="F97" s="5">
        <f t="shared" si="5"/>
        <v>32.927939646201871</v>
      </c>
      <c r="G97" t="s">
        <v>240</v>
      </c>
      <c r="H97" s="4" t="s">
        <v>212</v>
      </c>
    </row>
    <row r="98" spans="1:8" x14ac:dyDescent="0.3">
      <c r="A98" t="s">
        <v>120</v>
      </c>
      <c r="B98" s="3">
        <v>69610</v>
      </c>
      <c r="C98" s="3">
        <v>52830</v>
      </c>
      <c r="D98" s="5">
        <f t="shared" si="3"/>
        <v>75.8942680649332</v>
      </c>
      <c r="E98" s="3">
        <f t="shared" si="6"/>
        <v>16780</v>
      </c>
      <c r="F98" s="5">
        <f t="shared" si="5"/>
        <v>24.105731935066803</v>
      </c>
      <c r="G98" t="s">
        <v>240</v>
      </c>
      <c r="H98" s="4" t="s">
        <v>123</v>
      </c>
    </row>
    <row r="99" spans="1:8" x14ac:dyDescent="0.3">
      <c r="A99" t="s">
        <v>121</v>
      </c>
      <c r="B99" s="3">
        <v>69631</v>
      </c>
      <c r="C99" s="3">
        <v>51253</v>
      </c>
      <c r="D99" s="5">
        <f t="shared" si="3"/>
        <v>73.606583274690877</v>
      </c>
      <c r="E99" s="3">
        <f t="shared" si="6"/>
        <v>18378</v>
      </c>
      <c r="F99" s="5">
        <f t="shared" si="5"/>
        <v>26.393416725309134</v>
      </c>
      <c r="G99" t="s">
        <v>240</v>
      </c>
      <c r="H99" s="4" t="s">
        <v>213</v>
      </c>
    </row>
    <row r="100" spans="1:8" x14ac:dyDescent="0.3">
      <c r="A100" t="s">
        <v>122</v>
      </c>
      <c r="B100" s="3">
        <v>67525</v>
      </c>
      <c r="C100" s="3">
        <v>49406</v>
      </c>
      <c r="D100" s="5">
        <f t="shared" si="3"/>
        <v>73.166975194372455</v>
      </c>
      <c r="E100" s="3">
        <f t="shared" si="6"/>
        <v>18119</v>
      </c>
      <c r="F100" s="5">
        <f t="shared" si="5"/>
        <v>26.833024805627549</v>
      </c>
      <c r="G100" t="s">
        <v>240</v>
      </c>
      <c r="H100" s="4" t="s">
        <v>214</v>
      </c>
    </row>
    <row r="101" spans="1:8" x14ac:dyDescent="0.3">
      <c r="A101" t="s">
        <v>124</v>
      </c>
      <c r="B101" s="3">
        <v>72324</v>
      </c>
      <c r="C101" s="3">
        <v>53556</v>
      </c>
      <c r="D101" s="5">
        <f t="shared" si="3"/>
        <v>74.050107848017248</v>
      </c>
      <c r="E101" s="3">
        <f t="shared" si="6"/>
        <v>18768</v>
      </c>
      <c r="F101" s="5">
        <f t="shared" si="5"/>
        <v>25.949892151982745</v>
      </c>
      <c r="G101" t="s">
        <v>240</v>
      </c>
      <c r="H101" s="4" t="s">
        <v>128</v>
      </c>
    </row>
    <row r="102" spans="1:8" x14ac:dyDescent="0.3">
      <c r="A102" t="s">
        <v>125</v>
      </c>
      <c r="B102" s="3">
        <v>73900</v>
      </c>
      <c r="C102" s="3">
        <v>52728</v>
      </c>
      <c r="D102" s="5">
        <f t="shared" si="3"/>
        <v>71.350473612990527</v>
      </c>
      <c r="E102" s="3">
        <f t="shared" si="6"/>
        <v>21172</v>
      </c>
      <c r="F102" s="5">
        <f t="shared" si="5"/>
        <v>28.649526387009473</v>
      </c>
      <c r="G102" t="s">
        <v>240</v>
      </c>
      <c r="H102" s="4" t="s">
        <v>215</v>
      </c>
    </row>
    <row r="103" spans="1:8" x14ac:dyDescent="0.3">
      <c r="A103" t="s">
        <v>126</v>
      </c>
      <c r="B103" s="3">
        <v>70094</v>
      </c>
      <c r="C103" s="3">
        <v>49062</v>
      </c>
      <c r="D103" s="5">
        <f t="shared" si="3"/>
        <v>69.99457870859132</v>
      </c>
      <c r="E103" s="3">
        <f t="shared" si="6"/>
        <v>21032</v>
      </c>
      <c r="F103" s="5">
        <f t="shared" si="5"/>
        <v>30.00542129140868</v>
      </c>
      <c r="G103" t="s">
        <v>240</v>
      </c>
      <c r="H103" s="4" t="s">
        <v>216</v>
      </c>
    </row>
    <row r="104" spans="1:8" x14ac:dyDescent="0.3">
      <c r="A104" t="s">
        <v>127</v>
      </c>
      <c r="B104" s="3">
        <v>70379</v>
      </c>
      <c r="C104" s="3">
        <v>49433</v>
      </c>
      <c r="D104" s="5">
        <f t="shared" si="3"/>
        <v>70.238281305503065</v>
      </c>
      <c r="E104" s="3">
        <f t="shared" si="6"/>
        <v>20946</v>
      </c>
      <c r="F104" s="5">
        <f t="shared" si="5"/>
        <v>29.761718694496935</v>
      </c>
      <c r="G104" t="s">
        <v>240</v>
      </c>
      <c r="H104" s="4" t="s">
        <v>217</v>
      </c>
    </row>
    <row r="105" spans="1:8" x14ac:dyDescent="0.3">
      <c r="A105" t="s">
        <v>129</v>
      </c>
      <c r="B105" s="3">
        <v>77703</v>
      </c>
      <c r="C105" s="3">
        <v>58152</v>
      </c>
      <c r="D105" s="5">
        <f t="shared" si="3"/>
        <v>74.838809312381755</v>
      </c>
      <c r="E105" s="3">
        <f t="shared" si="6"/>
        <v>19551</v>
      </c>
      <c r="F105" s="5">
        <f t="shared" si="5"/>
        <v>25.161190687618241</v>
      </c>
      <c r="G105" t="s">
        <v>240</v>
      </c>
      <c r="H105" s="4" t="s">
        <v>132</v>
      </c>
    </row>
    <row r="106" spans="1:8" x14ac:dyDescent="0.3">
      <c r="A106" t="s">
        <v>130</v>
      </c>
      <c r="B106" s="3">
        <v>74528</v>
      </c>
      <c r="C106" s="3">
        <v>52010</v>
      </c>
      <c r="D106" s="5">
        <f t="shared" si="3"/>
        <v>69.785852297123228</v>
      </c>
      <c r="E106" s="3">
        <f t="shared" si="6"/>
        <v>22518</v>
      </c>
      <c r="F106" s="5">
        <f t="shared" si="5"/>
        <v>30.214147702876769</v>
      </c>
      <c r="G106" t="s">
        <v>240</v>
      </c>
      <c r="H106" s="4" t="s">
        <v>218</v>
      </c>
    </row>
    <row r="107" spans="1:8" x14ac:dyDescent="0.3">
      <c r="A107" t="s">
        <v>131</v>
      </c>
      <c r="B107" s="3">
        <v>75156</v>
      </c>
      <c r="C107" s="3">
        <v>52114</v>
      </c>
      <c r="D107" s="5">
        <f t="shared" si="3"/>
        <v>69.341103837351639</v>
      </c>
      <c r="E107" s="3">
        <f t="shared" si="6"/>
        <v>23042</v>
      </c>
      <c r="F107" s="5">
        <f t="shared" si="5"/>
        <v>30.658896162648357</v>
      </c>
      <c r="G107" t="s">
        <v>240</v>
      </c>
      <c r="H107" s="4" t="s">
        <v>219</v>
      </c>
    </row>
    <row r="108" spans="1:8" x14ac:dyDescent="0.3">
      <c r="D108" s="1"/>
      <c r="F108" s="1"/>
    </row>
    <row r="109" spans="1:8" x14ac:dyDescent="0.3">
      <c r="D109" s="1"/>
      <c r="F109" s="1"/>
    </row>
    <row r="110" spans="1:8" x14ac:dyDescent="0.3">
      <c r="D110" s="1"/>
      <c r="F110" s="1"/>
    </row>
    <row r="111" spans="1:8" x14ac:dyDescent="0.3">
      <c r="D111" s="1"/>
      <c r="F111" s="1"/>
    </row>
    <row r="112" spans="1:8" x14ac:dyDescent="0.3">
      <c r="D112" s="1"/>
      <c r="F112" s="1"/>
    </row>
    <row r="113" spans="4:6" x14ac:dyDescent="0.3">
      <c r="D113" s="1"/>
      <c r="F113" s="1"/>
    </row>
  </sheetData>
  <phoneticPr fontId="4" type="noConversion"/>
  <hyperlinks>
    <hyperlink ref="H2" r:id="rId1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" xr:uid="{6B416167-F657-425D-8409-76E634EFC326}"/>
    <hyperlink ref="H3" r:id="rId2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2" xr:uid="{FC65DDDC-378B-4253-843C-D48B1FABE760}"/>
    <hyperlink ref="H4" r:id="rId3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3" xr:uid="{83643C28-A6CE-4BA1-BB5C-B244C51B945E}"/>
    <hyperlink ref="H5" r:id="rId4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4" xr:uid="{BC7D4AB0-93BA-400E-A317-D55F1BBED69D}"/>
    <hyperlink ref="H6" r:id="rId5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5" xr:uid="{6FBE7D39-EFF6-457E-B4CD-B357C3C59326}"/>
    <hyperlink ref="H7" r:id="rId6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6" xr:uid="{B094292C-DABE-4A3A-AE53-9ADE7A9B0380}"/>
    <hyperlink ref="H8" r:id="rId7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7" xr:uid="{F08DCEE2-3F53-4DCF-B68D-832883A9E8B6}"/>
    <hyperlink ref="H9" r:id="rId8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8" xr:uid="{4A9773E2-8BA6-42CF-953E-AE593286A6DE}"/>
    <hyperlink ref="H10" r:id="rId9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9" xr:uid="{8CB9E5B1-477C-44FF-9285-A8663DDF9A6B}"/>
    <hyperlink ref="H11" r:id="rId10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0" xr:uid="{A9157115-A681-4B36-8EA3-AE631270F1D6}"/>
    <hyperlink ref="H12" r:id="rId11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1" xr:uid="{4A7FC779-BD95-4BDF-BEFF-C89E6DCD7901}"/>
    <hyperlink ref="H13" r:id="rId12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2" xr:uid="{BA25F7D6-063A-4A76-A54F-EA71969EC87D}"/>
    <hyperlink ref="H14" r:id="rId13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3" xr:uid="{4AB38F68-988F-4E5F-A3B4-CADC84BE4CF7}"/>
    <hyperlink ref="H15" r:id="rId14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4" xr:uid="{4BA57832-FC81-4D91-ACDF-9DC7461F6BA0}"/>
    <hyperlink ref="H16" r:id="rId15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5" xr:uid="{6256C3FE-AB09-432E-AC39-4AE9AA965B5D}"/>
    <hyperlink ref="H17" r:id="rId16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6" xr:uid="{350E7CA6-E9F2-4269-98AB-B011154C5474}"/>
    <hyperlink ref="H18" r:id="rId17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7" xr:uid="{D3E9A982-1DC1-4735-AFE2-7E9BFCEE0C56}"/>
    <hyperlink ref="H19" r:id="rId18" display="https://www.valasztas.hu/oevk-jegyzokonyv?p_p_id=ogyoevkeredmenyadatlap_WAR_nvinvrportlet&amp;p_p_lifecycle=1&amp;p_p_state=normal&amp;p_p_mode=view&amp;_ogyoevkeredmenyadatlap_WAR_nvinvrportlet_megyeKod=01&amp;_ogyoevkeredmenyadatlap_WAR_nvinvrportlet_vlId=244&amp;_ogyoevkeredmenyadatlap_WAR_nvinvrportlet_vltId=556&amp;_ogyoevkeredmenyadatlap_WAR_nvinvrportlet_oevkKod=18" xr:uid="{78A60F14-0A29-45F1-9DC3-B998AB902DF8}"/>
    <hyperlink ref="H20" r:id="rId19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1" xr:uid="{75BCDC6C-4E47-4BA9-8777-42C544C17C6F}"/>
    <hyperlink ref="H21" r:id="rId20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2" xr:uid="{14D0159C-06BC-41A5-A037-F46FF5682A65}"/>
    <hyperlink ref="H22" r:id="rId21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3" xr:uid="{00B89C62-F28A-46DB-852C-68E308C7127A}"/>
    <hyperlink ref="H23" r:id="rId22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4" xr:uid="{29585059-F06C-4B0A-A5E4-FAAA11047DC6}"/>
    <hyperlink ref="H24" r:id="rId23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5" xr:uid="{11429C15-D656-4A14-9FFE-88AAD0831DA1}"/>
    <hyperlink ref="H25" r:id="rId24" display="https://www.valasztas.hu/oevk-jegyzokonyv?p_p_id=ogyoevkeredmenyadatlap_WAR_nvinvrportlet&amp;p_p_lifecycle=1&amp;p_p_state=normal&amp;p_p_mode=view&amp;_ogyoevkeredmenyadatlap_WAR_nvinvrportlet_megyeKod=03&amp;_ogyoevkeredmenyadatlap_WAR_nvinvrportlet_vlId=244&amp;_ogyoevkeredmenyadatlap_WAR_nvinvrportlet_vltId=556&amp;_ogyoevkeredmenyadatlap_WAR_nvinvrportlet_oevkKod=6" xr:uid="{8F8C5637-550E-44FE-B88C-74BD925CD2B0}"/>
    <hyperlink ref="H26" r:id="rId25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1" xr:uid="{883EFBE4-0C89-44B6-BF57-A3B8F41D6FAE}"/>
    <hyperlink ref="H27" r:id="rId26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2" xr:uid="{8D356102-CBC7-4232-BDE4-9502EBDFF3C1}"/>
    <hyperlink ref="H28" r:id="rId27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3" xr:uid="{806D7452-EAD3-4E93-9660-B81A33ACC122}"/>
    <hyperlink ref="H29" r:id="rId28" display="https://www.valasztas.hu/oevk-jegyzokonyv?p_p_id=ogyoevkeredmenyadatlap_WAR_nvinvrportlet&amp;p_p_lifecycle=1&amp;p_p_state=normal&amp;p_p_mode=view&amp;_ogyoevkeredmenyadatlap_WAR_nvinvrportlet_megyeKod=02&amp;_ogyoevkeredmenyadatlap_WAR_nvinvrportlet_vlId=244&amp;_ogyoevkeredmenyadatlap_WAR_nvinvrportlet_vltId=556&amp;_ogyoevkeredmenyadatlap_WAR_nvinvrportlet_oevkKod=4" xr:uid="{66B8AAAC-1D13-480C-B15F-EBA0F7D42451}"/>
    <hyperlink ref="H30" r:id="rId29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1" xr:uid="{18A24977-1B4D-4CF9-A68A-05558E7D69DA}"/>
    <hyperlink ref="H31" r:id="rId30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2" xr:uid="{A00A7AF0-6B92-4F57-9666-9166C6537703}"/>
    <hyperlink ref="H32" r:id="rId31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3" xr:uid="{C116BECC-9C68-4572-8215-8B1A7622731B}"/>
    <hyperlink ref="H33" r:id="rId32" display="https://www.valasztas.hu/oevk-jegyzokonyv?p_p_id=ogyoevkeredmenyadatlap_WAR_nvinvrportlet&amp;p_p_lifecycle=1&amp;p_p_state=normal&amp;p_p_mode=view&amp;_ogyoevkeredmenyadatlap_WAR_nvinvrportlet_megyeKod=04&amp;_ogyoevkeredmenyadatlap_WAR_nvinvrportlet_vlId=244&amp;_ogyoevkeredmenyadatlap_WAR_nvinvrportlet_vltId=556&amp;_ogyoevkeredmenyadatlap_WAR_nvinvrportlet_oevkKod=4" xr:uid="{21947944-4FAD-49E5-B744-B17C4FA80AEF}"/>
    <hyperlink ref="H34" r:id="rId33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1" xr:uid="{8B30B043-8AAA-4852-B8C5-6112D62DFDD6}"/>
    <hyperlink ref="H35" r:id="rId34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2" xr:uid="{333A1245-E0DC-40F1-A10F-0F651B5A8E7C}"/>
    <hyperlink ref="H36" r:id="rId35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3" xr:uid="{CC994836-1E73-420D-B1F1-C77C3DDDEB40}"/>
    <hyperlink ref="H37" r:id="rId36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4" xr:uid="{AF312D0F-50F6-4595-9E91-DC6B6CBFFE2F}"/>
    <hyperlink ref="H38" r:id="rId37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5" xr:uid="{25CAA79E-08A0-48FB-824D-E72B37C39CA2}"/>
    <hyperlink ref="H39" r:id="rId38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6" xr:uid="{29A95F6A-AEE6-4C38-A44A-3D1343F356B5}"/>
    <hyperlink ref="H40" r:id="rId39" display="https://www.valasztas.hu/oevk-jegyzokonyv?p_p_id=ogyoevkeredmenyadatlap_WAR_nvinvrportlet&amp;p_p_lifecycle=1&amp;p_p_state=normal&amp;p_p_mode=view&amp;_ogyoevkeredmenyadatlap_WAR_nvinvrportlet_megyeKod=05&amp;_ogyoevkeredmenyadatlap_WAR_nvinvrportlet_vlId=244&amp;_ogyoevkeredmenyadatlap_WAR_nvinvrportlet_vltId=556&amp;_ogyoevkeredmenyadatlap_WAR_nvinvrportlet_oevkKod=7" xr:uid="{47E8FEBC-9B78-4172-9044-1C88D10405D7}"/>
    <hyperlink ref="H41" r:id="rId40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1" xr:uid="{5CED78B8-799D-4016-A7B2-F3325B1A60E4}"/>
    <hyperlink ref="H42" r:id="rId41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2" xr:uid="{942A0678-537D-43BF-82C4-45BA7517B4D3}"/>
    <hyperlink ref="H43" r:id="rId42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3" xr:uid="{8C24B6FD-97BD-4427-B16A-802303611ABF}"/>
    <hyperlink ref="H44" r:id="rId43" display="https://www.valasztas.hu/oevk-jegyzokonyv?p_p_id=ogyoevkeredmenyadatlap_WAR_nvinvrportlet&amp;p_p_lifecycle=1&amp;p_p_state=normal&amp;p_p_mode=view&amp;_ogyoevkeredmenyadatlap_WAR_nvinvrportlet_megyeKod=06&amp;_ogyoevkeredmenyadatlap_WAR_nvinvrportlet_vlId=244&amp;_ogyoevkeredmenyadatlap_WAR_nvinvrportlet_vltId=556&amp;_ogyoevkeredmenyadatlap_WAR_nvinvrportlet_oevkKod=4" xr:uid="{DB600987-756A-4EAE-A409-52FC064F103B}"/>
    <hyperlink ref="H45" r:id="rId44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1" xr:uid="{0210B9FF-554E-4191-B9FA-217903B1DCA0}"/>
    <hyperlink ref="H46" r:id="rId45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2" xr:uid="{DE274739-2791-4D88-85DC-6FBAA1EEBBCC}"/>
    <hyperlink ref="H47" r:id="rId46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3" xr:uid="{31AA1D50-B587-47C0-8065-4FA1A7A4D717}"/>
    <hyperlink ref="H48" r:id="rId47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4" xr:uid="{5BECFEF7-5549-4B56-9819-EF18074F317F}"/>
    <hyperlink ref="H49" r:id="rId48" display="https://www.valasztas.hu/oevk-jegyzokonyv?p_p_id=ogyoevkeredmenyadatlap_WAR_nvinvrportlet&amp;p_p_lifecycle=1&amp;p_p_state=normal&amp;p_p_mode=view&amp;_ogyoevkeredmenyadatlap_WAR_nvinvrportlet_megyeKod=07&amp;_ogyoevkeredmenyadatlap_WAR_nvinvrportlet_vlId=244&amp;_ogyoevkeredmenyadatlap_WAR_nvinvrportlet_vltId=556&amp;_ogyoevkeredmenyadatlap_WAR_nvinvrportlet_oevkKod=5" xr:uid="{1E403402-7AC1-4C2C-8984-6E331CBC043D}"/>
    <hyperlink ref="H50" r:id="rId49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1" xr:uid="{CD4B378F-A3A3-42B5-9686-19129085F1B1}"/>
    <hyperlink ref="H51" r:id="rId50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2" xr:uid="{041601D8-D34E-4140-B3CC-F834377F75C7}"/>
    <hyperlink ref="H52" r:id="rId51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3" xr:uid="{386D0F69-029E-424B-89F6-1B419BD67B81}"/>
    <hyperlink ref="H53" r:id="rId52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4" xr:uid="{8CCE5BC6-7F08-4740-B8CE-82F60CB5561A}"/>
    <hyperlink ref="H54" r:id="rId53" display="https://www.valasztas.hu/oevk-jegyzokonyv?p_p_id=ogyoevkeredmenyadatlap_WAR_nvinvrportlet&amp;p_p_lifecycle=1&amp;p_p_state=normal&amp;p_p_mode=view&amp;_ogyoevkeredmenyadatlap_WAR_nvinvrportlet_megyeKod=08&amp;_ogyoevkeredmenyadatlap_WAR_nvinvrportlet_vlId=244&amp;_ogyoevkeredmenyadatlap_WAR_nvinvrportlet_vltId=556&amp;_ogyoevkeredmenyadatlap_WAR_nvinvrportlet_oevkKod=5" xr:uid="{3405FB2F-20A1-4819-A4E4-3DFFA97C3F8E}"/>
    <hyperlink ref="H55" r:id="rId54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1" xr:uid="{FFB4F8FF-950B-4756-A1E7-6803CE8FD961}"/>
    <hyperlink ref="H56" r:id="rId55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2" xr:uid="{DB60A8E0-B334-4337-A360-953560705A6F}"/>
    <hyperlink ref="H57" r:id="rId56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3" xr:uid="{8F6C0A48-7788-43A4-9741-D58E48074764}"/>
    <hyperlink ref="H58" r:id="rId57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4" xr:uid="{3AA0B727-1313-488A-929B-7B65DEC43067}"/>
    <hyperlink ref="H59" r:id="rId58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5" xr:uid="{3E1D8302-8ADC-45B6-B053-B93DAD3AD7B7}"/>
    <hyperlink ref="H60" r:id="rId59" display="https://www.valasztas.hu/oevk-jegyzokonyv?p_p_id=ogyoevkeredmenyadatlap_WAR_nvinvrportlet&amp;p_p_lifecycle=1&amp;p_p_state=normal&amp;p_p_mode=view&amp;_ogyoevkeredmenyadatlap_WAR_nvinvrportlet_megyeKod=09&amp;_ogyoevkeredmenyadatlap_WAR_nvinvrportlet_vlId=244&amp;_ogyoevkeredmenyadatlap_WAR_nvinvrportlet_vltId=556&amp;_ogyoevkeredmenyadatlap_WAR_nvinvrportlet_oevkKod=6" xr:uid="{F4C99C7C-609A-4A23-9BDC-BDD85563C494}"/>
    <hyperlink ref="H61" r:id="rId60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1" xr:uid="{91235942-29AD-45D7-8DE6-54EA86D4C8C0}"/>
    <hyperlink ref="H62" r:id="rId61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2" xr:uid="{96197A93-B0D0-4B08-BCCF-AAF61F3608F1}"/>
    <hyperlink ref="H63" r:id="rId62" display="https://www.valasztas.hu/oevk-jegyzokonyv?p_p_id=ogyoevkeredmenyadatlap_WAR_nvinvrportlet&amp;p_p_lifecycle=1&amp;p_p_state=normal&amp;p_p_mode=view&amp;_ogyoevkeredmenyadatlap_WAR_nvinvrportlet_megyeKod=10&amp;_ogyoevkeredmenyadatlap_WAR_nvinvrportlet_vlId=244&amp;_ogyoevkeredmenyadatlap_WAR_nvinvrportlet_vltId=556&amp;_ogyoevkeredmenyadatlap_WAR_nvinvrportlet_oevkKod=3" xr:uid="{7CD3B1D7-A87F-4086-A022-B16E16E5704C}"/>
    <hyperlink ref="H64" r:id="rId63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1" xr:uid="{77B30759-9D02-40ED-8CD5-F202A4120668}"/>
    <hyperlink ref="H65" r:id="rId64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2" xr:uid="{3B4C5191-7579-4A78-AEC6-7C56F9447167}"/>
    <hyperlink ref="H66" r:id="rId65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3" xr:uid="{9EC6DA4E-AE46-4D40-9A66-C216399CC6A5}"/>
    <hyperlink ref="H67" r:id="rId66" display="https://www.valasztas.hu/oevk-jegyzokonyv?p_p_id=ogyoevkeredmenyadatlap_WAR_nvinvrportlet&amp;p_p_lifecycle=1&amp;p_p_state=normal&amp;p_p_mode=view&amp;_ogyoevkeredmenyadatlap_WAR_nvinvrportlet_megyeKod=11&amp;_ogyoevkeredmenyadatlap_WAR_nvinvrportlet_vlId=244&amp;_ogyoevkeredmenyadatlap_WAR_nvinvrportlet_vltId=556&amp;_ogyoevkeredmenyadatlap_WAR_nvinvrportlet_oevkKod=4" xr:uid="{65D77DEE-6BC3-4CA6-AF31-C68022A3B7F1}"/>
    <hyperlink ref="H68" r:id="rId67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1" xr:uid="{B1CE47E8-8573-41FE-BA0A-CD2D875531CB}"/>
    <hyperlink ref="H69" r:id="rId68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2" xr:uid="{946BE9C2-75C7-40A5-BF35-F11A53883047}"/>
    <hyperlink ref="H70" r:id="rId69" display="https://www.valasztas.hu/oevk-jegyzokonyv?p_p_id=ogyoevkeredmenyadatlap_WAR_nvinvrportlet&amp;p_p_lifecycle=1&amp;p_p_state=normal&amp;p_p_mode=view&amp;_ogyoevkeredmenyadatlap_WAR_nvinvrportlet_megyeKod=12&amp;_ogyoevkeredmenyadatlap_WAR_nvinvrportlet_vlId=244&amp;_ogyoevkeredmenyadatlap_WAR_nvinvrportlet_vltId=556&amp;_ogyoevkeredmenyadatlap_WAR_nvinvrportlet_oevkKod=3" xr:uid="{49696410-EC97-4043-B43E-E8F54FBCEDFA}"/>
    <hyperlink ref="H71" r:id="rId70" display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1" xr:uid="{5156093A-F94C-46F3-A449-DF9387965A28}"/>
    <hyperlink ref="H72" r:id="rId71" display="https://www.valasztas.hu/oevk-jegyzokonyv?p_p_id=ogyoevkeredmenyadatlap_WAR_nvinvrportlet&amp;p_p_lifecycle=1&amp;p_p_state=normal&amp;p_p_mode=view&amp;_ogyoevkeredmenyadatlap_WAR_nvinvrportlet_megyeKod=13&amp;_ogyoevkeredmenyadatlap_WAR_nvinvrportlet_vlId=244&amp;_ogyoevkeredmenyadatlap_WAR_nvinvrportlet_vltId=556&amp;_ogyoevkeredmenyadatlap_WAR_nvinvrportlet_oevkKod=2" xr:uid="{77E9C591-4100-4619-920B-26539736AC2F}"/>
    <hyperlink ref="H73" r:id="rId72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" xr:uid="{ACEC2556-AA80-4655-90D1-B04A53292B96}"/>
    <hyperlink ref="H74" r:id="rId73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2" xr:uid="{D2119B30-54E5-4CDD-8404-7F519075AB34}"/>
    <hyperlink ref="H75" r:id="rId74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3" xr:uid="{9C564E82-6F8F-4C09-9D30-FCBB2AFC42C7}"/>
    <hyperlink ref="H76" r:id="rId75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4" xr:uid="{327566B8-3ADE-453C-8A88-677C9DED5878}"/>
    <hyperlink ref="H77" r:id="rId76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5" xr:uid="{0558EF09-E7BC-4757-A133-EB3D3ABF888D}"/>
    <hyperlink ref="H78" r:id="rId77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6" xr:uid="{6F368D49-1173-481E-B4BF-2A289D9C4028}"/>
    <hyperlink ref="H79" r:id="rId78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7" xr:uid="{C7849F17-E8EA-49A4-9972-003A616F27C2}"/>
    <hyperlink ref="H80" r:id="rId79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8" xr:uid="{D9DFC810-B3A3-49C2-8626-BF85B0A2E011}"/>
    <hyperlink ref="H81" r:id="rId80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9" xr:uid="{924394F1-77FB-4081-8C6B-B285C1AC271A}"/>
    <hyperlink ref="H82" r:id="rId81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0" xr:uid="{099A40C6-2D65-410F-954B-C14ABD7FF166}"/>
    <hyperlink ref="H83" r:id="rId82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1" xr:uid="{E78B7286-F7D0-4BEB-8C2D-37D7CA1D2399}"/>
    <hyperlink ref="H84" r:id="rId83" display="https://www.valasztas.hu/oevk-jegyzokonyv?p_p_id=ogyoevkeredmenyadatlap_WAR_nvinvrportlet&amp;p_p_lifecycle=1&amp;p_p_state=normal&amp;p_p_mode=view&amp;_ogyoevkeredmenyadatlap_WAR_nvinvrportlet_megyeKod=14&amp;_ogyoevkeredmenyadatlap_WAR_nvinvrportlet_vlId=244&amp;_ogyoevkeredmenyadatlap_WAR_nvinvrportlet_vltId=556&amp;_ogyoevkeredmenyadatlap_WAR_nvinvrportlet_oevkKod=12" xr:uid="{599182DF-AA7C-4391-8686-4FCFFD385303}"/>
    <hyperlink ref="H85" r:id="rId84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1" xr:uid="{0D65F28A-72DD-4B91-9802-1F7B6B6735B7}"/>
    <hyperlink ref="H86" r:id="rId85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2" xr:uid="{2DAB5EAD-364F-483B-8DBF-0CC14C95B691}"/>
    <hyperlink ref="H87" r:id="rId86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3" xr:uid="{D3A8EEB7-FC1B-4AA3-AF60-CF4A964FA4E1}"/>
    <hyperlink ref="H88" r:id="rId87" display="https://www.valasztas.hu/oevk-jegyzokonyv?p_p_id=ogyoevkeredmenyadatlap_WAR_nvinvrportlet&amp;p_p_lifecycle=1&amp;p_p_state=normal&amp;p_p_mode=view&amp;_ogyoevkeredmenyadatlap_WAR_nvinvrportlet_megyeKod=15&amp;_ogyoevkeredmenyadatlap_WAR_nvinvrportlet_vlId=244&amp;_ogyoevkeredmenyadatlap_WAR_nvinvrportlet_vltId=556&amp;_ogyoevkeredmenyadatlap_WAR_nvinvrportlet_oevkKod=4" xr:uid="{4A879742-8EAA-4EEC-98ED-13A7E92AB801}"/>
    <hyperlink ref="H89" r:id="rId88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1" xr:uid="{5C8777D7-1557-4E21-96BF-A3E8365B6FC9}"/>
    <hyperlink ref="H90" r:id="rId89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2" xr:uid="{A76D0A96-13FB-4AC0-BF3A-0FC1C4093807}"/>
    <hyperlink ref="H91" r:id="rId90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3" xr:uid="{CC81FFA4-F0F7-4F92-A364-930DCDA6FA7A}"/>
    <hyperlink ref="H92" r:id="rId91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4" xr:uid="{53B0192F-77EF-470A-93DA-A4123A60D1D4}"/>
    <hyperlink ref="H93" r:id="rId92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5" xr:uid="{C38F6E30-8462-4C6C-BA74-186564F23F06}"/>
    <hyperlink ref="H94" r:id="rId93" display="https://www.valasztas.hu/oevk-jegyzokonyv?p_p_id=ogyoevkeredmenyadatlap_WAR_nvinvrportlet&amp;p_p_lifecycle=1&amp;p_p_state=normal&amp;p_p_mode=view&amp;_ogyoevkeredmenyadatlap_WAR_nvinvrportlet_megyeKod=16&amp;_ogyoevkeredmenyadatlap_WAR_nvinvrportlet_vlId=244&amp;_ogyoevkeredmenyadatlap_WAR_nvinvrportlet_vltId=556&amp;_ogyoevkeredmenyadatlap_WAR_nvinvrportlet_oevkKod=6" xr:uid="{8DACB245-05D3-4B9A-BAFE-EB2A2C550C3B}"/>
    <hyperlink ref="H95" r:id="rId94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1" xr:uid="{CDB5AAAA-545B-4296-AC4D-B9BE14DD4CD3}"/>
    <hyperlink ref="H96" r:id="rId95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2" xr:uid="{9FE469D6-A81F-42BE-AA16-6AA244E510BD}"/>
    <hyperlink ref="H97" r:id="rId96" display="https://www.valasztas.hu/oevk-jegyzokonyv?p_p_id=ogyoevkeredmenyadatlap_WAR_nvinvrportlet&amp;p_p_lifecycle=1&amp;p_p_state=normal&amp;p_p_mode=view&amp;_ogyoevkeredmenyadatlap_WAR_nvinvrportlet_megyeKod=17&amp;_ogyoevkeredmenyadatlap_WAR_nvinvrportlet_vlId=244&amp;_ogyoevkeredmenyadatlap_WAR_nvinvrportlet_vltId=556&amp;_ogyoevkeredmenyadatlap_WAR_nvinvrportlet_oevkKod=3" xr:uid="{D49D9E8E-ADD4-4D7D-ACF6-5C35E21A04C4}"/>
    <hyperlink ref="H98" r:id="rId97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1" xr:uid="{1688D2E6-7E2A-41AB-90EF-6A80F97BF599}"/>
    <hyperlink ref="H99" r:id="rId98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2" xr:uid="{2A019984-24AB-4107-A94C-006E8F5AEA97}"/>
    <hyperlink ref="H100" r:id="rId99" display="https://www.valasztas.hu/oevk-jegyzokonyv?p_p_id=ogyoevkeredmenyadatlap_WAR_nvinvrportlet&amp;p_p_lifecycle=1&amp;p_p_state=normal&amp;p_p_mode=view&amp;_ogyoevkeredmenyadatlap_WAR_nvinvrportlet_megyeKod=18&amp;_ogyoevkeredmenyadatlap_WAR_nvinvrportlet_vlId=244&amp;_ogyoevkeredmenyadatlap_WAR_nvinvrportlet_vltId=556&amp;_ogyoevkeredmenyadatlap_WAR_nvinvrportlet_oevkKod=3" xr:uid="{9135EEE6-7A9E-428E-89E2-EB3CE8B7D6B4}"/>
    <hyperlink ref="H101" r:id="rId100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1" xr:uid="{DC539625-7EE3-4B63-B019-025884BFEBAC}"/>
    <hyperlink ref="H102" r:id="rId101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2" xr:uid="{33DF3526-13C5-4B5B-87B6-AEEC25265098}"/>
    <hyperlink ref="H103" r:id="rId102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3" xr:uid="{54F821B5-3C54-4E9A-94AF-9E171B06A95A}"/>
    <hyperlink ref="H104" r:id="rId103" display="https://www.valasztas.hu/oevk-jegyzokonyv?p_p_id=ogyoevkeredmenyadatlap_WAR_nvinvrportlet&amp;p_p_lifecycle=1&amp;p_p_state=normal&amp;p_p_mode=view&amp;_ogyoevkeredmenyadatlap_WAR_nvinvrportlet_megyeKod=19&amp;_ogyoevkeredmenyadatlap_WAR_nvinvrportlet_vlId=244&amp;_ogyoevkeredmenyadatlap_WAR_nvinvrportlet_vltId=556&amp;_ogyoevkeredmenyadatlap_WAR_nvinvrportlet_oevkKod=4" xr:uid="{7912891C-B126-40C9-82BA-51861D5EA05C}"/>
    <hyperlink ref="H105" r:id="rId104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1" xr:uid="{6CCAF40D-9DCB-40F3-958A-44693EA9783E}"/>
    <hyperlink ref="H106" r:id="rId105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2" xr:uid="{AFFAA1AD-7F5B-4C83-B45C-83D6366271E3}"/>
    <hyperlink ref="H107" r:id="rId106" display="https://www.valasztas.hu/oevk-jegyzokonyv?p_p_id=ogyoevkeredmenyadatlap_WAR_nvinvrportlet&amp;p_p_lifecycle=1&amp;p_p_state=normal&amp;p_p_mode=view&amp;_ogyoevkeredmenyadatlap_WAR_nvinvrportlet_megyeKod=20&amp;_ogyoevkeredmenyadatlap_WAR_nvinvrportlet_vlId=244&amp;_ogyoevkeredmenyadatlap_WAR_nvinvrportlet_vltId=556&amp;_ogyoevkeredmenyadatlap_WAR_nvinvrportlet_oevkKod=3" xr:uid="{7F18F99E-B14F-4E88-A657-6461CF0C428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53A2-4325-4390-8607-83CE09E42E43}">
  <dimension ref="A1:F21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6640625" bestFit="1" customWidth="1"/>
    <col min="2" max="2" width="23.33203125" bestFit="1" customWidth="1"/>
    <col min="3" max="3" width="12.6640625" bestFit="1" customWidth="1"/>
    <col min="4" max="4" width="12.44140625" bestFit="1" customWidth="1"/>
    <col min="5" max="5" width="16.5546875" bestFit="1" customWidth="1"/>
    <col min="6" max="6" width="16.44140625" bestFit="1" customWidth="1"/>
  </cols>
  <sheetData>
    <row r="1" spans="1:6" x14ac:dyDescent="0.3">
      <c r="A1" s="2" t="s">
        <v>251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</row>
    <row r="2" spans="1:6" x14ac:dyDescent="0.3">
      <c r="A2" t="s">
        <v>338</v>
      </c>
      <c r="B2" s="3">
        <f>SUM('2018-OEVK'!B2:B19)</f>
        <v>1323969</v>
      </c>
      <c r="C2" s="3">
        <f>SUM('2018-OEVK'!C2:C19)</f>
        <v>998559</v>
      </c>
      <c r="D2" s="5">
        <f>(C2/B2)*100</f>
        <v>75.421629962635066</v>
      </c>
      <c r="E2" s="3">
        <f>B2-C2</f>
        <v>325410</v>
      </c>
      <c r="F2" s="5">
        <f>(E2/B2)*100</f>
        <v>24.578370037364923</v>
      </c>
    </row>
    <row r="3" spans="1:6" x14ac:dyDescent="0.3">
      <c r="A3" t="s">
        <v>339</v>
      </c>
      <c r="B3" s="3">
        <f>SUM('2018-OEVK'!B20:B25)</f>
        <v>421906</v>
      </c>
      <c r="C3" s="3">
        <f>SUM('2018-OEVK'!C20:C25)</f>
        <v>284164</v>
      </c>
      <c r="D3" s="5">
        <f t="shared" ref="D3:D4" si="0">(C3/B3)*100</f>
        <v>67.352443435267574</v>
      </c>
      <c r="E3" s="3">
        <f t="shared" ref="E3:E4" si="1">B3-C3</f>
        <v>137742</v>
      </c>
      <c r="F3" s="5">
        <f t="shared" ref="F3:F4" si="2">(E3/B3)*100</f>
        <v>32.647556564732426</v>
      </c>
    </row>
    <row r="4" spans="1:6" x14ac:dyDescent="0.3">
      <c r="A4" t="s">
        <v>340</v>
      </c>
      <c r="B4" s="3">
        <f>SUM('2018-OEVK'!B26:B29)</f>
        <v>308225</v>
      </c>
      <c r="C4" s="3">
        <f>SUM('2018-OEVK'!C26:C29)</f>
        <v>210095</v>
      </c>
      <c r="D4" s="5">
        <f t="shared" si="0"/>
        <v>68.16286803471489</v>
      </c>
      <c r="E4" s="3">
        <f t="shared" si="1"/>
        <v>98130</v>
      </c>
      <c r="F4" s="5">
        <f t="shared" si="2"/>
        <v>31.837131965285099</v>
      </c>
    </row>
    <row r="5" spans="1:6" x14ac:dyDescent="0.3">
      <c r="A5" t="s">
        <v>341</v>
      </c>
      <c r="B5" s="3">
        <f>SUM('2018-OEVK'!B30:B33)</f>
        <v>289863</v>
      </c>
      <c r="C5" s="3">
        <f>SUM('2018-OEVK'!C30:C33)</f>
        <v>194584</v>
      </c>
      <c r="D5" s="5">
        <f>(C5/B5)*100</f>
        <v>67.129644004236482</v>
      </c>
      <c r="E5" s="3">
        <f t="shared" ref="E5:E20" si="3">B5-C5</f>
        <v>95279</v>
      </c>
      <c r="F5" s="5">
        <f t="shared" ref="F5:F20" si="4">(E5/B5)*100</f>
        <v>32.870355995763518</v>
      </c>
    </row>
    <row r="6" spans="1:6" x14ac:dyDescent="0.3">
      <c r="A6" t="s">
        <v>342</v>
      </c>
      <c r="B6" s="3">
        <f>SUM('2018-OEVK'!B34:B40)</f>
        <v>536709</v>
      </c>
      <c r="C6" s="3">
        <f>SUM('2018-OEVK'!C34:C40)</f>
        <v>353620</v>
      </c>
      <c r="D6" s="5">
        <f t="shared" ref="D6:D20" si="5">(C6/B6)*100</f>
        <v>65.886728189763915</v>
      </c>
      <c r="E6" s="3">
        <f t="shared" si="3"/>
        <v>183089</v>
      </c>
      <c r="F6" s="5">
        <f t="shared" si="4"/>
        <v>34.113271810236085</v>
      </c>
    </row>
    <row r="7" spans="1:6" x14ac:dyDescent="0.3">
      <c r="A7" t="s">
        <v>343</v>
      </c>
      <c r="B7" s="3">
        <f>SUM('2018-OEVK'!B41:B44)</f>
        <v>334245</v>
      </c>
      <c r="C7" s="3">
        <f>SUM('2018-OEVK'!C41:C44)</f>
        <v>234881</v>
      </c>
      <c r="D7" s="5">
        <f t="shared" si="5"/>
        <v>70.272105790662536</v>
      </c>
      <c r="E7" s="3">
        <f t="shared" si="3"/>
        <v>99364</v>
      </c>
      <c r="F7" s="5">
        <f t="shared" si="4"/>
        <v>29.727894209337464</v>
      </c>
    </row>
    <row r="8" spans="1:6" x14ac:dyDescent="0.3">
      <c r="A8" t="s">
        <v>344</v>
      </c>
      <c r="B8" s="3">
        <f>SUM('2018-OEVK'!B45:B49)</f>
        <v>343655</v>
      </c>
      <c r="C8" s="3">
        <f>SUM('2018-OEVK'!C45:C49)</f>
        <v>244125</v>
      </c>
      <c r="D8" s="5">
        <f t="shared" si="5"/>
        <v>71.037814086802172</v>
      </c>
      <c r="E8" s="3">
        <f t="shared" si="3"/>
        <v>99530</v>
      </c>
      <c r="F8" s="5">
        <f t="shared" si="4"/>
        <v>28.962185913197828</v>
      </c>
    </row>
    <row r="9" spans="1:6" x14ac:dyDescent="0.3">
      <c r="A9" t="s">
        <v>345</v>
      </c>
      <c r="B9" s="3">
        <f>SUM('2018-OEVK'!B50:B54)</f>
        <v>358929</v>
      </c>
      <c r="C9" s="3">
        <f>SUM('2018-OEVK'!C50:C54)</f>
        <v>262346</v>
      </c>
      <c r="D9" s="5">
        <f t="shared" si="5"/>
        <v>73.091335612335584</v>
      </c>
      <c r="E9" s="3">
        <f t="shared" si="3"/>
        <v>96583</v>
      </c>
      <c r="F9" s="5">
        <f t="shared" si="4"/>
        <v>26.908664387664409</v>
      </c>
    </row>
    <row r="10" spans="1:6" x14ac:dyDescent="0.3">
      <c r="A10" t="s">
        <v>346</v>
      </c>
      <c r="B10" s="3">
        <f>SUM('2018-OEVK'!B55:B60)</f>
        <v>433248</v>
      </c>
      <c r="C10" s="3">
        <f>SUM('2018-OEVK'!C55:C60)</f>
        <v>284449</v>
      </c>
      <c r="D10" s="5">
        <f t="shared" si="5"/>
        <v>65.655005908855898</v>
      </c>
      <c r="E10" s="3">
        <f t="shared" si="3"/>
        <v>148799</v>
      </c>
      <c r="F10" s="5">
        <f t="shared" si="4"/>
        <v>34.344994091144102</v>
      </c>
    </row>
    <row r="11" spans="1:6" x14ac:dyDescent="0.3">
      <c r="A11" t="s">
        <v>347</v>
      </c>
      <c r="B11" s="3">
        <f>SUM('2018-OEVK'!B61:B63)</f>
        <v>244088</v>
      </c>
      <c r="C11" s="3">
        <f>SUM('2018-OEVK'!C61:C63)</f>
        <v>171414</v>
      </c>
      <c r="D11" s="5">
        <f t="shared" si="5"/>
        <v>70.226311821965851</v>
      </c>
      <c r="E11" s="3">
        <f t="shared" si="3"/>
        <v>72674</v>
      </c>
      <c r="F11" s="5">
        <f t="shared" si="4"/>
        <v>29.773688178034153</v>
      </c>
    </row>
    <row r="12" spans="1:6" x14ac:dyDescent="0.3">
      <c r="A12" t="s">
        <v>348</v>
      </c>
      <c r="B12" s="3">
        <f>SUM('2018-OEVK'!B64:B67)</f>
        <v>308202</v>
      </c>
      <c r="C12" s="3">
        <f>SUM('2018-OEVK'!C64:C67)</f>
        <v>204582</v>
      </c>
      <c r="D12" s="5">
        <f t="shared" si="5"/>
        <v>66.379192867015789</v>
      </c>
      <c r="E12" s="3">
        <f t="shared" si="3"/>
        <v>103620</v>
      </c>
      <c r="F12" s="5">
        <f t="shared" si="4"/>
        <v>33.620807132984211</v>
      </c>
    </row>
    <row r="13" spans="1:6" x14ac:dyDescent="0.3">
      <c r="A13" t="s">
        <v>349</v>
      </c>
      <c r="B13" s="3">
        <f>SUM('2018-OEVK'!B68:B70)</f>
        <v>247506</v>
      </c>
      <c r="C13" s="3">
        <f>SUM('2018-OEVK'!C68:C70)</f>
        <v>173108</v>
      </c>
      <c r="D13" s="5">
        <f t="shared" si="5"/>
        <v>69.940930724911723</v>
      </c>
      <c r="E13" s="3">
        <f t="shared" si="3"/>
        <v>74398</v>
      </c>
      <c r="F13" s="5">
        <f t="shared" si="4"/>
        <v>30.05906927508828</v>
      </c>
    </row>
    <row r="14" spans="1:6" x14ac:dyDescent="0.3">
      <c r="A14" t="s">
        <v>350</v>
      </c>
      <c r="B14" s="3">
        <f>SUM('2018-OEVK'!B71:B72)</f>
        <v>159907</v>
      </c>
      <c r="C14" s="3">
        <f>SUM('2018-OEVK'!C71:C72)</f>
        <v>110240</v>
      </c>
      <c r="D14" s="5">
        <f t="shared" si="5"/>
        <v>68.940071416510847</v>
      </c>
      <c r="E14" s="3">
        <f t="shared" si="3"/>
        <v>49667</v>
      </c>
      <c r="F14" s="5">
        <f t="shared" si="4"/>
        <v>31.059928583489153</v>
      </c>
    </row>
    <row r="15" spans="1:6" x14ac:dyDescent="0.3">
      <c r="A15" t="s">
        <v>351</v>
      </c>
      <c r="B15" s="3">
        <f>SUM('2018-OEVK'!B73:B84)</f>
        <v>1006454</v>
      </c>
      <c r="C15" s="3">
        <f>SUM('2018-OEVK'!C73:C84)</f>
        <v>723422</v>
      </c>
      <c r="D15" s="5">
        <f t="shared" si="5"/>
        <v>71.878297468140616</v>
      </c>
      <c r="E15" s="3">
        <f t="shared" si="3"/>
        <v>283032</v>
      </c>
      <c r="F15" s="5">
        <f t="shared" si="4"/>
        <v>28.121702531859377</v>
      </c>
    </row>
    <row r="16" spans="1:6" x14ac:dyDescent="0.3">
      <c r="A16" t="s">
        <v>352</v>
      </c>
      <c r="B16" s="3">
        <f>SUM('2018-OEVK'!B85:B88)</f>
        <v>254529</v>
      </c>
      <c r="C16" s="3">
        <f>SUM('2018-OEVK'!C85:C88)</f>
        <v>173041</v>
      </c>
      <c r="D16" s="5">
        <f t="shared" si="5"/>
        <v>67.9847875880548</v>
      </c>
      <c r="E16" s="3">
        <f t="shared" si="3"/>
        <v>81488</v>
      </c>
      <c r="F16" s="5">
        <f t="shared" si="4"/>
        <v>32.0152124119452</v>
      </c>
    </row>
    <row r="17" spans="1:6" x14ac:dyDescent="0.3">
      <c r="A17" t="s">
        <v>353</v>
      </c>
      <c r="B17" s="3">
        <f>SUM('2018-OEVK'!B89:B94)</f>
        <v>456488</v>
      </c>
      <c r="C17" s="3">
        <f>SUM('2018-OEVK'!C89:C94)</f>
        <v>304386</v>
      </c>
      <c r="D17" s="5">
        <f t="shared" si="5"/>
        <v>66.67995653774031</v>
      </c>
      <c r="E17" s="3">
        <f t="shared" si="3"/>
        <v>152102</v>
      </c>
      <c r="F17" s="5">
        <f t="shared" si="4"/>
        <v>33.320043462259683</v>
      </c>
    </row>
    <row r="18" spans="1:6" x14ac:dyDescent="0.3">
      <c r="A18" t="s">
        <v>354</v>
      </c>
      <c r="B18" s="3">
        <f>SUM('2018-OEVK'!B95:B97)</f>
        <v>185042</v>
      </c>
      <c r="C18" s="3">
        <f>SUM('2018-OEVK'!C95:C97)</f>
        <v>124940</v>
      </c>
      <c r="D18" s="5">
        <f t="shared" si="5"/>
        <v>67.519806314242174</v>
      </c>
      <c r="E18" s="3">
        <f t="shared" si="3"/>
        <v>60102</v>
      </c>
      <c r="F18" s="5">
        <f t="shared" si="4"/>
        <v>32.480193685757833</v>
      </c>
    </row>
    <row r="19" spans="1:6" x14ac:dyDescent="0.3">
      <c r="A19" t="s">
        <v>355</v>
      </c>
      <c r="B19" s="3">
        <f>SUM('2018-OEVK'!B98:B100)</f>
        <v>206766</v>
      </c>
      <c r="C19" s="3">
        <f>SUM('2018-OEVK'!C98:C100)</f>
        <v>153489</v>
      </c>
      <c r="D19" s="5">
        <f t="shared" si="5"/>
        <v>74.23319114361162</v>
      </c>
      <c r="E19" s="3">
        <f t="shared" si="3"/>
        <v>53277</v>
      </c>
      <c r="F19" s="5">
        <f t="shared" si="4"/>
        <v>25.76680885638838</v>
      </c>
    </row>
    <row r="20" spans="1:6" x14ac:dyDescent="0.3">
      <c r="A20" t="s">
        <v>356</v>
      </c>
      <c r="B20" s="3">
        <f>SUM('2018-OEVK'!B101:B104)</f>
        <v>286697</v>
      </c>
      <c r="C20" s="3">
        <f>SUM('2018-OEVK'!C101:C104)</f>
        <v>204779</v>
      </c>
      <c r="D20" s="5">
        <f t="shared" si="5"/>
        <v>71.42697691290806</v>
      </c>
      <c r="E20" s="3">
        <f t="shared" si="3"/>
        <v>81918</v>
      </c>
      <c r="F20" s="5">
        <f t="shared" si="4"/>
        <v>28.573023087091947</v>
      </c>
    </row>
    <row r="21" spans="1:6" x14ac:dyDescent="0.3">
      <c r="A21" t="s">
        <v>357</v>
      </c>
      <c r="B21" s="3">
        <f>SUM('2018-OEVK'!B105:B107)</f>
        <v>227387</v>
      </c>
      <c r="C21" s="3">
        <f>SUM('2018-OEVK'!C105:C107)</f>
        <v>162276</v>
      </c>
      <c r="D21" s="5">
        <f t="shared" ref="D21" si="6">(C21/B21)*100</f>
        <v>71.365557397740417</v>
      </c>
      <c r="E21" s="3">
        <f t="shared" ref="E21" si="7">B21-C21</f>
        <v>65111</v>
      </c>
      <c r="F21" s="5">
        <f t="shared" ref="F21" si="8">(E21/B21)*100</f>
        <v>28.634442602259586</v>
      </c>
    </row>
  </sheetData>
  <pageMargins left="0.7" right="0.7" top="0.75" bottom="0.75" header="0.3" footer="0.3"/>
  <ignoredErrors>
    <ignoredError sqref="B3:C4 B5:C21 B2:C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DCC2-AB88-4375-AB1D-3665C9A4FF24}">
  <dimension ref="A1:F21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6640625" bestFit="1" customWidth="1"/>
    <col min="2" max="2" width="23.33203125" bestFit="1" customWidth="1"/>
    <col min="3" max="3" width="12.6640625" bestFit="1" customWidth="1"/>
    <col min="4" max="4" width="12.44140625" bestFit="1" customWidth="1"/>
    <col min="5" max="5" width="16.5546875" bestFit="1" customWidth="1"/>
    <col min="6" max="6" width="16.44140625" bestFit="1" customWidth="1"/>
  </cols>
  <sheetData>
    <row r="1" spans="1:6" x14ac:dyDescent="0.3">
      <c r="A1" s="2" t="s">
        <v>251</v>
      </c>
      <c r="B1" s="2" t="s">
        <v>31</v>
      </c>
      <c r="C1" s="2" t="s">
        <v>32</v>
      </c>
      <c r="D1" s="2" t="s">
        <v>34</v>
      </c>
      <c r="E1" s="2" t="s">
        <v>33</v>
      </c>
      <c r="F1" s="2" t="s">
        <v>35</v>
      </c>
    </row>
    <row r="2" spans="1:6" x14ac:dyDescent="0.3">
      <c r="A2" t="s">
        <v>338</v>
      </c>
      <c r="B2" s="3">
        <f>SUM('2022-OEVK'!B2:B19)</f>
        <v>1274391</v>
      </c>
      <c r="C2" s="3">
        <f>SUM('2022-OEVK'!C2:C19)</f>
        <v>959897</v>
      </c>
      <c r="D2" s="5">
        <f>(C2/B2)*100</f>
        <v>75.322016555358601</v>
      </c>
      <c r="E2" s="3">
        <f>B2-C2</f>
        <v>314494</v>
      </c>
      <c r="F2" s="5">
        <f>(E2/B2)*100</f>
        <v>24.677983444641402</v>
      </c>
    </row>
    <row r="3" spans="1:6" x14ac:dyDescent="0.3">
      <c r="A3" t="s">
        <v>339</v>
      </c>
      <c r="B3" s="3">
        <f>SUM('2022-OEVK'!B20:B25)</f>
        <v>410777</v>
      </c>
      <c r="C3" s="3">
        <f>SUM('2022-OEVK'!C20:C25)</f>
        <v>277121</v>
      </c>
      <c r="D3" s="5">
        <f t="shared" ref="D3:D4" si="0">(C3/B3)*100</f>
        <v>67.462637878946481</v>
      </c>
      <c r="E3" s="3">
        <f t="shared" ref="E3:E4" si="1">B3-C3</f>
        <v>133656</v>
      </c>
      <c r="F3" s="5">
        <f t="shared" ref="F3:F4" si="2">(E3/B3)*100</f>
        <v>32.537362121053512</v>
      </c>
    </row>
    <row r="4" spans="1:6" x14ac:dyDescent="0.3">
      <c r="A4" t="s">
        <v>340</v>
      </c>
      <c r="B4" s="3">
        <f>SUM('2022-OEVK'!B26:B29)</f>
        <v>297767</v>
      </c>
      <c r="C4" s="3">
        <f>SUM('2022-OEVK'!C26:C29)</f>
        <v>201102</v>
      </c>
      <c r="D4" s="5">
        <f t="shared" si="0"/>
        <v>67.536698156612388</v>
      </c>
      <c r="E4" s="3">
        <f t="shared" si="1"/>
        <v>96665</v>
      </c>
      <c r="F4" s="5">
        <f t="shared" si="2"/>
        <v>32.463301843387612</v>
      </c>
    </row>
    <row r="5" spans="1:6" x14ac:dyDescent="0.3">
      <c r="A5" t="s">
        <v>341</v>
      </c>
      <c r="B5" s="3">
        <f>SUM('2022-OEVK'!B30:B33)</f>
        <v>276924</v>
      </c>
      <c r="C5" s="3">
        <f>SUM('2022-OEVK'!C30:C33)</f>
        <v>183986</v>
      </c>
      <c r="D5" s="5">
        <f>(C5/B5)*100</f>
        <v>66.439167424997464</v>
      </c>
      <c r="E5" s="3">
        <f t="shared" ref="E5:E21" si="3">B5-C5</f>
        <v>92938</v>
      </c>
      <c r="F5" s="5">
        <f t="shared" ref="F5:F21" si="4">(E5/B5)*100</f>
        <v>33.560832575002529</v>
      </c>
    </row>
    <row r="6" spans="1:6" x14ac:dyDescent="0.3">
      <c r="A6" t="s">
        <v>342</v>
      </c>
      <c r="B6" s="3">
        <f>SUM('2022-OEVK'!B34:B40)</f>
        <v>513539</v>
      </c>
      <c r="C6" s="3">
        <f>SUM('2022-OEVK'!C34:C40)</f>
        <v>332051</v>
      </c>
      <c r="D6" s="5">
        <f t="shared" ref="D6:D21" si="5">(C6/B6)*100</f>
        <v>64.659354012061399</v>
      </c>
      <c r="E6" s="3">
        <f t="shared" si="3"/>
        <v>181488</v>
      </c>
      <c r="F6" s="5">
        <f t="shared" si="4"/>
        <v>35.340645987938593</v>
      </c>
    </row>
    <row r="7" spans="1:6" x14ac:dyDescent="0.3">
      <c r="A7" t="s">
        <v>343</v>
      </c>
      <c r="B7" s="3">
        <f>SUM('2022-OEVK'!B41:B44)</f>
        <v>324670</v>
      </c>
      <c r="C7" s="3">
        <f>SUM('2022-OEVK'!C41:C44)</f>
        <v>228779</v>
      </c>
      <c r="D7" s="5">
        <f t="shared" si="5"/>
        <v>70.4650876274371</v>
      </c>
      <c r="E7" s="3">
        <f t="shared" si="3"/>
        <v>95891</v>
      </c>
      <c r="F7" s="5">
        <f t="shared" si="4"/>
        <v>29.534912372562911</v>
      </c>
    </row>
    <row r="8" spans="1:6" x14ac:dyDescent="0.3">
      <c r="A8" t="s">
        <v>344</v>
      </c>
      <c r="B8" s="3">
        <f>SUM('2022-OEVK'!B45:B49)</f>
        <v>340044</v>
      </c>
      <c r="C8" s="3">
        <f>SUM('2022-OEVK'!C45:C49)</f>
        <v>242974</v>
      </c>
      <c r="D8" s="5">
        <f t="shared" si="5"/>
        <v>71.453694227805812</v>
      </c>
      <c r="E8" s="3">
        <f t="shared" si="3"/>
        <v>97070</v>
      </c>
      <c r="F8" s="5">
        <f t="shared" si="4"/>
        <v>28.546305772194184</v>
      </c>
    </row>
    <row r="9" spans="1:6" x14ac:dyDescent="0.3">
      <c r="A9" t="s">
        <v>345</v>
      </c>
      <c r="B9" s="3">
        <f>SUM('2022-OEVK'!B50:B54)</f>
        <v>358942</v>
      </c>
      <c r="C9" s="3">
        <f>SUM('2022-OEVK'!C50:C54)</f>
        <v>264610</v>
      </c>
      <c r="D9" s="5">
        <f t="shared" si="5"/>
        <v>73.719430994422495</v>
      </c>
      <c r="E9" s="3">
        <f t="shared" si="3"/>
        <v>94332</v>
      </c>
      <c r="F9" s="5">
        <f t="shared" si="4"/>
        <v>26.280569005577505</v>
      </c>
    </row>
    <row r="10" spans="1:6" x14ac:dyDescent="0.3">
      <c r="A10" t="s">
        <v>346</v>
      </c>
      <c r="B10" s="3">
        <f>SUM('2022-OEVK'!B55:B60)</f>
        <v>424034</v>
      </c>
      <c r="C10" s="3">
        <f>SUM('2022-OEVK'!C55:C60)</f>
        <v>280418</v>
      </c>
      <c r="D10" s="5">
        <f t="shared" si="5"/>
        <v>66.131017795742792</v>
      </c>
      <c r="E10" s="3">
        <f t="shared" si="3"/>
        <v>143616</v>
      </c>
      <c r="F10" s="5">
        <f t="shared" si="4"/>
        <v>33.8689822042572</v>
      </c>
    </row>
    <row r="11" spans="1:6" x14ac:dyDescent="0.3">
      <c r="A11" t="s">
        <v>347</v>
      </c>
      <c r="B11" s="3">
        <f>SUM('2022-OEVK'!B61:B63)</f>
        <v>237737</v>
      </c>
      <c r="C11" s="3">
        <f>SUM('2022-OEVK'!C61:C63)</f>
        <v>163980</v>
      </c>
      <c r="D11" s="5">
        <f t="shared" si="5"/>
        <v>68.975380357285573</v>
      </c>
      <c r="E11" s="3">
        <f t="shared" si="3"/>
        <v>73757</v>
      </c>
      <c r="F11" s="5">
        <f t="shared" si="4"/>
        <v>31.024619642714431</v>
      </c>
    </row>
    <row r="12" spans="1:6" x14ac:dyDescent="0.3">
      <c r="A12" t="s">
        <v>348</v>
      </c>
      <c r="B12" s="3">
        <f>SUM('2022-OEVK'!B64:B67)</f>
        <v>297113</v>
      </c>
      <c r="C12" s="3">
        <f>SUM('2022-OEVK'!C64:C67)</f>
        <v>195855</v>
      </c>
      <c r="D12" s="5">
        <f t="shared" si="5"/>
        <v>65.919364013018608</v>
      </c>
      <c r="E12" s="3">
        <f t="shared" si="3"/>
        <v>101258</v>
      </c>
      <c r="F12" s="5">
        <f t="shared" si="4"/>
        <v>34.080635986981385</v>
      </c>
    </row>
    <row r="13" spans="1:6" x14ac:dyDescent="0.3">
      <c r="A13" t="s">
        <v>349</v>
      </c>
      <c r="B13" s="3">
        <f>SUM('2022-OEVK'!B68:B70)</f>
        <v>242615</v>
      </c>
      <c r="C13" s="3">
        <f>SUM('2022-OEVK'!C68:C70)</f>
        <v>168223</v>
      </c>
      <c r="D13" s="5">
        <f t="shared" si="5"/>
        <v>69.337427611648081</v>
      </c>
      <c r="E13" s="3">
        <f t="shared" si="3"/>
        <v>74392</v>
      </c>
      <c r="F13" s="5">
        <f t="shared" si="4"/>
        <v>30.662572388351915</v>
      </c>
    </row>
    <row r="14" spans="1:6" x14ac:dyDescent="0.3">
      <c r="A14" t="s">
        <v>350</v>
      </c>
      <c r="B14" s="3">
        <f>SUM('2022-OEVK'!B71:B72)</f>
        <v>153974</v>
      </c>
      <c r="C14" s="3">
        <f>SUM('2022-OEVK'!C71:C72)</f>
        <v>103022</v>
      </c>
      <c r="D14" s="5">
        <f t="shared" si="5"/>
        <v>66.908698871238002</v>
      </c>
      <c r="E14" s="3">
        <f t="shared" si="3"/>
        <v>50952</v>
      </c>
      <c r="F14" s="5">
        <f t="shared" si="4"/>
        <v>33.091301128761998</v>
      </c>
    </row>
    <row r="15" spans="1:6" x14ac:dyDescent="0.3">
      <c r="A15" t="s">
        <v>351</v>
      </c>
      <c r="B15" s="3">
        <f>SUM('2022-OEVK'!B73:B84)</f>
        <v>1039628</v>
      </c>
      <c r="C15" s="3">
        <f>SUM('2022-OEVK'!C73:C84)</f>
        <v>757679</v>
      </c>
      <c r="D15" s="5">
        <f t="shared" si="5"/>
        <v>72.879818550481517</v>
      </c>
      <c r="E15" s="3">
        <f t="shared" si="3"/>
        <v>281949</v>
      </c>
      <c r="F15" s="5">
        <f t="shared" si="4"/>
        <v>27.120181449518483</v>
      </c>
    </row>
    <row r="16" spans="1:6" x14ac:dyDescent="0.3">
      <c r="A16" t="s">
        <v>352</v>
      </c>
      <c r="B16" s="3">
        <f>SUM('2022-OEVK'!B85:B88)</f>
        <v>247256</v>
      </c>
      <c r="C16" s="3">
        <f>SUM('2022-OEVK'!C85:C88)</f>
        <v>167110</v>
      </c>
      <c r="D16" s="5">
        <f t="shared" si="5"/>
        <v>67.585821982075259</v>
      </c>
      <c r="E16" s="3">
        <f t="shared" si="3"/>
        <v>80146</v>
      </c>
      <c r="F16" s="5">
        <f t="shared" si="4"/>
        <v>32.414178017924741</v>
      </c>
    </row>
    <row r="17" spans="1:6" x14ac:dyDescent="0.3">
      <c r="A17" t="s">
        <v>353</v>
      </c>
      <c r="B17" s="3">
        <f>SUM('2022-OEVK'!B89:B94)</f>
        <v>440030</v>
      </c>
      <c r="C17" s="3">
        <f>SUM('2022-OEVK'!C89:C94)</f>
        <v>287811</v>
      </c>
      <c r="D17" s="5">
        <f t="shared" si="5"/>
        <v>65.407131331954645</v>
      </c>
      <c r="E17" s="3">
        <f t="shared" si="3"/>
        <v>152219</v>
      </c>
      <c r="F17" s="5">
        <f t="shared" si="4"/>
        <v>34.592868668045362</v>
      </c>
    </row>
    <row r="18" spans="1:6" x14ac:dyDescent="0.3">
      <c r="A18" t="s">
        <v>354</v>
      </c>
      <c r="B18" s="3">
        <f>SUM('2022-OEVK'!B95:B97)</f>
        <v>176842</v>
      </c>
      <c r="C18" s="3">
        <f>SUM('2022-OEVK'!C95:C97)</f>
        <v>121580</v>
      </c>
      <c r="D18" s="5">
        <f t="shared" si="5"/>
        <v>68.750636161092942</v>
      </c>
      <c r="E18" s="3">
        <f t="shared" si="3"/>
        <v>55262</v>
      </c>
      <c r="F18" s="5">
        <f t="shared" si="4"/>
        <v>31.249363838907048</v>
      </c>
    </row>
    <row r="19" spans="1:6" x14ac:dyDescent="0.3">
      <c r="A19" t="s">
        <v>355</v>
      </c>
      <c r="B19" s="3">
        <f>SUM('2022-OEVK'!B98:B100)</f>
        <v>202790</v>
      </c>
      <c r="C19" s="3">
        <f>SUM('2022-OEVK'!C98:C100)</f>
        <v>151757</v>
      </c>
      <c r="D19" s="5">
        <f t="shared" si="5"/>
        <v>74.834557917057055</v>
      </c>
      <c r="E19" s="3">
        <f t="shared" si="3"/>
        <v>51033</v>
      </c>
      <c r="F19" s="5">
        <f t="shared" si="4"/>
        <v>25.165442082942945</v>
      </c>
    </row>
    <row r="20" spans="1:6" x14ac:dyDescent="0.3">
      <c r="A20" t="s">
        <v>356</v>
      </c>
      <c r="B20" s="3">
        <f>SUM('2022-OEVK'!B101:B104)</f>
        <v>279789</v>
      </c>
      <c r="C20" s="3">
        <f>SUM('2022-OEVK'!C101:C104)</f>
        <v>200859</v>
      </c>
      <c r="D20" s="5">
        <f t="shared" si="5"/>
        <v>71.789455625489211</v>
      </c>
      <c r="E20" s="3">
        <f t="shared" si="3"/>
        <v>78930</v>
      </c>
      <c r="F20" s="5">
        <f t="shared" si="4"/>
        <v>28.210544374510793</v>
      </c>
    </row>
    <row r="21" spans="1:6" x14ac:dyDescent="0.3">
      <c r="A21" t="s">
        <v>357</v>
      </c>
      <c r="B21" s="3">
        <f>SUM('2022-OEVK'!B105:B107)</f>
        <v>220475</v>
      </c>
      <c r="C21" s="3">
        <f>SUM('2022-OEVK'!C105:C107)</f>
        <v>157766</v>
      </c>
      <c r="D21" s="5">
        <f t="shared" si="5"/>
        <v>71.557319423970966</v>
      </c>
      <c r="E21" s="3">
        <f t="shared" si="3"/>
        <v>62709</v>
      </c>
      <c r="F21" s="5">
        <f t="shared" si="4"/>
        <v>28.442680576029026</v>
      </c>
    </row>
  </sheetData>
  <pageMargins left="0.7" right="0.7" top="0.75" bottom="0.75" header="0.3" footer="0.3"/>
  <ignoredErrors>
    <ignoredError sqref="B3:C4 B5:C21 B2:C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Főoldal</vt:lpstr>
      <vt:lpstr>Összesítés (3)</vt:lpstr>
      <vt:lpstr>Összesítés (2)</vt:lpstr>
      <vt:lpstr>Összesítés</vt:lpstr>
      <vt:lpstr>Átlagkereset_2024</vt:lpstr>
      <vt:lpstr>2022-OEVK</vt:lpstr>
      <vt:lpstr>2018-OEVK</vt:lpstr>
      <vt:lpstr>Főváros_megyék_2018</vt:lpstr>
      <vt:lpstr>Főváros_megyék_2022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Preszter Ágota</dc:creator>
  <cp:lastModifiedBy>Lttd</cp:lastModifiedBy>
  <cp:lastPrinted>2025-04-25T17:32:40Z</cp:lastPrinted>
  <dcterms:created xsi:type="dcterms:W3CDTF">2025-04-25T10:22:38Z</dcterms:created>
  <dcterms:modified xsi:type="dcterms:W3CDTF">2025-05-08T04:15:08Z</dcterms:modified>
</cp:coreProperties>
</file>