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62" documentId="13_ncr:1_{3975E5BF-826A-4E3A-89D1-57F1183401D9}" xr6:coauthVersionLast="47" xr6:coauthVersionMax="47" xr10:uidLastSave="{B00C9AE5-DFAF-4F1E-8A7D-D5FFA7CC4745}"/>
  <bookViews>
    <workbookView xWindow="-108" yWindow="-108" windowWidth="23256" windowHeight="12456" xr2:uid="{3F84CE10-403C-4BD5-AFBC-0341DAFD6D9F}"/>
  </bookViews>
  <sheets>
    <sheet name="ny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0" i="1" l="1"/>
  <c r="W110" i="1"/>
  <c r="Y109" i="1"/>
  <c r="W109" i="1"/>
  <c r="Y108" i="1"/>
  <c r="W108" i="1"/>
  <c r="Y107" i="1"/>
  <c r="W107" i="1"/>
  <c r="Y106" i="1"/>
  <c r="W106" i="1"/>
  <c r="Y105" i="1"/>
  <c r="W105" i="1"/>
  <c r="Y104" i="1"/>
  <c r="W104" i="1"/>
  <c r="Y103" i="1"/>
  <c r="W103" i="1"/>
  <c r="Y102" i="1"/>
  <c r="W102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S6" i="1" l="1"/>
  <c r="G168" i="1"/>
  <c r="I169" i="1"/>
  <c r="G15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93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9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3" i="1"/>
  <c r="Y4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3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3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3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5" i="1"/>
  <c r="S4" i="1"/>
  <c r="S3" i="1"/>
  <c r="X108" i="1" l="1"/>
  <c r="AB108" i="1"/>
  <c r="AA108" i="1"/>
  <c r="AD108" i="1"/>
  <c r="Z108" i="1"/>
  <c r="Z105" i="1"/>
  <c r="AA105" i="1"/>
  <c r="X105" i="1"/>
  <c r="AB105" i="1"/>
  <c r="AD105" i="1"/>
  <c r="AD102" i="1"/>
  <c r="Z102" i="1"/>
  <c r="X102" i="1"/>
  <c r="AL93" i="1"/>
  <c r="AB102" i="1"/>
  <c r="AA102" i="1"/>
  <c r="W93" i="1"/>
  <c r="AW10" i="1"/>
  <c r="AU10" i="1" s="1"/>
  <c r="AW57" i="1"/>
  <c r="AU57" i="1" s="1"/>
  <c r="AW65" i="1"/>
  <c r="AW33" i="1"/>
  <c r="AW82" i="1"/>
  <c r="AV82" i="1" s="1"/>
  <c r="AW64" i="1"/>
  <c r="AV64" i="1" s="1"/>
  <c r="AW40" i="1"/>
  <c r="AW24" i="1"/>
  <c r="AW16" i="1"/>
  <c r="AW89" i="1"/>
  <c r="AV89" i="1" s="1"/>
  <c r="AW81" i="1"/>
  <c r="AW71" i="1"/>
  <c r="AW63" i="1"/>
  <c r="AW55" i="1"/>
  <c r="AW47" i="1"/>
  <c r="AW39" i="1"/>
  <c r="AW31" i="1"/>
  <c r="AW23" i="1"/>
  <c r="AW15" i="1"/>
  <c r="AW7" i="1"/>
  <c r="AW73" i="1"/>
  <c r="AW9" i="1"/>
  <c r="AW88" i="1"/>
  <c r="AV88" i="1" s="1"/>
  <c r="AW80" i="1"/>
  <c r="AV80" i="1" s="1"/>
  <c r="AW70" i="1"/>
  <c r="AV70" i="1" s="1"/>
  <c r="AW62" i="1"/>
  <c r="AV62" i="1" s="1"/>
  <c r="AW54" i="1"/>
  <c r="AV54" i="1" s="1"/>
  <c r="AW46" i="1"/>
  <c r="AV46" i="1" s="1"/>
  <c r="AW38" i="1"/>
  <c r="AV38" i="1" s="1"/>
  <c r="AW30" i="1"/>
  <c r="AV30" i="1" s="1"/>
  <c r="AW22" i="1"/>
  <c r="AV22" i="1" s="1"/>
  <c r="AW14" i="1"/>
  <c r="AV14" i="1" s="1"/>
  <c r="AW6" i="1"/>
  <c r="AV6" i="1" s="1"/>
  <c r="AW83" i="1"/>
  <c r="AW25" i="1"/>
  <c r="AW87" i="1"/>
  <c r="AV87" i="1" s="1"/>
  <c r="AW79" i="1"/>
  <c r="AV79" i="1" s="1"/>
  <c r="AW69" i="1"/>
  <c r="AV69" i="1" s="1"/>
  <c r="AW61" i="1"/>
  <c r="AV61" i="1" s="1"/>
  <c r="AW53" i="1"/>
  <c r="AV53" i="1" s="1"/>
  <c r="AW45" i="1"/>
  <c r="AW37" i="1"/>
  <c r="AW29" i="1"/>
  <c r="AV29" i="1" s="1"/>
  <c r="AW21" i="1"/>
  <c r="AW13" i="1"/>
  <c r="AV13" i="1" s="1"/>
  <c r="AW5" i="1"/>
  <c r="AV5" i="1" s="1"/>
  <c r="AW41" i="1"/>
  <c r="AM89" i="1"/>
  <c r="AM81" i="1"/>
  <c r="AM73" i="1"/>
  <c r="AM65" i="1"/>
  <c r="AM57" i="1"/>
  <c r="AM49" i="1"/>
  <c r="AM41" i="1"/>
  <c r="AM33" i="1"/>
  <c r="AM25" i="1"/>
  <c r="AM17" i="1"/>
  <c r="AM9" i="1"/>
  <c r="AW86" i="1"/>
  <c r="AV86" i="1" s="1"/>
  <c r="AW77" i="1"/>
  <c r="AV77" i="1" s="1"/>
  <c r="AW68" i="1"/>
  <c r="AV68" i="1" s="1"/>
  <c r="AW60" i="1"/>
  <c r="AV60" i="1" s="1"/>
  <c r="AW52" i="1"/>
  <c r="AV52" i="1" s="1"/>
  <c r="AW44" i="1"/>
  <c r="AV44" i="1" s="1"/>
  <c r="AW36" i="1"/>
  <c r="AV36" i="1" s="1"/>
  <c r="AW28" i="1"/>
  <c r="AV28" i="1" s="1"/>
  <c r="AW20" i="1"/>
  <c r="AV20" i="1" s="1"/>
  <c r="AW12" i="1"/>
  <c r="AV12" i="1" s="1"/>
  <c r="AW76" i="1"/>
  <c r="AV76" i="1" s="1"/>
  <c r="AW4" i="1"/>
  <c r="AW49" i="1"/>
  <c r="AW17" i="1"/>
  <c r="AW3" i="1"/>
  <c r="AV3" i="1" s="1"/>
  <c r="AW72" i="1"/>
  <c r="AW56" i="1"/>
  <c r="AW48" i="1"/>
  <c r="AW32" i="1"/>
  <c r="AW8" i="1"/>
  <c r="AW85" i="1"/>
  <c r="AW75" i="1"/>
  <c r="AW67" i="1"/>
  <c r="AV67" i="1" s="1"/>
  <c r="AW59" i="1"/>
  <c r="AW51" i="1"/>
  <c r="AW43" i="1"/>
  <c r="AW35" i="1"/>
  <c r="AW27" i="1"/>
  <c r="AW19" i="1"/>
  <c r="AW11" i="1"/>
  <c r="AW78" i="1"/>
  <c r="AV78" i="1" s="1"/>
  <c r="AW84" i="1"/>
  <c r="AV84" i="1" s="1"/>
  <c r="AW74" i="1"/>
  <c r="AW66" i="1"/>
  <c r="AV66" i="1" s="1"/>
  <c r="AW58" i="1"/>
  <c r="AV58" i="1" s="1"/>
  <c r="AW50" i="1"/>
  <c r="AV50" i="1" s="1"/>
  <c r="AW42" i="1"/>
  <c r="AW34" i="1"/>
  <c r="AV34" i="1" s="1"/>
  <c r="AW26" i="1"/>
  <c r="AV26" i="1" s="1"/>
  <c r="AW18" i="1"/>
  <c r="AV18" i="1" s="1"/>
  <c r="AU77" i="1"/>
  <c r="AU29" i="1"/>
  <c r="AU54" i="1"/>
  <c r="AU62" i="1"/>
  <c r="AU86" i="1"/>
  <c r="AU89" i="1"/>
  <c r="AU20" i="1"/>
  <c r="AU28" i="1"/>
  <c r="AM88" i="1"/>
  <c r="AM80" i="1"/>
  <c r="AM72" i="1"/>
  <c r="AM64" i="1"/>
  <c r="AM56" i="1"/>
  <c r="AM48" i="1"/>
  <c r="AM40" i="1"/>
  <c r="AM32" i="1"/>
  <c r="AM24" i="1"/>
  <c r="AM16" i="1"/>
  <c r="AM8" i="1"/>
  <c r="AM87" i="1"/>
  <c r="AM79" i="1"/>
  <c r="AM71" i="1"/>
  <c r="AM63" i="1"/>
  <c r="AM55" i="1"/>
  <c r="AM47" i="1"/>
  <c r="AM39" i="1"/>
  <c r="AM31" i="1"/>
  <c r="AM23" i="1"/>
  <c r="AM15" i="1"/>
  <c r="AM7" i="1"/>
  <c r="AM6" i="1"/>
  <c r="AM85" i="1"/>
  <c r="AM77" i="1"/>
  <c r="AM69" i="1"/>
  <c r="AM61" i="1"/>
  <c r="AM53" i="1"/>
  <c r="AM45" i="1"/>
  <c r="AM37" i="1"/>
  <c r="AM29" i="1"/>
  <c r="AM21" i="1"/>
  <c r="AM13" i="1"/>
  <c r="AM76" i="1"/>
  <c r="AM60" i="1"/>
  <c r="AM44" i="1"/>
  <c r="AM28" i="1"/>
  <c r="AM12" i="1"/>
  <c r="AM86" i="1"/>
  <c r="AM78" i="1"/>
  <c r="AM70" i="1"/>
  <c r="AM62" i="1"/>
  <c r="AM54" i="1"/>
  <c r="AM46" i="1"/>
  <c r="AM38" i="1"/>
  <c r="AM30" i="1"/>
  <c r="AM22" i="1"/>
  <c r="AM14" i="1"/>
  <c r="AM5" i="1"/>
  <c r="AG93" i="1"/>
  <c r="AM68" i="1"/>
  <c r="AM52" i="1"/>
  <c r="AM36" i="1"/>
  <c r="AM20" i="1"/>
  <c r="AM4" i="1"/>
  <c r="AM83" i="1"/>
  <c r="AM75" i="1"/>
  <c r="AM67" i="1"/>
  <c r="AM59" i="1"/>
  <c r="AM51" i="1"/>
  <c r="AM43" i="1"/>
  <c r="AM35" i="1"/>
  <c r="AM27" i="1"/>
  <c r="AM19" i="1"/>
  <c r="AM11" i="1"/>
  <c r="AM84" i="1"/>
  <c r="AM3" i="1"/>
  <c r="AM82" i="1"/>
  <c r="AM74" i="1"/>
  <c r="AM66" i="1"/>
  <c r="AM58" i="1"/>
  <c r="AM50" i="1"/>
  <c r="AM42" i="1"/>
  <c r="AM34" i="1"/>
  <c r="AM26" i="1"/>
  <c r="AM18" i="1"/>
  <c r="AM10" i="1"/>
  <c r="AJ93" i="1"/>
  <c r="AI93" i="1"/>
  <c r="Y93" i="1"/>
  <c r="AD93" i="1"/>
  <c r="AK93" i="1"/>
  <c r="Z93" i="1"/>
  <c r="AA93" i="1"/>
  <c r="AF93" i="1"/>
  <c r="S178" i="1"/>
  <c r="S170" i="1"/>
  <c r="S162" i="1"/>
  <c r="S154" i="1"/>
  <c r="S114" i="1"/>
  <c r="S106" i="1"/>
  <c r="S98" i="1"/>
  <c r="AH93" i="1"/>
  <c r="AC93" i="1"/>
  <c r="AB93" i="1"/>
  <c r="AE93" i="1"/>
  <c r="X93" i="1"/>
  <c r="S111" i="1"/>
  <c r="S103" i="1"/>
  <c r="S95" i="1"/>
  <c r="S113" i="1"/>
  <c r="S105" i="1"/>
  <c r="S97" i="1"/>
  <c r="S104" i="1"/>
  <c r="S96" i="1"/>
  <c r="S110" i="1"/>
  <c r="S102" i="1"/>
  <c r="S94" i="1"/>
  <c r="S109" i="1"/>
  <c r="S101" i="1"/>
  <c r="S108" i="1"/>
  <c r="S100" i="1"/>
  <c r="S115" i="1"/>
  <c r="S107" i="1"/>
  <c r="S99" i="1"/>
  <c r="S112" i="1"/>
  <c r="S177" i="1"/>
  <c r="S169" i="1"/>
  <c r="S161" i="1"/>
  <c r="S153" i="1"/>
  <c r="S145" i="1"/>
  <c r="S137" i="1"/>
  <c r="S129" i="1"/>
  <c r="S121" i="1"/>
  <c r="S138" i="1"/>
  <c r="S176" i="1"/>
  <c r="S168" i="1"/>
  <c r="S160" i="1"/>
  <c r="S152" i="1"/>
  <c r="S144" i="1"/>
  <c r="S136" i="1"/>
  <c r="S128" i="1"/>
  <c r="S120" i="1"/>
  <c r="S159" i="1"/>
  <c r="S143" i="1"/>
  <c r="S127" i="1"/>
  <c r="S146" i="1"/>
  <c r="S175" i="1"/>
  <c r="S167" i="1"/>
  <c r="S151" i="1"/>
  <c r="S135" i="1"/>
  <c r="S119" i="1"/>
  <c r="S174" i="1"/>
  <c r="S166" i="1"/>
  <c r="S158" i="1"/>
  <c r="S150" i="1"/>
  <c r="S142" i="1"/>
  <c r="S134" i="1"/>
  <c r="S126" i="1"/>
  <c r="S118" i="1"/>
  <c r="S130" i="1"/>
  <c r="S173" i="1"/>
  <c r="S165" i="1"/>
  <c r="S157" i="1"/>
  <c r="S149" i="1"/>
  <c r="S141" i="1"/>
  <c r="S133" i="1"/>
  <c r="S125" i="1"/>
  <c r="S117" i="1"/>
  <c r="S172" i="1"/>
  <c r="S164" i="1"/>
  <c r="S156" i="1"/>
  <c r="S148" i="1"/>
  <c r="S140" i="1"/>
  <c r="S132" i="1"/>
  <c r="S124" i="1"/>
  <c r="S116" i="1"/>
  <c r="S122" i="1"/>
  <c r="S179" i="1"/>
  <c r="S171" i="1"/>
  <c r="S163" i="1"/>
  <c r="S155" i="1"/>
  <c r="S147" i="1"/>
  <c r="S139" i="1"/>
  <c r="S131" i="1"/>
  <c r="S123" i="1"/>
  <c r="S93" i="1"/>
  <c r="AU70" i="1" l="1"/>
  <c r="AU88" i="1"/>
  <c r="AD110" i="1"/>
  <c r="AB110" i="1"/>
  <c r="Z110" i="1"/>
  <c r="AA110" i="1"/>
  <c r="X110" i="1"/>
  <c r="X104" i="1"/>
  <c r="AD104" i="1"/>
  <c r="Z104" i="1"/>
  <c r="AD107" i="1"/>
  <c r="Z107" i="1"/>
  <c r="X107" i="1"/>
  <c r="AB107" i="1"/>
  <c r="AA107" i="1"/>
  <c r="AB106" i="1"/>
  <c r="AA106" i="1"/>
  <c r="AD106" i="1"/>
  <c r="Z106" i="1"/>
  <c r="X106" i="1"/>
  <c r="AU84" i="1"/>
  <c r="AU6" i="1"/>
  <c r="AD103" i="1"/>
  <c r="Z103" i="1"/>
  <c r="X103" i="1"/>
  <c r="X109" i="1"/>
  <c r="AB109" i="1"/>
  <c r="AD109" i="1"/>
  <c r="AA109" i="1"/>
  <c r="Z109" i="1"/>
  <c r="AB103" i="1"/>
  <c r="AA103" i="1"/>
  <c r="AB104" i="1"/>
  <c r="AA104" i="1"/>
  <c r="AU52" i="1"/>
  <c r="AU80" i="1"/>
  <c r="AU44" i="1"/>
  <c r="AU53" i="1"/>
  <c r="AU36" i="1"/>
  <c r="AU22" i="1"/>
  <c r="AU61" i="1"/>
  <c r="AU14" i="1"/>
  <c r="AU46" i="1"/>
  <c r="AU12" i="1"/>
  <c r="AU67" i="1"/>
  <c r="AU87" i="1"/>
  <c r="AV10" i="1"/>
  <c r="AU79" i="1"/>
  <c r="AV57" i="1"/>
  <c r="AU66" i="1"/>
  <c r="AU34" i="1"/>
  <c r="AU78" i="1"/>
  <c r="AU18" i="1"/>
  <c r="AU26" i="1"/>
  <c r="AU8" i="1"/>
  <c r="AV8" i="1"/>
  <c r="AU50" i="1"/>
  <c r="AV43" i="1"/>
  <c r="AU43" i="1"/>
  <c r="AV48" i="1"/>
  <c r="AU48" i="1"/>
  <c r="AV21" i="1"/>
  <c r="AU21" i="1"/>
  <c r="AU7" i="1"/>
  <c r="AV7" i="1"/>
  <c r="AU71" i="1"/>
  <c r="AV71" i="1"/>
  <c r="AU33" i="1"/>
  <c r="AV33" i="1"/>
  <c r="AV32" i="1"/>
  <c r="AU32" i="1"/>
  <c r="AU73" i="1"/>
  <c r="AV73" i="1"/>
  <c r="AU76" i="1"/>
  <c r="AU38" i="1"/>
  <c r="AU5" i="1"/>
  <c r="AU69" i="1"/>
  <c r="AV74" i="1"/>
  <c r="AU74" i="1"/>
  <c r="AV51" i="1"/>
  <c r="AU51" i="1"/>
  <c r="AV56" i="1"/>
  <c r="AU56" i="1"/>
  <c r="AU25" i="1"/>
  <c r="AV25" i="1"/>
  <c r="AU15" i="1"/>
  <c r="AV15" i="1"/>
  <c r="AV81" i="1"/>
  <c r="AU81" i="1"/>
  <c r="AV65" i="1"/>
  <c r="AU65" i="1"/>
  <c r="AU68" i="1"/>
  <c r="AU30" i="1"/>
  <c r="AU82" i="1"/>
  <c r="AV59" i="1"/>
  <c r="AU59" i="1"/>
  <c r="AV72" i="1"/>
  <c r="AU72" i="1"/>
  <c r="AU37" i="1"/>
  <c r="AV37" i="1"/>
  <c r="AV83" i="1"/>
  <c r="AU83" i="1"/>
  <c r="AU23" i="1"/>
  <c r="AV23" i="1"/>
  <c r="AU63" i="1"/>
  <c r="AV63" i="1"/>
  <c r="AU60" i="1"/>
  <c r="AU13" i="1"/>
  <c r="AU3" i="1"/>
  <c r="AV45" i="1"/>
  <c r="AU45" i="1"/>
  <c r="AU31" i="1"/>
  <c r="AV31" i="1"/>
  <c r="AU16" i="1"/>
  <c r="AV16" i="1"/>
  <c r="AV27" i="1"/>
  <c r="AU27" i="1"/>
  <c r="AU55" i="1"/>
  <c r="AV55" i="1"/>
  <c r="AU58" i="1"/>
  <c r="AV11" i="1"/>
  <c r="AU11" i="1"/>
  <c r="AV75" i="1"/>
  <c r="AU75" i="1"/>
  <c r="AU17" i="1"/>
  <c r="AV17" i="1"/>
  <c r="AU39" i="1"/>
  <c r="AV39" i="1"/>
  <c r="AV24" i="1"/>
  <c r="AU24" i="1"/>
  <c r="AU4" i="1"/>
  <c r="AV4" i="1"/>
  <c r="AU9" i="1"/>
  <c r="AV9" i="1"/>
  <c r="AV35" i="1"/>
  <c r="AU35" i="1"/>
  <c r="AR9" i="1"/>
  <c r="AR3" i="1"/>
  <c r="AQ3" i="1" s="1"/>
  <c r="AU64" i="1"/>
  <c r="AV42" i="1"/>
  <c r="AU42" i="1"/>
  <c r="AV19" i="1"/>
  <c r="AU19" i="1"/>
  <c r="AV85" i="1"/>
  <c r="AU85" i="1"/>
  <c r="AV49" i="1"/>
  <c r="AU49" i="1"/>
  <c r="AU41" i="1"/>
  <c r="AV41" i="1"/>
  <c r="AV47" i="1"/>
  <c r="AU47" i="1"/>
  <c r="AV40" i="1"/>
  <c r="AU40" i="1"/>
  <c r="AR6" i="1"/>
  <c r="AR14" i="1"/>
  <c r="AR22" i="1"/>
  <c r="AR30" i="1"/>
  <c r="AR38" i="1"/>
  <c r="AR46" i="1"/>
  <c r="AR54" i="1"/>
  <c r="AR62" i="1"/>
  <c r="AR70" i="1"/>
  <c r="AR78" i="1"/>
  <c r="AR86" i="1"/>
  <c r="AR4" i="1"/>
  <c r="AR52" i="1"/>
  <c r="AR84" i="1"/>
  <c r="AR7" i="1"/>
  <c r="AR15" i="1"/>
  <c r="AR23" i="1"/>
  <c r="AR31" i="1"/>
  <c r="AR39" i="1"/>
  <c r="AR47" i="1"/>
  <c r="AR55" i="1"/>
  <c r="AR63" i="1"/>
  <c r="AR71" i="1"/>
  <c r="AR79" i="1"/>
  <c r="AR87" i="1"/>
  <c r="AR8" i="1"/>
  <c r="AR16" i="1"/>
  <c r="AR24" i="1"/>
  <c r="AR32" i="1"/>
  <c r="AR40" i="1"/>
  <c r="AR48" i="1"/>
  <c r="AR56" i="1"/>
  <c r="AR64" i="1"/>
  <c r="AR72" i="1"/>
  <c r="AR80" i="1"/>
  <c r="AR88" i="1"/>
  <c r="AR28" i="1"/>
  <c r="AR60" i="1"/>
  <c r="AR17" i="1"/>
  <c r="AR25" i="1"/>
  <c r="AR33" i="1"/>
  <c r="AR41" i="1"/>
  <c r="AR49" i="1"/>
  <c r="AR57" i="1"/>
  <c r="AR65" i="1"/>
  <c r="AR73" i="1"/>
  <c r="AR81" i="1"/>
  <c r="AR89" i="1"/>
  <c r="AR12" i="1"/>
  <c r="AR44" i="1"/>
  <c r="AR76" i="1"/>
  <c r="AR10" i="1"/>
  <c r="AR18" i="1"/>
  <c r="AR26" i="1"/>
  <c r="AR34" i="1"/>
  <c r="AR42" i="1"/>
  <c r="AR50" i="1"/>
  <c r="AR58" i="1"/>
  <c r="AR66" i="1"/>
  <c r="AR74" i="1"/>
  <c r="AR82" i="1"/>
  <c r="AR11" i="1"/>
  <c r="AR19" i="1"/>
  <c r="AR27" i="1"/>
  <c r="AR35" i="1"/>
  <c r="AR43" i="1"/>
  <c r="AR51" i="1"/>
  <c r="AR59" i="1"/>
  <c r="AR67" i="1"/>
  <c r="AR75" i="1"/>
  <c r="AR83" i="1"/>
  <c r="AR36" i="1"/>
  <c r="AR5" i="1"/>
  <c r="AR13" i="1"/>
  <c r="AR21" i="1"/>
  <c r="AR29" i="1"/>
  <c r="AR37" i="1"/>
  <c r="AR45" i="1"/>
  <c r="AR53" i="1"/>
  <c r="AR61" i="1"/>
  <c r="AR69" i="1"/>
  <c r="AR77" i="1"/>
  <c r="AR85" i="1"/>
  <c r="AR20" i="1"/>
  <c r="AR68" i="1"/>
  <c r="AQ62" i="1" l="1"/>
  <c r="AP62" i="1"/>
  <c r="AQ68" i="1"/>
  <c r="AP68" i="1"/>
  <c r="AQ37" i="1"/>
  <c r="AP37" i="1"/>
  <c r="AP67" i="1"/>
  <c r="AQ67" i="1"/>
  <c r="AP82" i="1"/>
  <c r="AQ82" i="1"/>
  <c r="AP18" i="1"/>
  <c r="AQ18" i="1"/>
  <c r="AP65" i="1"/>
  <c r="AQ65" i="1"/>
  <c r="AP3" i="1"/>
  <c r="AQ48" i="1"/>
  <c r="AP48" i="1"/>
  <c r="AQ71" i="1"/>
  <c r="AP71" i="1"/>
  <c r="AQ7" i="1"/>
  <c r="AP7" i="1"/>
  <c r="AQ54" i="1"/>
  <c r="AP54" i="1"/>
  <c r="AQ45" i="1"/>
  <c r="AP45" i="1"/>
  <c r="AQ56" i="1"/>
  <c r="AP56" i="1"/>
  <c r="AQ29" i="1"/>
  <c r="AP29" i="1"/>
  <c r="AP59" i="1"/>
  <c r="AQ59" i="1"/>
  <c r="AP74" i="1"/>
  <c r="AQ74" i="1"/>
  <c r="AQ10" i="1"/>
  <c r="AP10" i="1"/>
  <c r="AP57" i="1"/>
  <c r="AQ57" i="1"/>
  <c r="AQ60" i="1"/>
  <c r="AP60" i="1"/>
  <c r="AQ40" i="1"/>
  <c r="AP40" i="1"/>
  <c r="AP63" i="1"/>
  <c r="AQ63" i="1"/>
  <c r="AQ84" i="1"/>
  <c r="AP84" i="1"/>
  <c r="AQ46" i="1"/>
  <c r="AP46" i="1"/>
  <c r="AP26" i="1"/>
  <c r="AQ26" i="1"/>
  <c r="AQ15" i="1"/>
  <c r="AP15" i="1"/>
  <c r="AQ21" i="1"/>
  <c r="AP21" i="1"/>
  <c r="AP51" i="1"/>
  <c r="AQ51" i="1"/>
  <c r="AP66" i="1"/>
  <c r="AQ66" i="1"/>
  <c r="AQ76" i="1"/>
  <c r="AP76" i="1"/>
  <c r="AP49" i="1"/>
  <c r="AQ49" i="1"/>
  <c r="AQ28" i="1"/>
  <c r="AP28" i="1"/>
  <c r="AQ32" i="1"/>
  <c r="AP32" i="1"/>
  <c r="AQ55" i="1"/>
  <c r="AP55" i="1"/>
  <c r="AQ52" i="1"/>
  <c r="AP52" i="1"/>
  <c r="AQ38" i="1"/>
  <c r="AP38" i="1"/>
  <c r="AP73" i="1"/>
  <c r="AQ73" i="1"/>
  <c r="AQ85" i="1"/>
  <c r="AP85" i="1"/>
  <c r="AQ77" i="1"/>
  <c r="AP77" i="1"/>
  <c r="AQ13" i="1"/>
  <c r="AP13" i="1"/>
  <c r="AP43" i="1"/>
  <c r="AQ43" i="1"/>
  <c r="AQ58" i="1"/>
  <c r="AP58" i="1"/>
  <c r="AQ44" i="1"/>
  <c r="AP44" i="1"/>
  <c r="AP41" i="1"/>
  <c r="AQ41" i="1"/>
  <c r="AQ88" i="1"/>
  <c r="AP88" i="1"/>
  <c r="AQ24" i="1"/>
  <c r="AP24" i="1"/>
  <c r="AP47" i="1"/>
  <c r="AQ47" i="1"/>
  <c r="AQ4" i="1"/>
  <c r="AP4" i="1"/>
  <c r="AQ30" i="1"/>
  <c r="AP30" i="1"/>
  <c r="AP11" i="1"/>
  <c r="AQ11" i="1"/>
  <c r="AP79" i="1"/>
  <c r="AQ79" i="1"/>
  <c r="AQ5" i="1"/>
  <c r="AP5" i="1"/>
  <c r="AP35" i="1"/>
  <c r="AQ35" i="1"/>
  <c r="AP50" i="1"/>
  <c r="AQ50" i="1"/>
  <c r="AQ12" i="1"/>
  <c r="AP12" i="1"/>
  <c r="AP33" i="1"/>
  <c r="AQ33" i="1"/>
  <c r="AQ80" i="1"/>
  <c r="AP80" i="1"/>
  <c r="AQ16" i="1"/>
  <c r="AP16" i="1"/>
  <c r="AP39" i="1"/>
  <c r="AQ39" i="1"/>
  <c r="AQ86" i="1"/>
  <c r="AP86" i="1"/>
  <c r="AQ22" i="1"/>
  <c r="AP22" i="1"/>
  <c r="AP9" i="1"/>
  <c r="AQ9" i="1"/>
  <c r="AQ69" i="1"/>
  <c r="AP69" i="1"/>
  <c r="AQ61" i="1"/>
  <c r="AP61" i="1"/>
  <c r="AQ36" i="1"/>
  <c r="AP36" i="1"/>
  <c r="AP27" i="1"/>
  <c r="AQ27" i="1"/>
  <c r="AQ42" i="1"/>
  <c r="AP42" i="1"/>
  <c r="AP89" i="1"/>
  <c r="AQ89" i="1"/>
  <c r="AP25" i="1"/>
  <c r="AQ25" i="1"/>
  <c r="AQ72" i="1"/>
  <c r="AP72" i="1"/>
  <c r="AQ8" i="1"/>
  <c r="AP8" i="1"/>
  <c r="AP31" i="1"/>
  <c r="AQ31" i="1"/>
  <c r="AQ78" i="1"/>
  <c r="AP78" i="1"/>
  <c r="AQ14" i="1"/>
  <c r="AP14" i="1"/>
  <c r="AP75" i="1"/>
  <c r="AQ75" i="1"/>
  <c r="AQ20" i="1"/>
  <c r="AP20" i="1"/>
  <c r="AQ53" i="1"/>
  <c r="AP53" i="1"/>
  <c r="AP83" i="1"/>
  <c r="AQ83" i="1"/>
  <c r="AP19" i="1"/>
  <c r="AQ19" i="1"/>
  <c r="AP34" i="1"/>
  <c r="AQ34" i="1"/>
  <c r="AP81" i="1"/>
  <c r="AQ81" i="1"/>
  <c r="AP17" i="1"/>
  <c r="AQ17" i="1"/>
  <c r="AQ64" i="1"/>
  <c r="AP64" i="1"/>
  <c r="AQ87" i="1"/>
  <c r="AP87" i="1"/>
  <c r="AQ23" i="1"/>
  <c r="AP23" i="1"/>
  <c r="AQ70" i="1"/>
  <c r="AP70" i="1"/>
  <c r="AQ6" i="1"/>
  <c r="AP6" i="1"/>
</calcChain>
</file>

<file path=xl/sharedStrings.xml><?xml version="1.0" encoding="utf-8"?>
<sst xmlns="http://schemas.openxmlformats.org/spreadsheetml/2006/main" count="749" uniqueCount="213">
  <si>
    <t xml:space="preserve">15.1.1.28. A magyarországi folyók jellemző vízminőségi értékei </t>
  </si>
  <si>
    <t>Folyó</t>
  </si>
  <si>
    <t>Évszámok</t>
  </si>
  <si>
    <t>Vízhozam, m³/s</t>
  </si>
  <si>
    <t>Hőmérséklet, °C</t>
  </si>
  <si>
    <t>Kémhatás, pH</t>
  </si>
  <si>
    <r>
      <t>Oldott oxigén,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</si>
  <si>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t>Oxigéntelítettség, %</t>
  </si>
  <si>
    <r>
      <t>BOI</t>
    </r>
    <r>
      <rPr>
        <vertAlign val="sub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(20°C, 5d),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</si>
  <si>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r>
      <t>KOI (K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Cr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O</t>
    </r>
    <r>
      <rPr>
        <vertAlign val="sub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),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</si>
  <si>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t>Összes lebegő anyag, mg/l</t>
  </si>
  <si>
    <t>Összes oldott anyag, mg/l</t>
  </si>
  <si>
    <t>Összes nitrogén, µg N/l</t>
  </si>
  <si>
    <r>
      <t>Nitrát (NO</t>
    </r>
    <r>
      <rPr>
        <vertAlign val="sub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), µg NO</t>
    </r>
    <r>
      <rPr>
        <vertAlign val="sub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/l</t>
    </r>
  </si>
  <si>
    <r>
      <t>Ammónium (NH</t>
    </r>
    <r>
      <rPr>
        <vertAlign val="sub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), µg N/l</t>
    </r>
  </si>
  <si>
    <t>Összes foszfor, µg P/l</t>
  </si>
  <si>
    <t>Ortofoszfátok, µg P/l</t>
  </si>
  <si>
    <t>Klorofill-a (nyár), µg/l</t>
  </si>
  <si>
    <t>Coliformszám (éves középérték), n/100 ml</t>
  </si>
  <si>
    <t>DUNA</t>
  </si>
  <si>
    <t>DRÁVA</t>
  </si>
  <si>
    <t>TISZA</t>
  </si>
  <si>
    <t>Kémhatás, Ph</t>
  </si>
  <si>
    <t xml:space="preserve">Évszámok </t>
  </si>
  <si>
    <t>Vízhozam pont</t>
  </si>
  <si>
    <t>Hőmérséklet pont</t>
  </si>
  <si>
    <t>Kémhatás pont</t>
  </si>
  <si>
    <t>Oldott oxigén pont</t>
  </si>
  <si>
    <t>Oxigéntelítettség pont</t>
  </si>
  <si>
    <r>
      <t>BOI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pont</t>
    </r>
  </si>
  <si>
    <t>KOI pont</t>
  </si>
  <si>
    <t>Összes lebegő anyag pont</t>
  </si>
  <si>
    <t>Összes oldott anyag pont</t>
  </si>
  <si>
    <t>Összes nitrogén pont</t>
  </si>
  <si>
    <r>
      <t>Nitrát (NO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 pont</t>
    </r>
  </si>
  <si>
    <r>
      <t>Ammónium (NH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) pont</t>
    </r>
  </si>
  <si>
    <t>Összes foszfor pont</t>
  </si>
  <si>
    <t>Ortofoszfátok pont</t>
  </si>
  <si>
    <t>Klorofill-a  pont</t>
  </si>
  <si>
    <t>Coliformszám  pont</t>
  </si>
  <si>
    <t>Összpontszám (db)</t>
  </si>
  <si>
    <t>Összérték</t>
  </si>
  <si>
    <t>Összsorszám</t>
  </si>
  <si>
    <t>Korreláció</t>
  </si>
  <si>
    <t>Évszám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</si>
  <si>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</si>
  <si>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</si>
  <si>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</si>
  <si>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</si>
  <si>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</si>
  <si>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</si>
  <si>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</si>
  <si>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</si>
  <si>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</si>
  <si>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</si>
  <si>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</si>
  <si>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</si>
  <si>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</si>
  <si>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</si>
  <si>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</si>
  <si>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</si>
  <si>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</si>
  <si>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</si>
  <si>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</si>
  <si>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</si>
  <si>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</si>
  <si>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</si>
  <si>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</si>
  <si>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</si>
  <si>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</si>
  <si>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</si>
  <si>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</si>
  <si>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</si>
  <si>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</si>
  <si>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</si>
  <si>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</si>
  <si>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</si>
  <si>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</si>
  <si>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</si>
  <si>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</si>
  <si>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</si>
  <si>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</si>
  <si>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</si>
  <si>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</si>
  <si>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</si>
  <si>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</si>
  <si>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</si>
  <si>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</si>
  <si>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</si>
  <si>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</si>
  <si>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</si>
  <si>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</si>
  <si>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</si>
  <si>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</si>
  <si>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</si>
  <si>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</si>
  <si>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</si>
  <si>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</si>
  <si>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</si>
  <si>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</si>
  <si>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</si>
  <si>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</si>
  <si>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</si>
  <si>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</si>
  <si>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</si>
  <si>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</si>
  <si>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</si>
  <si>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</si>
  <si>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</si>
  <si>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</si>
  <si>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</si>
  <si>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</si>
  <si>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</si>
  <si>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</si>
  <si>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</si>
  <si>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</si>
  <si>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</si>
  <si>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</si>
  <si>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</si>
  <si>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</si>
  <si>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</si>
  <si>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</si>
  <si>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</si>
  <si>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</si>
  <si>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</si>
  <si>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</si>
  <si>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</si>
  <si>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</si>
  <si>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</si>
  <si>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</si>
  <si>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</si>
  <si>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</si>
  <si>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Helyezés</t>
  </si>
  <si>
    <t>Paraméter</t>
  </si>
  <si>
    <t>3 pont (jó)</t>
  </si>
  <si>
    <t>2 pont (közepes)</t>
  </si>
  <si>
    <t>1 pont (rossz)</t>
  </si>
  <si>
    <t>≥ 350</t>
  </si>
  <si>
    <t>150-350</t>
  </si>
  <si>
    <t>&lt;150</t>
  </si>
  <si>
    <t>10–20 °C</t>
  </si>
  <si>
    <t>5–10 vagy 20–25 °C</t>
  </si>
  <si>
    <t>&lt; 5 vagy &gt; 25 °C</t>
  </si>
  <si>
    <t>6.5–8.5</t>
  </si>
  <si>
    <t>6.0–6.5 vagy 8.5–9.0</t>
  </si>
  <si>
    <t>&lt; 6.0 vagy &gt; 9.0</t>
  </si>
  <si>
    <r>
      <t>Oldott oxigén,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</si>
  <si>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≥ 12</t>
  </si>
  <si>
    <t>12--8</t>
  </si>
  <si>
    <t>&lt; 8</t>
  </si>
  <si>
    <t>≥ 90%</t>
  </si>
  <si>
    <t>70–90%</t>
  </si>
  <si>
    <t>&lt; 70%</t>
  </si>
  <si>
    <r>
      <t>BOI</t>
    </r>
    <r>
      <rPr>
        <b/>
        <vertAlign val="subscript"/>
        <sz val="9"/>
        <rFont val="Arial"/>
        <family val="2"/>
        <charset val="238"/>
      </rPr>
      <t>5</t>
    </r>
    <r>
      <rPr>
        <b/>
        <sz val="9"/>
        <rFont val="Arial"/>
        <family val="2"/>
        <charset val="238"/>
      </rPr>
      <t xml:space="preserve"> (20°C, 5d),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</si>
  <si>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≤ 3</t>
  </si>
  <si>
    <t>3–5</t>
  </si>
  <si>
    <t>&gt; 5</t>
  </si>
  <si>
    <r>
      <t>KOI (K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Cr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O</t>
    </r>
    <r>
      <rPr>
        <b/>
        <vertAlign val="subscript"/>
        <sz val="9"/>
        <rFont val="Arial"/>
        <family val="2"/>
        <charset val="238"/>
      </rPr>
      <t>7</t>
    </r>
    <r>
      <rPr>
        <b/>
        <sz val="9"/>
        <rFont val="Arial"/>
        <family val="2"/>
        <charset val="238"/>
      </rPr>
      <t>),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</si>
  <si>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≤ 7</t>
  </si>
  <si>
    <t>7–12</t>
  </si>
  <si>
    <t>&gt; 12</t>
  </si>
  <si>
    <t>≤ 30</t>
  </si>
  <si>
    <t>30–40</t>
  </si>
  <si>
    <t>&gt; 40</t>
  </si>
  <si>
    <t>≤ 150</t>
  </si>
  <si>
    <t>150-300</t>
  </si>
  <si>
    <t>&gt; 300</t>
  </si>
  <si>
    <t>≤ 1500</t>
  </si>
  <si>
    <t>1500–2250</t>
  </si>
  <si>
    <t>&gt; 2250</t>
  </si>
  <si>
    <r>
      <t>Nitrát (NO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), µg 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/l</t>
    </r>
  </si>
  <si>
    <t>≤ 4000</t>
  </si>
  <si>
    <t>4000-8000</t>
  </si>
  <si>
    <t>&gt; 8000</t>
  </si>
  <si>
    <r>
      <t>Ammónium (NH</t>
    </r>
    <r>
      <rPr>
        <b/>
        <vertAlign val="sub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), µg N/l</t>
    </r>
  </si>
  <si>
    <t>≤ 20</t>
  </si>
  <si>
    <t>20–60</t>
  </si>
  <si>
    <t>&gt; 60</t>
  </si>
  <si>
    <t>≤ 80</t>
  </si>
  <si>
    <t>80-160</t>
  </si>
  <si>
    <t>&gt; 160</t>
  </si>
  <si>
    <t>≤ 40</t>
  </si>
  <si>
    <t>40–100</t>
  </si>
  <si>
    <t>&gt; 100</t>
  </si>
  <si>
    <t>≤ 5</t>
  </si>
  <si>
    <t>5--15</t>
  </si>
  <si>
    <t>&gt; 15</t>
  </si>
  <si>
    <t>≤ 1000</t>
  </si>
  <si>
    <t>1000–2500</t>
  </si>
  <si>
    <t>&gt; 2500</t>
  </si>
  <si>
    <t>Módszer</t>
  </si>
  <si>
    <t>Trend (irány)</t>
  </si>
  <si>
    <t>Szórás</t>
  </si>
  <si>
    <t>Minimum</t>
  </si>
  <si>
    <t>Maximum</t>
  </si>
  <si>
    <t>Pontozás (küszöb)</t>
  </si>
  <si>
    <t>Sorszámos</t>
  </si>
  <si>
    <t>Eredeti értékek</t>
  </si>
  <si>
    <t>Átlag</t>
  </si>
  <si>
    <t>Jóság-index (Átlag / Szórás)</t>
  </si>
  <si>
    <t>Trend-index (Trend / Szórás)</t>
  </si>
  <si>
    <t>Kockázat-index (Szórás/ Átlag)</t>
  </si>
  <si>
    <t>Medián</t>
  </si>
  <si>
    <t>https://miau.my-x.hu/miau/324/folyok/</t>
  </si>
  <si>
    <t>mértékegység</t>
  </si>
  <si>
    <t>?</t>
  </si>
  <si>
    <t>irány</t>
  </si>
  <si>
    <t>0?/1?</t>
  </si>
  <si>
    <r>
      <t xml:space="preserve">minél kisebb?/nagyobb? a nyers érték, </t>
    </r>
    <r>
      <rPr>
        <sz val="11"/>
        <color rgb="FFFFFF00"/>
        <rFont val="Aptos Narrow"/>
        <family val="2"/>
        <scheme val="minor"/>
      </rPr>
      <t>annál ideálisabb a módszer</t>
    </r>
  </si>
  <si>
    <t>irányszabály (a ANNÁL-ág mindenhol azonos)</t>
  </si>
  <si>
    <t>hol van az 1-2-3 vs. sorszám-alapú megkülönböztetés?</t>
  </si>
  <si>
    <t>Y0</t>
  </si>
  <si>
    <t>idealitás-index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</si>
</sst>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indexed="17"/>
      <name val="Arial"/>
      <family val="2"/>
      <charset val="238"/>
    </font>
    <font>
      <sz val="9"/>
      <name val="Arial"/>
      <family val="2"/>
      <charset val="238"/>
    </font>
    <font>
      <vertAlign val="sub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FFFF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 wrapText="1"/>
    </xf>
    <xf numFmtId="2" fontId="8" fillId="0" borderId="0" xfId="1" applyNumberFormat="1" applyFont="1" applyAlignment="1">
      <alignment horizontal="right" wrapText="1"/>
    </xf>
    <xf numFmtId="164" fontId="8" fillId="0" borderId="0" xfId="0" applyNumberFormat="1" applyFont="1"/>
    <xf numFmtId="2" fontId="8" fillId="0" borderId="0" xfId="0" applyNumberFormat="1" applyFont="1"/>
    <xf numFmtId="2" fontId="8" fillId="0" borderId="0" xfId="2" applyNumberFormat="1" applyFont="1"/>
    <xf numFmtId="2" fontId="8" fillId="0" borderId="2" xfId="0" applyNumberFormat="1" applyFont="1" applyBorder="1"/>
    <xf numFmtId="2" fontId="8" fillId="0" borderId="0" xfId="3" applyNumberFormat="1" applyFont="1"/>
    <xf numFmtId="164" fontId="8" fillId="0" borderId="3" xfId="0" applyNumberFormat="1" applyFont="1" applyBorder="1"/>
    <xf numFmtId="2" fontId="8" fillId="0" borderId="4" xfId="0" applyNumberFormat="1" applyFont="1" applyBorder="1"/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5" xfId="0" applyBorder="1"/>
    <xf numFmtId="0" fontId="7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" fontId="0" fillId="0" borderId="1" xfId="0" applyNumberForma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0" fillId="3" borderId="1" xfId="0" applyNumberFormat="1" applyFill="1" applyBorder="1"/>
    <xf numFmtId="164" fontId="0" fillId="3" borderId="1" xfId="0" applyNumberFormat="1" applyFill="1" applyBorder="1"/>
    <xf numFmtId="165" fontId="0" fillId="4" borderId="1" xfId="0" applyNumberFormat="1" applyFill="1" applyBorder="1"/>
    <xf numFmtId="164" fontId="0" fillId="4" borderId="1" xfId="0" applyNumberFormat="1" applyFill="1" applyBorder="1"/>
    <xf numFmtId="165" fontId="0" fillId="5" borderId="1" xfId="0" applyNumberFormat="1" applyFill="1" applyBorder="1"/>
    <xf numFmtId="164" fontId="0" fillId="5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wrapText="1"/>
    </xf>
    <xf numFmtId="164" fontId="15" fillId="4" borderId="1" xfId="0" applyNumberFormat="1" applyFont="1" applyFill="1" applyBorder="1" applyAlignment="1">
      <alignment horizontal="right" wrapText="1"/>
    </xf>
    <xf numFmtId="164" fontId="15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16" fillId="0" borderId="0" xfId="4"/>
    <xf numFmtId="0" fontId="14" fillId="6" borderId="1" xfId="0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0" fillId="8" borderId="0" xfId="0" applyFill="1"/>
  </cellXfs>
  <cellStyles count="5">
    <cellStyle name="Hivatkozás" xfId="4" builtinId="8"/>
    <cellStyle name="Normál" xfId="0" builtinId="0"/>
    <cellStyle name="Normál_5.4.4." xfId="1" xr:uid="{2E613B92-EBEB-4DE7-901F-B8920E6ADDEC}"/>
    <cellStyle name="Normál_Chl" xfId="2" xr:uid="{52B0C7BD-94D4-4668-9398-818CCDD072F6}"/>
    <cellStyle name="Normál_Egyéb" xfId="3" xr:uid="{794436C3-030A-4FC7-B41B-08E5F5F4F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au.my-x.hu/miau/324/foly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C0A5-FF8F-4B3D-BBC9-9DE7FAEAFB5A}">
  <dimension ref="A1:AW197"/>
  <sheetViews>
    <sheetView tabSelected="1" topLeftCell="P92" zoomScale="48" zoomScaleNormal="62" workbookViewId="0">
      <selection activeCell="U97" sqref="U97"/>
    </sheetView>
  </sheetViews>
  <sheetFormatPr defaultRowHeight="14.4" x14ac:dyDescent="0.3"/>
  <cols>
    <col min="1" max="1" width="14" customWidth="1"/>
    <col min="2" max="2" width="12.5546875" customWidth="1"/>
    <col min="3" max="4" width="8.88671875" customWidth="1"/>
    <col min="19" max="19" width="16.33203125" customWidth="1"/>
    <col min="21" max="21" width="36.44140625" bestFit="1" customWidth="1"/>
    <col min="22" max="22" width="16.77734375" customWidth="1"/>
    <col min="23" max="23" width="12.6640625" customWidth="1"/>
    <col min="24" max="24" width="12.21875" customWidth="1"/>
    <col min="25" max="25" width="14.33203125" customWidth="1"/>
    <col min="26" max="26" width="13" customWidth="1"/>
    <col min="27" max="27" width="10.44140625" customWidth="1"/>
    <col min="28" max="28" width="11.44140625" customWidth="1"/>
    <col min="29" max="29" width="14.88671875" customWidth="1"/>
    <col min="30" max="30" width="15.6640625" bestFit="1" customWidth="1"/>
    <col min="31" max="31" width="15.44140625" customWidth="1"/>
    <col min="32" max="32" width="14.88671875" bestFit="1" customWidth="1"/>
    <col min="39" max="39" width="14.6640625" customWidth="1"/>
    <col min="41" max="41" width="13.5546875" customWidth="1"/>
    <col min="42" max="42" width="16.6640625" customWidth="1"/>
    <col min="43" max="43" width="11.44140625" customWidth="1"/>
    <col min="44" max="44" width="16.109375" customWidth="1"/>
    <col min="45" max="45" width="6.6640625" customWidth="1"/>
    <col min="46" max="46" width="14.77734375" customWidth="1"/>
    <col min="47" max="47" width="11.44140625" customWidth="1"/>
    <col min="48" max="48" width="12.77734375" customWidth="1"/>
    <col min="49" max="49" width="16.5546875" customWidth="1"/>
    <col min="51" max="51" width="9.44140625" customWidth="1"/>
    <col min="52" max="52" width="8.88671875" customWidth="1"/>
    <col min="53" max="53" width="8.6640625" customWidth="1"/>
    <col min="54" max="54" width="8.5546875" customWidth="1"/>
  </cols>
  <sheetData>
    <row r="1" spans="1:49" ht="15" thickBot="1" x14ac:dyDescent="0.35">
      <c r="A1" s="1" t="s">
        <v>0</v>
      </c>
      <c r="B1" s="2"/>
      <c r="C1" s="3"/>
      <c r="D1" s="4"/>
      <c r="E1" s="2"/>
    </row>
    <row r="2" spans="1:49" ht="45.6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30" t="s">
        <v>41</v>
      </c>
      <c r="U2" s="5" t="s">
        <v>1</v>
      </c>
      <c r="V2" s="5" t="s">
        <v>2</v>
      </c>
      <c r="W2" s="5" t="s">
        <v>3</v>
      </c>
      <c r="X2" s="5" t="s">
        <v>4</v>
      </c>
      <c r="Y2" s="5" t="s">
        <v>22</v>
      </c>
      <c r="Z2" s="5" t="s">
        <v>6</v>
      </c>
      <c r="AA2" s="5" t="s">
        <v>7</v>
      </c>
      <c r="AB2" s="5" t="s">
        <v>8</v>
      </c>
      <c r="AC2" s="5" t="s">
        <v>9</v>
      </c>
      <c r="AD2" s="5" t="s">
        <v>10</v>
      </c>
      <c r="AE2" s="5" t="s">
        <v>11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43" t="s">
        <v>42</v>
      </c>
      <c r="AO2" s="33" t="s">
        <v>132</v>
      </c>
      <c r="AP2" s="34" t="s">
        <v>1</v>
      </c>
      <c r="AQ2" s="34" t="s">
        <v>44</v>
      </c>
      <c r="AR2" s="35" t="s">
        <v>42</v>
      </c>
      <c r="AT2" s="33" t="s">
        <v>132</v>
      </c>
      <c r="AU2" s="34" t="s">
        <v>1</v>
      </c>
      <c r="AV2" s="34" t="s">
        <v>44</v>
      </c>
      <c r="AW2" s="35" t="s">
        <v>41</v>
      </c>
    </row>
    <row r="3" spans="1:49" x14ac:dyDescent="0.3">
      <c r="A3" s="6" t="s">
        <v>19</v>
      </c>
      <c r="B3" s="7">
        <v>1995</v>
      </c>
      <c r="C3" s="8">
        <v>293</v>
      </c>
      <c r="D3" s="9">
        <v>11.2</v>
      </c>
      <c r="E3" s="9">
        <v>8</v>
      </c>
      <c r="F3" s="9">
        <v>9.6</v>
      </c>
      <c r="G3" s="9">
        <v>87</v>
      </c>
      <c r="H3" s="9">
        <v>2.1</v>
      </c>
      <c r="I3" s="9">
        <v>12</v>
      </c>
      <c r="J3" s="9">
        <v>42</v>
      </c>
      <c r="K3" s="9">
        <v>252</v>
      </c>
      <c r="L3" s="9">
        <v>3100</v>
      </c>
      <c r="M3" s="9">
        <v>9228.4615384615372</v>
      </c>
      <c r="N3" s="9">
        <v>90</v>
      </c>
      <c r="O3" s="9">
        <v>95</v>
      </c>
      <c r="P3" s="9">
        <v>74</v>
      </c>
      <c r="Q3" s="9">
        <v>11.392307692307693</v>
      </c>
      <c r="R3" s="10">
        <v>1150</v>
      </c>
      <c r="S3" s="31">
        <f>SUM(C3:R3)</f>
        <v>14465.753846153844</v>
      </c>
      <c r="U3" s="6" t="s">
        <v>19</v>
      </c>
      <c r="V3" s="7">
        <v>1995</v>
      </c>
      <c r="W3">
        <f t="shared" ref="W3:W34" si="0">_xlfn.RANK.EQ(C3, $C$3:$C$89, 0)</f>
        <v>57</v>
      </c>
      <c r="X3">
        <f t="shared" ref="X3:X34" si="1">_xlfn.RANK.EQ(D3, $D$3:$D$89, 0)</f>
        <v>59</v>
      </c>
      <c r="Y3">
        <f t="shared" ref="Y3:Y34" si="2">_xlfn.RANK.EQ(E3, $E$3:$E$89, 1)</f>
        <v>24</v>
      </c>
      <c r="Z3">
        <f t="shared" ref="Z3:Z34" si="3">_xlfn.RANK.EQ(F3, $F$3:$F$89, 0)</f>
        <v>71</v>
      </c>
      <c r="AA3">
        <f t="shared" ref="AA3:AA34" si="4">_xlfn.RANK.EQ(G3, $G$3:$G$89, 0)</f>
        <v>76</v>
      </c>
      <c r="AB3">
        <f t="shared" ref="AB3:AB34" si="5">_xlfn.RANK.EQ(H3, $H$3:$H$89, 1)</f>
        <v>23</v>
      </c>
      <c r="AC3">
        <f t="shared" ref="AC3:AC34" si="6">_xlfn.RANK.EQ(I3, $I$3:$I$89, 1)</f>
        <v>75</v>
      </c>
      <c r="AD3">
        <f t="shared" ref="AD3:AD34" si="7">_xlfn.RANK.EQ(J3, $J$3:$J$89, 1)</f>
        <v>65</v>
      </c>
      <c r="AE3">
        <f t="shared" ref="AE3:AE34" si="8">_xlfn.RANK.EQ(K3, $K$3:$K$89, 1)</f>
        <v>67</v>
      </c>
      <c r="AF3">
        <f t="shared" ref="AF3:AF34" si="9">_xlfn.RANK.EQ(L3, $L$3:$L$89, 1)</f>
        <v>79</v>
      </c>
      <c r="AG3">
        <f t="shared" ref="AG3:AG34" si="10">_xlfn.RANK.EQ(M3, $M$3:$M$89, 1)</f>
        <v>84</v>
      </c>
      <c r="AH3">
        <f t="shared" ref="AH3:AH34" si="11">_xlfn.RANK.EQ(N3, $N$3:$N$89, 1)</f>
        <v>84</v>
      </c>
      <c r="AI3">
        <f t="shared" ref="AI3:AI34" si="12">_xlfn.RANK.EQ(O3, $O$3:$O$89, 1)</f>
        <v>57</v>
      </c>
      <c r="AJ3">
        <f t="shared" ref="AJ3:AJ34" si="13">_xlfn.RANK.EQ(P3, $P$3:$P$89, 1)</f>
        <v>64</v>
      </c>
      <c r="AK3">
        <f t="shared" ref="AK3:AK34" si="14">_xlfn.RANK.EQ(Q3, $Q$3:$Q$89, 1)</f>
        <v>66</v>
      </c>
      <c r="AL3" s="27">
        <f t="shared" ref="AL3:AL34" si="15">_xlfn.RANK.EQ(R3, $R$3:$R$89, 1)</f>
        <v>72</v>
      </c>
      <c r="AM3" s="24">
        <f>SUM(W3:AL3)</f>
        <v>1023</v>
      </c>
      <c r="AO3" s="36" t="s">
        <v>45</v>
      </c>
      <c r="AP3" s="6" t="str">
        <f>INDEX($U$3:$U$89, MATCH(AR3, $AM$3:$AM$89, 0))</f>
        <v>TISZA</v>
      </c>
      <c r="AQ3" s="6">
        <f>INDEX($V$3:$V$89, MATCH(AR3, $AM$3:$AM$89, 0))</f>
        <v>2018</v>
      </c>
      <c r="AR3" s="42">
        <f>SMALL($AM$3:$AM$89, ROWS($AO$3:AO3))</f>
        <v>365</v>
      </c>
      <c r="AT3" s="36" t="s">
        <v>45</v>
      </c>
      <c r="AU3" s="6" t="str">
        <f>INDEX($A$3:$A$89, MATCH(AW3, $S$3:$S$89, 0))</f>
        <v>TISZA</v>
      </c>
      <c r="AV3" s="6">
        <f>INDEX($B$3:$B$89, MATCH(AW3, $S$3:$S$89, 0))</f>
        <v>2022</v>
      </c>
      <c r="AW3" s="37">
        <f>SMALL($S$3:$S$89, ROWS(AT$3:$AT3))</f>
        <v>4461.0197739502664</v>
      </c>
    </row>
    <row r="4" spans="1:49" x14ac:dyDescent="0.3">
      <c r="A4" s="6" t="s">
        <v>19</v>
      </c>
      <c r="B4" s="7">
        <v>1996</v>
      </c>
      <c r="C4" s="8">
        <v>388</v>
      </c>
      <c r="D4" s="9">
        <v>9.5</v>
      </c>
      <c r="E4" s="9">
        <v>8.16</v>
      </c>
      <c r="F4" s="9">
        <v>9.6999999999999993</v>
      </c>
      <c r="G4" s="9">
        <v>84</v>
      </c>
      <c r="H4" s="9">
        <v>2.6</v>
      </c>
      <c r="I4" s="9">
        <v>13</v>
      </c>
      <c r="J4" s="9">
        <v>29</v>
      </c>
      <c r="K4" s="9">
        <v>274</v>
      </c>
      <c r="L4" s="9">
        <v>3320</v>
      </c>
      <c r="M4" s="9">
        <v>11464.89010989011</v>
      </c>
      <c r="N4" s="9">
        <v>86</v>
      </c>
      <c r="O4" s="9">
        <v>92</v>
      </c>
      <c r="P4" s="9">
        <v>71</v>
      </c>
      <c r="Q4" s="9">
        <v>19.76923076923077</v>
      </c>
      <c r="R4" s="10">
        <v>1293</v>
      </c>
      <c r="S4" s="31">
        <f>SUM(C4:R4)</f>
        <v>17164.619340659341</v>
      </c>
      <c r="U4" s="6" t="s">
        <v>19</v>
      </c>
      <c r="V4" s="7">
        <v>1996</v>
      </c>
      <c r="W4">
        <f t="shared" si="0"/>
        <v>44</v>
      </c>
      <c r="X4">
        <f t="shared" si="1"/>
        <v>84</v>
      </c>
      <c r="Y4">
        <f t="shared" si="2"/>
        <v>69</v>
      </c>
      <c r="Z4">
        <f t="shared" si="3"/>
        <v>66</v>
      </c>
      <c r="AA4">
        <f t="shared" si="4"/>
        <v>81</v>
      </c>
      <c r="AB4">
        <f t="shared" si="5"/>
        <v>42</v>
      </c>
      <c r="AC4">
        <f t="shared" si="6"/>
        <v>79</v>
      </c>
      <c r="AD4">
        <f t="shared" si="7"/>
        <v>44</v>
      </c>
      <c r="AE4">
        <f t="shared" si="8"/>
        <v>80</v>
      </c>
      <c r="AF4">
        <f t="shared" si="9"/>
        <v>82</v>
      </c>
      <c r="AG4">
        <f t="shared" si="10"/>
        <v>87</v>
      </c>
      <c r="AH4">
        <f t="shared" si="11"/>
        <v>83</v>
      </c>
      <c r="AI4">
        <f t="shared" si="12"/>
        <v>54</v>
      </c>
      <c r="AJ4">
        <f t="shared" si="13"/>
        <v>61</v>
      </c>
      <c r="AK4">
        <f t="shared" si="14"/>
        <v>78</v>
      </c>
      <c r="AL4" s="28">
        <f t="shared" si="15"/>
        <v>75</v>
      </c>
      <c r="AM4" s="24">
        <f t="shared" ref="AM4:AM67" si="16">SUM(W4:AL4)</f>
        <v>1109</v>
      </c>
      <c r="AO4" s="36" t="s">
        <v>46</v>
      </c>
      <c r="AP4" s="6" t="str">
        <f t="shared" ref="AP4:AP67" si="17">INDEX($U$3:$U$89, MATCH(AR4, $AM$3:$AM$89, 0))</f>
        <v>TISZA</v>
      </c>
      <c r="AQ4" s="6">
        <f>INDEX($V$3:$V$89, MATCH(AR4, $AM$3:$AM$89, 0))</f>
        <v>2020</v>
      </c>
      <c r="AR4" s="42">
        <f>SMALL($AM$3:$AM$89, ROWS($AO$3:AO4))</f>
        <v>391</v>
      </c>
      <c r="AT4" s="36" t="s">
        <v>46</v>
      </c>
      <c r="AU4" s="6" t="str">
        <f>INDEX($A$3:$A$89, MATCH(AW4, $S$3:$S$89, 0))</f>
        <v>TISZA</v>
      </c>
      <c r="AV4" s="6">
        <f t="shared" ref="AV4:AV67" si="18">INDEX($B$3:$B$89, MATCH(AW4, $S$3:$S$89, 0))</f>
        <v>2019</v>
      </c>
      <c r="AW4" s="37">
        <f>SMALL($S$3:$S$89, ROWS(AT$3:$AT4))</f>
        <v>4571.0979775304149</v>
      </c>
    </row>
    <row r="5" spans="1:49" x14ac:dyDescent="0.3">
      <c r="A5" s="6" t="s">
        <v>19</v>
      </c>
      <c r="B5" s="7">
        <v>1997</v>
      </c>
      <c r="C5" s="8">
        <v>493</v>
      </c>
      <c r="D5" s="9">
        <v>10.7</v>
      </c>
      <c r="E5" s="9">
        <v>8.2799999999999994</v>
      </c>
      <c r="F5" s="9">
        <v>10.8</v>
      </c>
      <c r="G5" s="9">
        <v>98</v>
      </c>
      <c r="H5" s="9">
        <v>2.7</v>
      </c>
      <c r="I5" s="9">
        <v>10</v>
      </c>
      <c r="J5" s="9">
        <v>42</v>
      </c>
      <c r="K5" s="9">
        <v>254</v>
      </c>
      <c r="L5" s="9">
        <v>2653</v>
      </c>
      <c r="M5" s="9">
        <v>8981.4835164835185</v>
      </c>
      <c r="N5" s="9">
        <v>78</v>
      </c>
      <c r="O5" s="9">
        <v>107</v>
      </c>
      <c r="P5" s="9">
        <v>43</v>
      </c>
      <c r="Q5" s="9">
        <v>22.157142857142855</v>
      </c>
      <c r="R5" s="10">
        <v>469</v>
      </c>
      <c r="S5" s="31">
        <f t="shared" ref="S5:S68" si="19">SUM(C5:R5)</f>
        <v>13283.12065934066</v>
      </c>
      <c r="U5" s="6" t="s">
        <v>19</v>
      </c>
      <c r="V5" s="7">
        <v>1997</v>
      </c>
      <c r="W5">
        <f t="shared" si="0"/>
        <v>17</v>
      </c>
      <c r="X5">
        <f t="shared" si="1"/>
        <v>69</v>
      </c>
      <c r="Y5">
        <f t="shared" si="2"/>
        <v>87</v>
      </c>
      <c r="Z5">
        <f t="shared" si="3"/>
        <v>32</v>
      </c>
      <c r="AA5">
        <f t="shared" si="4"/>
        <v>33</v>
      </c>
      <c r="AB5">
        <f t="shared" si="5"/>
        <v>48</v>
      </c>
      <c r="AC5">
        <f t="shared" si="6"/>
        <v>56</v>
      </c>
      <c r="AD5">
        <f t="shared" si="7"/>
        <v>65</v>
      </c>
      <c r="AE5">
        <f t="shared" si="8"/>
        <v>68</v>
      </c>
      <c r="AF5">
        <f t="shared" si="9"/>
        <v>74</v>
      </c>
      <c r="AG5">
        <f t="shared" si="10"/>
        <v>82</v>
      </c>
      <c r="AH5">
        <f t="shared" si="11"/>
        <v>75</v>
      </c>
      <c r="AI5">
        <f t="shared" si="12"/>
        <v>66</v>
      </c>
      <c r="AJ5">
        <f t="shared" si="13"/>
        <v>39</v>
      </c>
      <c r="AK5">
        <f t="shared" si="14"/>
        <v>80</v>
      </c>
      <c r="AL5" s="28">
        <f t="shared" si="15"/>
        <v>9</v>
      </c>
      <c r="AM5" s="24">
        <f t="shared" si="16"/>
        <v>900</v>
      </c>
      <c r="AO5" s="36" t="s">
        <v>47</v>
      </c>
      <c r="AP5" s="6" t="str">
        <f t="shared" si="17"/>
        <v>TISZA</v>
      </c>
      <c r="AQ5" s="6">
        <f t="shared" ref="AQ5:AQ67" si="20">INDEX($V$3:$V$89, MATCH(AR5, $AM$3:$AM$89, 0))</f>
        <v>2014</v>
      </c>
      <c r="AR5" s="42">
        <f>SMALL($AM$3:$AM$89, ROWS($AO$3:AO5))</f>
        <v>396</v>
      </c>
      <c r="AT5" s="36" t="s">
        <v>47</v>
      </c>
      <c r="AU5" s="6" t="str">
        <f t="shared" ref="AU5:AU66" si="21">INDEX($A$3:$A$89, MATCH(AW5, $S$3:$S$89, 0))</f>
        <v>TISZA</v>
      </c>
      <c r="AV5" s="6">
        <f t="shared" si="18"/>
        <v>2023</v>
      </c>
      <c r="AW5" s="37">
        <f>SMALL($S$3:$S$89, ROWS(AT$3:$AT5))</f>
        <v>4661.6645207493975</v>
      </c>
    </row>
    <row r="6" spans="1:49" x14ac:dyDescent="0.3">
      <c r="A6" s="6" t="s">
        <v>19</v>
      </c>
      <c r="B6" s="7">
        <v>1998</v>
      </c>
      <c r="C6" s="8">
        <v>380.5</v>
      </c>
      <c r="D6" s="9">
        <v>11.8</v>
      </c>
      <c r="E6" s="9">
        <v>8.15</v>
      </c>
      <c r="F6" s="9">
        <v>9.5</v>
      </c>
      <c r="G6" s="9">
        <v>88</v>
      </c>
      <c r="H6" s="9">
        <v>2.6</v>
      </c>
      <c r="I6" s="9">
        <v>10</v>
      </c>
      <c r="J6" s="9">
        <v>17</v>
      </c>
      <c r="K6" s="9">
        <v>244</v>
      </c>
      <c r="L6" s="9">
        <v>4456</v>
      </c>
      <c r="M6" s="9">
        <v>8431.3186813186785</v>
      </c>
      <c r="N6" s="9">
        <v>74</v>
      </c>
      <c r="O6" s="9">
        <v>99</v>
      </c>
      <c r="P6" s="9">
        <v>44</v>
      </c>
      <c r="Q6" s="9">
        <v>30.515384615384615</v>
      </c>
      <c r="R6" s="10">
        <v>1796</v>
      </c>
      <c r="S6" s="31">
        <f>SUM(C6:R6)</f>
        <v>15702.384065934064</v>
      </c>
      <c r="U6" s="6" t="s">
        <v>19</v>
      </c>
      <c r="V6" s="7">
        <v>1998</v>
      </c>
      <c r="W6">
        <f t="shared" si="0"/>
        <v>46</v>
      </c>
      <c r="X6">
        <f t="shared" si="1"/>
        <v>45</v>
      </c>
      <c r="Y6">
        <f t="shared" si="2"/>
        <v>67</v>
      </c>
      <c r="Z6">
        <f t="shared" si="3"/>
        <v>74</v>
      </c>
      <c r="AA6">
        <f t="shared" si="4"/>
        <v>75</v>
      </c>
      <c r="AB6">
        <f t="shared" si="5"/>
        <v>42</v>
      </c>
      <c r="AC6">
        <f t="shared" si="6"/>
        <v>56</v>
      </c>
      <c r="AD6">
        <f t="shared" si="7"/>
        <v>17</v>
      </c>
      <c r="AE6">
        <f t="shared" si="8"/>
        <v>62</v>
      </c>
      <c r="AF6">
        <f t="shared" si="9"/>
        <v>87</v>
      </c>
      <c r="AG6">
        <f t="shared" si="10"/>
        <v>75</v>
      </c>
      <c r="AH6">
        <f t="shared" si="11"/>
        <v>71</v>
      </c>
      <c r="AI6">
        <f t="shared" si="12"/>
        <v>62</v>
      </c>
      <c r="AJ6">
        <f t="shared" si="13"/>
        <v>41</v>
      </c>
      <c r="AK6">
        <f t="shared" si="14"/>
        <v>85</v>
      </c>
      <c r="AL6" s="28">
        <f t="shared" si="15"/>
        <v>80</v>
      </c>
      <c r="AM6" s="24">
        <f t="shared" si="16"/>
        <v>985</v>
      </c>
      <c r="AO6" s="36" t="s">
        <v>48</v>
      </c>
      <c r="AP6" s="6" t="str">
        <f t="shared" si="17"/>
        <v>TISZA</v>
      </c>
      <c r="AQ6" s="6">
        <f t="shared" si="20"/>
        <v>2017</v>
      </c>
      <c r="AR6" s="42">
        <f>SMALL($AM$3:$AM$89, ROWS($AO$3:AO6))</f>
        <v>424</v>
      </c>
      <c r="AT6" s="36" t="s">
        <v>48</v>
      </c>
      <c r="AU6" s="6" t="str">
        <f t="shared" si="21"/>
        <v>TISZA</v>
      </c>
      <c r="AV6" s="6">
        <f t="shared" si="18"/>
        <v>2018</v>
      </c>
      <c r="AW6" s="37">
        <f>SMALL($S$3:$S$89, ROWS(AT$3:$AT6))</f>
        <v>4765.624769355868</v>
      </c>
    </row>
    <row r="7" spans="1:49" x14ac:dyDescent="0.3">
      <c r="A7" s="6" t="s">
        <v>19</v>
      </c>
      <c r="B7" s="7">
        <v>1999</v>
      </c>
      <c r="C7" s="8">
        <v>439</v>
      </c>
      <c r="D7" s="9">
        <v>10.7</v>
      </c>
      <c r="E7" s="9">
        <v>8.09</v>
      </c>
      <c r="F7" s="9">
        <v>9.6999999999999993</v>
      </c>
      <c r="G7" s="9">
        <v>86</v>
      </c>
      <c r="H7" s="9">
        <v>2.1</v>
      </c>
      <c r="I7" s="9">
        <v>10</v>
      </c>
      <c r="J7" s="9">
        <v>34</v>
      </c>
      <c r="K7" s="9">
        <v>261</v>
      </c>
      <c r="L7" s="9">
        <v>3882</v>
      </c>
      <c r="M7" s="9">
        <v>9390.2747252747249</v>
      </c>
      <c r="N7" s="9">
        <v>72</v>
      </c>
      <c r="O7" s="9">
        <v>119</v>
      </c>
      <c r="P7" s="9">
        <v>37</v>
      </c>
      <c r="Q7" s="9">
        <v>23.4</v>
      </c>
      <c r="R7" s="10">
        <v>902</v>
      </c>
      <c r="S7" s="31">
        <f t="shared" si="19"/>
        <v>15286.264725274725</v>
      </c>
      <c r="U7" s="6" t="s">
        <v>19</v>
      </c>
      <c r="V7" s="7">
        <v>1999</v>
      </c>
      <c r="W7">
        <f t="shared" si="0"/>
        <v>29</v>
      </c>
      <c r="X7">
        <f t="shared" si="1"/>
        <v>69</v>
      </c>
      <c r="Y7">
        <f t="shared" si="2"/>
        <v>57</v>
      </c>
      <c r="Z7">
        <f t="shared" si="3"/>
        <v>66</v>
      </c>
      <c r="AA7">
        <f t="shared" si="4"/>
        <v>77</v>
      </c>
      <c r="AB7">
        <f t="shared" si="5"/>
        <v>23</v>
      </c>
      <c r="AC7">
        <f t="shared" si="6"/>
        <v>56</v>
      </c>
      <c r="AD7">
        <f t="shared" si="7"/>
        <v>55</v>
      </c>
      <c r="AE7">
        <f t="shared" si="8"/>
        <v>71</v>
      </c>
      <c r="AF7">
        <f t="shared" si="9"/>
        <v>86</v>
      </c>
      <c r="AG7">
        <f t="shared" si="10"/>
        <v>85</v>
      </c>
      <c r="AH7">
        <f t="shared" si="11"/>
        <v>70</v>
      </c>
      <c r="AI7">
        <f t="shared" si="12"/>
        <v>72</v>
      </c>
      <c r="AJ7">
        <f t="shared" si="13"/>
        <v>23</v>
      </c>
      <c r="AK7">
        <f t="shared" si="14"/>
        <v>83</v>
      </c>
      <c r="AL7" s="28">
        <f t="shared" si="15"/>
        <v>70</v>
      </c>
      <c r="AM7" s="24">
        <f t="shared" si="16"/>
        <v>992</v>
      </c>
      <c r="AO7" s="36" t="s">
        <v>49</v>
      </c>
      <c r="AP7" s="6" t="str">
        <f t="shared" si="17"/>
        <v>TISZA</v>
      </c>
      <c r="AQ7" s="6">
        <f t="shared" si="20"/>
        <v>2023</v>
      </c>
      <c r="AR7" s="42">
        <f>SMALL($AM$3:$AM$89, ROWS($AO$3:AO7))</f>
        <v>430</v>
      </c>
      <c r="AT7" s="36" t="s">
        <v>49</v>
      </c>
      <c r="AU7" s="6" t="str">
        <f t="shared" si="21"/>
        <v>TISZA</v>
      </c>
      <c r="AV7" s="6">
        <f t="shared" si="18"/>
        <v>2021</v>
      </c>
      <c r="AW7" s="37">
        <f>SMALL($S$3:$S$89, ROWS(AT$3:$AT7))</f>
        <v>5036.0533800251305</v>
      </c>
    </row>
    <row r="8" spans="1:49" x14ac:dyDescent="0.3">
      <c r="A8" s="6" t="s">
        <v>19</v>
      </c>
      <c r="B8" s="7">
        <v>2000</v>
      </c>
      <c r="C8" s="8">
        <v>429</v>
      </c>
      <c r="D8" s="9">
        <v>11.8</v>
      </c>
      <c r="E8" s="9">
        <v>8.06</v>
      </c>
      <c r="F8" s="9">
        <v>9.6999999999999993</v>
      </c>
      <c r="G8" s="9">
        <v>89</v>
      </c>
      <c r="H8" s="9">
        <v>1.6</v>
      </c>
      <c r="I8" s="9">
        <v>10</v>
      </c>
      <c r="J8" s="9">
        <v>36</v>
      </c>
      <c r="K8" s="9">
        <v>248</v>
      </c>
      <c r="L8" s="9">
        <v>3850</v>
      </c>
      <c r="M8" s="9">
        <v>8510</v>
      </c>
      <c r="N8" s="9">
        <v>80</v>
      </c>
      <c r="O8" s="9">
        <v>105</v>
      </c>
      <c r="P8" s="9">
        <v>50</v>
      </c>
      <c r="Q8" s="9">
        <v>16.592307692307692</v>
      </c>
      <c r="R8" s="10">
        <v>580</v>
      </c>
      <c r="S8" s="31">
        <f t="shared" si="19"/>
        <v>14034.752307692308</v>
      </c>
      <c r="U8" s="6" t="s">
        <v>19</v>
      </c>
      <c r="V8" s="7">
        <v>2000</v>
      </c>
      <c r="W8">
        <f t="shared" si="0"/>
        <v>32</v>
      </c>
      <c r="X8">
        <f t="shared" si="1"/>
        <v>45</v>
      </c>
      <c r="Y8">
        <f t="shared" si="2"/>
        <v>49</v>
      </c>
      <c r="Z8">
        <f t="shared" si="3"/>
        <v>66</v>
      </c>
      <c r="AA8">
        <f t="shared" si="4"/>
        <v>72</v>
      </c>
      <c r="AB8">
        <f t="shared" si="5"/>
        <v>11</v>
      </c>
      <c r="AC8">
        <f t="shared" si="6"/>
        <v>56</v>
      </c>
      <c r="AD8">
        <f t="shared" si="7"/>
        <v>61</v>
      </c>
      <c r="AE8">
        <f t="shared" si="8"/>
        <v>63</v>
      </c>
      <c r="AF8">
        <f t="shared" si="9"/>
        <v>85</v>
      </c>
      <c r="AG8">
        <f t="shared" si="10"/>
        <v>76</v>
      </c>
      <c r="AH8">
        <f t="shared" si="11"/>
        <v>79</v>
      </c>
      <c r="AI8">
        <f t="shared" si="12"/>
        <v>64</v>
      </c>
      <c r="AJ8">
        <f t="shared" si="13"/>
        <v>52</v>
      </c>
      <c r="AK8">
        <f t="shared" si="14"/>
        <v>74</v>
      </c>
      <c r="AL8" s="28">
        <f t="shared" si="15"/>
        <v>11</v>
      </c>
      <c r="AM8" s="24">
        <f t="shared" si="16"/>
        <v>896</v>
      </c>
      <c r="AO8" s="36" t="s">
        <v>50</v>
      </c>
      <c r="AP8" s="6" t="str">
        <f t="shared" si="17"/>
        <v>TISZA</v>
      </c>
      <c r="AQ8" s="6">
        <f t="shared" si="20"/>
        <v>2010</v>
      </c>
      <c r="AR8" s="42">
        <f>SMALL($AM$3:$AM$89, ROWS($AO$3:AO8))</f>
        <v>447</v>
      </c>
      <c r="AT8" s="36" t="s">
        <v>50</v>
      </c>
      <c r="AU8" s="6" t="str">
        <f t="shared" si="21"/>
        <v>TISZA</v>
      </c>
      <c r="AV8" s="6">
        <f t="shared" si="18"/>
        <v>2017</v>
      </c>
      <c r="AW8" s="37">
        <f>SMALL($S$3:$S$89, ROWS(AT$3:$AT8))</f>
        <v>5074.1205741593858</v>
      </c>
    </row>
    <row r="9" spans="1:49" x14ac:dyDescent="0.3">
      <c r="A9" s="6" t="s">
        <v>19</v>
      </c>
      <c r="B9" s="7">
        <v>2001</v>
      </c>
      <c r="C9" s="8">
        <v>481</v>
      </c>
      <c r="D9" s="9">
        <v>11.1</v>
      </c>
      <c r="E9" s="9">
        <v>8.16</v>
      </c>
      <c r="F9" s="9">
        <v>9.5</v>
      </c>
      <c r="G9" s="9">
        <v>86</v>
      </c>
      <c r="H9" s="9">
        <v>1.8</v>
      </c>
      <c r="I9" s="9">
        <v>10</v>
      </c>
      <c r="J9" s="9">
        <v>27</v>
      </c>
      <c r="K9" s="9">
        <v>289</v>
      </c>
      <c r="L9" s="9">
        <v>3600</v>
      </c>
      <c r="M9" s="9">
        <v>8300</v>
      </c>
      <c r="N9" s="9">
        <v>63.846153846153875</v>
      </c>
      <c r="O9" s="9">
        <v>115</v>
      </c>
      <c r="P9" s="9">
        <v>40</v>
      </c>
      <c r="Q9" s="9">
        <v>20.938461538461539</v>
      </c>
      <c r="R9" s="10">
        <v>850</v>
      </c>
      <c r="S9" s="31">
        <f t="shared" si="19"/>
        <v>13913.344615384616</v>
      </c>
      <c r="U9" s="6" t="s">
        <v>19</v>
      </c>
      <c r="V9" s="7">
        <v>2001</v>
      </c>
      <c r="W9">
        <f t="shared" si="0"/>
        <v>19</v>
      </c>
      <c r="X9">
        <f t="shared" si="1"/>
        <v>60</v>
      </c>
      <c r="Y9">
        <f t="shared" si="2"/>
        <v>69</v>
      </c>
      <c r="Z9">
        <f t="shared" si="3"/>
        <v>74</v>
      </c>
      <c r="AA9">
        <f t="shared" si="4"/>
        <v>77</v>
      </c>
      <c r="AB9">
        <f t="shared" si="5"/>
        <v>13</v>
      </c>
      <c r="AC9">
        <f t="shared" si="6"/>
        <v>56</v>
      </c>
      <c r="AD9">
        <f t="shared" si="7"/>
        <v>39</v>
      </c>
      <c r="AE9">
        <f t="shared" si="8"/>
        <v>83</v>
      </c>
      <c r="AF9">
        <f t="shared" si="9"/>
        <v>84</v>
      </c>
      <c r="AG9">
        <f t="shared" si="10"/>
        <v>73</v>
      </c>
      <c r="AH9">
        <f t="shared" si="11"/>
        <v>60</v>
      </c>
      <c r="AI9">
        <f t="shared" si="12"/>
        <v>70</v>
      </c>
      <c r="AJ9">
        <f t="shared" si="13"/>
        <v>30</v>
      </c>
      <c r="AK9">
        <f t="shared" si="14"/>
        <v>79</v>
      </c>
      <c r="AL9" s="28">
        <f t="shared" si="15"/>
        <v>69</v>
      </c>
      <c r="AM9" s="24">
        <f>SUM(W9:AL9)</f>
        <v>955</v>
      </c>
      <c r="AO9" s="36" t="s">
        <v>51</v>
      </c>
      <c r="AP9" s="6" t="str">
        <f t="shared" si="17"/>
        <v>TISZA</v>
      </c>
      <c r="AQ9" s="6">
        <f t="shared" si="20"/>
        <v>2016</v>
      </c>
      <c r="AR9" s="42">
        <f>SMALL($AM$3:$AM$89, ROWS($AO$3:AO9))</f>
        <v>450</v>
      </c>
      <c r="AT9" s="36" t="s">
        <v>51</v>
      </c>
      <c r="AU9" s="6" t="str">
        <f t="shared" si="21"/>
        <v>TISZA</v>
      </c>
      <c r="AV9" s="6">
        <f t="shared" si="18"/>
        <v>2005</v>
      </c>
      <c r="AW9" s="37">
        <f>SMALL($S$3:$S$89, ROWS(AT$3:$AT9))</f>
        <v>5126.9460384615386</v>
      </c>
    </row>
    <row r="10" spans="1:49" x14ac:dyDescent="0.3">
      <c r="A10" s="6" t="s">
        <v>19</v>
      </c>
      <c r="B10" s="7">
        <v>2002</v>
      </c>
      <c r="C10" s="8">
        <v>500</v>
      </c>
      <c r="D10" s="9">
        <v>11</v>
      </c>
      <c r="E10" s="9">
        <v>8.06</v>
      </c>
      <c r="F10" s="9">
        <v>10.411899999999999</v>
      </c>
      <c r="G10" s="9">
        <v>93.340699999999998</v>
      </c>
      <c r="H10" s="9">
        <v>2.9296000000000002</v>
      </c>
      <c r="I10" s="9">
        <v>10.148099999999999</v>
      </c>
      <c r="J10" s="9">
        <v>26.909099999999999</v>
      </c>
      <c r="K10" s="9">
        <v>263.38459999999998</v>
      </c>
      <c r="L10" s="9">
        <v>3506.3</v>
      </c>
      <c r="M10" s="9">
        <v>9060.5291005290983</v>
      </c>
      <c r="N10" s="9">
        <v>80.740740740740776</v>
      </c>
      <c r="O10" s="9">
        <v>135.18520000000001</v>
      </c>
      <c r="P10" s="9">
        <v>42.666666666666664</v>
      </c>
      <c r="Q10" s="9">
        <v>17.685714285714287</v>
      </c>
      <c r="R10" s="10">
        <v>1485.45</v>
      </c>
      <c r="S10" s="31">
        <f t="shared" si="19"/>
        <v>15254.74142222222</v>
      </c>
      <c r="U10" s="6" t="s">
        <v>19</v>
      </c>
      <c r="V10" s="7">
        <v>2002</v>
      </c>
      <c r="W10">
        <f t="shared" si="0"/>
        <v>16</v>
      </c>
      <c r="X10">
        <f t="shared" si="1"/>
        <v>63</v>
      </c>
      <c r="Y10">
        <f t="shared" si="2"/>
        <v>49</v>
      </c>
      <c r="Z10">
        <f t="shared" si="3"/>
        <v>45</v>
      </c>
      <c r="AA10">
        <f t="shared" si="4"/>
        <v>53</v>
      </c>
      <c r="AB10">
        <f t="shared" si="5"/>
        <v>57</v>
      </c>
      <c r="AC10">
        <f t="shared" si="6"/>
        <v>63</v>
      </c>
      <c r="AD10">
        <f t="shared" si="7"/>
        <v>38</v>
      </c>
      <c r="AE10">
        <f t="shared" si="8"/>
        <v>76</v>
      </c>
      <c r="AF10">
        <f t="shared" si="9"/>
        <v>83</v>
      </c>
      <c r="AG10">
        <f t="shared" si="10"/>
        <v>83</v>
      </c>
      <c r="AH10">
        <f t="shared" si="11"/>
        <v>81</v>
      </c>
      <c r="AI10">
        <f t="shared" si="12"/>
        <v>81</v>
      </c>
      <c r="AJ10">
        <f t="shared" si="13"/>
        <v>37</v>
      </c>
      <c r="AK10">
        <f t="shared" si="14"/>
        <v>75</v>
      </c>
      <c r="AL10" s="28">
        <f t="shared" si="15"/>
        <v>79</v>
      </c>
      <c r="AM10" s="24">
        <f t="shared" si="16"/>
        <v>979</v>
      </c>
      <c r="AO10" s="36" t="s">
        <v>52</v>
      </c>
      <c r="AP10" s="6" t="str">
        <f t="shared" si="17"/>
        <v>TISZA</v>
      </c>
      <c r="AQ10" s="6">
        <f t="shared" si="20"/>
        <v>2019</v>
      </c>
      <c r="AR10" s="42">
        <f>SMALL($AM$3:$AM$89, ROWS($AO$3:AO10))</f>
        <v>493</v>
      </c>
      <c r="AT10" s="36" t="s">
        <v>52</v>
      </c>
      <c r="AU10" s="6" t="str">
        <f t="shared" si="21"/>
        <v>TISZA</v>
      </c>
      <c r="AV10" s="6">
        <f t="shared" si="18"/>
        <v>2020</v>
      </c>
      <c r="AW10" s="37">
        <f>SMALL($S$3:$S$89, ROWS(AT$3:$AT10))</f>
        <v>5158.6340000000009</v>
      </c>
    </row>
    <row r="11" spans="1:49" x14ac:dyDescent="0.3">
      <c r="A11" s="6" t="s">
        <v>19</v>
      </c>
      <c r="B11" s="7">
        <v>2003</v>
      </c>
      <c r="C11" s="8">
        <v>410</v>
      </c>
      <c r="D11" s="9">
        <v>11.8</v>
      </c>
      <c r="E11" s="9">
        <v>8.0242000000000004</v>
      </c>
      <c r="F11" s="9">
        <v>10.5288</v>
      </c>
      <c r="G11" s="9">
        <v>96.465400000000002</v>
      </c>
      <c r="H11" s="9">
        <v>2.5230999999999999</v>
      </c>
      <c r="I11" s="9">
        <v>9.2691999999999997</v>
      </c>
      <c r="J11" s="9">
        <v>17.52</v>
      </c>
      <c r="K11" s="9">
        <v>248.91669999999999</v>
      </c>
      <c r="L11" s="9">
        <v>2912.8</v>
      </c>
      <c r="M11" s="9">
        <v>8523.2967032967026</v>
      </c>
      <c r="N11" s="9">
        <v>52.307692307692342</v>
      </c>
      <c r="O11" s="9">
        <v>83.461500000000001</v>
      </c>
      <c r="P11" s="9">
        <v>29.423076923076923</v>
      </c>
      <c r="Q11" s="9">
        <v>15.069230769230773</v>
      </c>
      <c r="R11" s="10">
        <v>436.67</v>
      </c>
      <c r="S11" s="31">
        <f t="shared" si="19"/>
        <v>12868.075603296702</v>
      </c>
      <c r="U11" s="6" t="s">
        <v>19</v>
      </c>
      <c r="V11" s="7">
        <v>2003</v>
      </c>
      <c r="W11">
        <f t="shared" si="0"/>
        <v>39</v>
      </c>
      <c r="X11">
        <f t="shared" si="1"/>
        <v>45</v>
      </c>
      <c r="Y11">
        <f t="shared" si="2"/>
        <v>35</v>
      </c>
      <c r="Z11">
        <f t="shared" si="3"/>
        <v>42</v>
      </c>
      <c r="AA11">
        <f t="shared" si="4"/>
        <v>42</v>
      </c>
      <c r="AB11">
        <f t="shared" si="5"/>
        <v>39</v>
      </c>
      <c r="AC11">
        <f t="shared" si="6"/>
        <v>46</v>
      </c>
      <c r="AD11">
        <f t="shared" si="7"/>
        <v>21</v>
      </c>
      <c r="AE11">
        <f t="shared" si="8"/>
        <v>65</v>
      </c>
      <c r="AF11">
        <f t="shared" si="9"/>
        <v>78</v>
      </c>
      <c r="AG11">
        <f t="shared" si="10"/>
        <v>77</v>
      </c>
      <c r="AH11">
        <f t="shared" si="11"/>
        <v>38</v>
      </c>
      <c r="AI11">
        <f t="shared" si="12"/>
        <v>31</v>
      </c>
      <c r="AJ11">
        <f t="shared" si="13"/>
        <v>14</v>
      </c>
      <c r="AK11">
        <f t="shared" si="14"/>
        <v>71</v>
      </c>
      <c r="AL11" s="28">
        <f t="shared" si="15"/>
        <v>7</v>
      </c>
      <c r="AM11" s="24">
        <f t="shared" si="16"/>
        <v>690</v>
      </c>
      <c r="AO11" s="36" t="s">
        <v>53</v>
      </c>
      <c r="AP11" s="6" t="str">
        <f t="shared" si="17"/>
        <v>TISZA</v>
      </c>
      <c r="AQ11" s="6">
        <f t="shared" si="20"/>
        <v>2022</v>
      </c>
      <c r="AR11" s="42">
        <f>SMALL($AM$3:$AM$89, ROWS($AO$3:AO11))</f>
        <v>498</v>
      </c>
      <c r="AT11" s="36" t="s">
        <v>53</v>
      </c>
      <c r="AU11" s="6" t="str">
        <f t="shared" si="21"/>
        <v>TISZA</v>
      </c>
      <c r="AV11" s="6">
        <f t="shared" si="18"/>
        <v>2016</v>
      </c>
      <c r="AW11" s="37">
        <f>SMALL($S$3:$S$89, ROWS(AT$3:$AT11))</f>
        <v>5160.2220729724231</v>
      </c>
    </row>
    <row r="12" spans="1:49" x14ac:dyDescent="0.3">
      <c r="A12" s="6" t="s">
        <v>19</v>
      </c>
      <c r="B12" s="7">
        <v>2004</v>
      </c>
      <c r="C12" s="8">
        <v>389</v>
      </c>
      <c r="D12" s="9">
        <v>10.11</v>
      </c>
      <c r="E12" s="9">
        <v>8.17</v>
      </c>
      <c r="F12" s="9">
        <v>11.485900000000001</v>
      </c>
      <c r="G12" s="9">
        <v>102.8704</v>
      </c>
      <c r="H12" s="9">
        <v>2.2370000000000001</v>
      </c>
      <c r="I12" s="9">
        <v>9.7036999999999995</v>
      </c>
      <c r="J12" s="9">
        <v>18.555599999999998</v>
      </c>
      <c r="K12" s="9">
        <v>268.5385</v>
      </c>
      <c r="L12" s="9">
        <v>3260.9</v>
      </c>
      <c r="M12" s="9">
        <v>8637.354497354494</v>
      </c>
      <c r="N12" s="9">
        <v>64.07407407407409</v>
      </c>
      <c r="O12" s="9">
        <v>105.1481</v>
      </c>
      <c r="P12" s="9">
        <v>37.74074074074074</v>
      </c>
      <c r="Q12" s="9">
        <v>22.492307692307691</v>
      </c>
      <c r="R12" s="10">
        <v>401.67</v>
      </c>
      <c r="S12" s="31">
        <f t="shared" si="19"/>
        <v>13350.050819861617</v>
      </c>
      <c r="U12" s="6" t="s">
        <v>19</v>
      </c>
      <c r="V12" s="7">
        <v>2004</v>
      </c>
      <c r="W12">
        <f t="shared" si="0"/>
        <v>43</v>
      </c>
      <c r="X12">
        <f t="shared" si="1"/>
        <v>76</v>
      </c>
      <c r="Y12">
        <f t="shared" si="2"/>
        <v>72</v>
      </c>
      <c r="Z12">
        <f t="shared" si="3"/>
        <v>18</v>
      </c>
      <c r="AA12">
        <f t="shared" si="4"/>
        <v>14</v>
      </c>
      <c r="AB12">
        <f t="shared" si="5"/>
        <v>32</v>
      </c>
      <c r="AC12">
        <f t="shared" si="6"/>
        <v>52</v>
      </c>
      <c r="AD12">
        <f t="shared" si="7"/>
        <v>24</v>
      </c>
      <c r="AE12">
        <f t="shared" si="8"/>
        <v>78</v>
      </c>
      <c r="AF12">
        <f t="shared" si="9"/>
        <v>80</v>
      </c>
      <c r="AG12">
        <f t="shared" si="10"/>
        <v>81</v>
      </c>
      <c r="AH12">
        <f t="shared" si="11"/>
        <v>61</v>
      </c>
      <c r="AI12">
        <f t="shared" si="12"/>
        <v>65</v>
      </c>
      <c r="AJ12">
        <f t="shared" si="13"/>
        <v>27</v>
      </c>
      <c r="AK12">
        <f t="shared" si="14"/>
        <v>81</v>
      </c>
      <c r="AL12" s="28">
        <f t="shared" si="15"/>
        <v>6</v>
      </c>
      <c r="AM12" s="24">
        <f t="shared" si="16"/>
        <v>810</v>
      </c>
      <c r="AO12" s="36" t="s">
        <v>54</v>
      </c>
      <c r="AP12" s="6" t="str">
        <f t="shared" si="17"/>
        <v>TISZA</v>
      </c>
      <c r="AQ12" s="6">
        <f t="shared" si="20"/>
        <v>2009</v>
      </c>
      <c r="AR12" s="42">
        <f>SMALL($AM$3:$AM$89, ROWS($AO$3:AO12))</f>
        <v>512</v>
      </c>
      <c r="AT12" s="36" t="s">
        <v>54</v>
      </c>
      <c r="AU12" s="6" t="str">
        <f t="shared" si="21"/>
        <v>TISZA</v>
      </c>
      <c r="AV12" s="6">
        <f t="shared" si="18"/>
        <v>2006</v>
      </c>
      <c r="AW12" s="37">
        <f>SMALL($S$3:$S$89, ROWS(AT$3:$AT12))</f>
        <v>5167.3297999999995</v>
      </c>
    </row>
    <row r="13" spans="1:49" x14ac:dyDescent="0.3">
      <c r="A13" s="6" t="s">
        <v>19</v>
      </c>
      <c r="B13" s="7">
        <v>2005</v>
      </c>
      <c r="C13" s="8">
        <v>418</v>
      </c>
      <c r="D13" s="9">
        <v>11</v>
      </c>
      <c r="E13" s="9">
        <v>8.0442</v>
      </c>
      <c r="F13" s="9">
        <v>10.658799999999999</v>
      </c>
      <c r="G13" s="9">
        <v>95.907700000000006</v>
      </c>
      <c r="H13" s="9">
        <v>2.6577000000000002</v>
      </c>
      <c r="I13" s="9">
        <v>9.8077000000000005</v>
      </c>
      <c r="J13" s="9">
        <v>33.642899999999997</v>
      </c>
      <c r="K13" s="9">
        <v>262.23079999999999</v>
      </c>
      <c r="L13" s="9">
        <v>2356.9</v>
      </c>
      <c r="M13" s="9">
        <v>8276.3186813186785</v>
      </c>
      <c r="N13" s="9">
        <v>46.538461538461561</v>
      </c>
      <c r="O13" s="9">
        <v>151.88460000000001</v>
      </c>
      <c r="P13" s="9">
        <v>43.5</v>
      </c>
      <c r="Q13" s="9">
        <v>22.592307692307696</v>
      </c>
      <c r="R13" s="10">
        <v>460</v>
      </c>
      <c r="S13" s="31">
        <f t="shared" si="19"/>
        <v>12209.683850549447</v>
      </c>
      <c r="U13" s="6" t="s">
        <v>19</v>
      </c>
      <c r="V13" s="7">
        <v>2005</v>
      </c>
      <c r="W13">
        <f t="shared" si="0"/>
        <v>36</v>
      </c>
      <c r="X13">
        <f t="shared" si="1"/>
        <v>63</v>
      </c>
      <c r="Y13">
        <f t="shared" si="2"/>
        <v>42</v>
      </c>
      <c r="Z13">
        <f t="shared" si="3"/>
        <v>38</v>
      </c>
      <c r="AA13">
        <f t="shared" si="4"/>
        <v>45</v>
      </c>
      <c r="AB13">
        <f t="shared" si="5"/>
        <v>47</v>
      </c>
      <c r="AC13">
        <f t="shared" si="6"/>
        <v>53</v>
      </c>
      <c r="AD13">
        <f t="shared" si="7"/>
        <v>54</v>
      </c>
      <c r="AE13">
        <f t="shared" si="8"/>
        <v>75</v>
      </c>
      <c r="AF13">
        <f t="shared" si="9"/>
        <v>66</v>
      </c>
      <c r="AG13">
        <f t="shared" si="10"/>
        <v>72</v>
      </c>
      <c r="AH13">
        <f t="shared" si="11"/>
        <v>27</v>
      </c>
      <c r="AI13">
        <f t="shared" si="12"/>
        <v>83</v>
      </c>
      <c r="AJ13">
        <f t="shared" si="13"/>
        <v>40</v>
      </c>
      <c r="AK13">
        <f t="shared" si="14"/>
        <v>82</v>
      </c>
      <c r="AL13" s="28">
        <f t="shared" si="15"/>
        <v>8</v>
      </c>
      <c r="AM13" s="24">
        <f t="shared" si="16"/>
        <v>831</v>
      </c>
      <c r="AO13" s="36" t="s">
        <v>55</v>
      </c>
      <c r="AP13" s="6" t="str">
        <f t="shared" si="17"/>
        <v>TISZA</v>
      </c>
      <c r="AQ13" s="6">
        <f t="shared" si="20"/>
        <v>2013</v>
      </c>
      <c r="AR13" s="42">
        <f>SMALL($AM$3:$AM$89, ROWS($AO$3:AO13))</f>
        <v>531</v>
      </c>
      <c r="AT13" s="36" t="s">
        <v>55</v>
      </c>
      <c r="AU13" s="6" t="str">
        <f t="shared" si="21"/>
        <v>TISZA</v>
      </c>
      <c r="AV13" s="6">
        <f t="shared" si="18"/>
        <v>2007</v>
      </c>
      <c r="AW13" s="37">
        <f>SMALL($S$3:$S$89, ROWS(AT$3:$AT13))</f>
        <v>5248.3646634057313</v>
      </c>
    </row>
    <row r="14" spans="1:49" x14ac:dyDescent="0.3">
      <c r="A14" s="6" t="s">
        <v>19</v>
      </c>
      <c r="B14" s="7">
        <v>2006</v>
      </c>
      <c r="C14" s="8">
        <v>853</v>
      </c>
      <c r="D14" s="9">
        <v>9.8000000000000007</v>
      </c>
      <c r="E14" s="9">
        <v>7.8685</v>
      </c>
      <c r="F14" s="9">
        <v>11.210800000000001</v>
      </c>
      <c r="G14" s="9">
        <v>97.146199999999993</v>
      </c>
      <c r="H14" s="9">
        <v>2.5154000000000001</v>
      </c>
      <c r="I14" s="9">
        <v>11</v>
      </c>
      <c r="J14" s="9">
        <v>69</v>
      </c>
      <c r="K14" s="9">
        <v>284.66669999999999</v>
      </c>
      <c r="L14" s="9">
        <v>2726.2</v>
      </c>
      <c r="M14" s="9">
        <v>8581.2087912087918</v>
      </c>
      <c r="N14" s="9">
        <v>46.153846153846168</v>
      </c>
      <c r="O14" s="9">
        <v>253.84620000000001</v>
      </c>
      <c r="P14" s="9">
        <v>95.538461538461533</v>
      </c>
      <c r="Q14" s="9">
        <v>14.816666666666668</v>
      </c>
      <c r="R14" s="10">
        <v>600</v>
      </c>
      <c r="S14" s="31">
        <f t="shared" si="19"/>
        <v>13663.971565567765</v>
      </c>
      <c r="U14" s="6" t="s">
        <v>19</v>
      </c>
      <c r="V14" s="7">
        <v>2006</v>
      </c>
      <c r="W14">
        <f t="shared" si="0"/>
        <v>1</v>
      </c>
      <c r="X14">
        <f t="shared" si="1"/>
        <v>81</v>
      </c>
      <c r="Y14">
        <f t="shared" si="2"/>
        <v>15</v>
      </c>
      <c r="Z14">
        <f t="shared" si="3"/>
        <v>20</v>
      </c>
      <c r="AA14">
        <f t="shared" si="4"/>
        <v>38</v>
      </c>
      <c r="AB14">
        <f t="shared" si="5"/>
        <v>38</v>
      </c>
      <c r="AC14">
        <f t="shared" si="6"/>
        <v>69</v>
      </c>
      <c r="AD14">
        <f t="shared" si="7"/>
        <v>83</v>
      </c>
      <c r="AE14">
        <f t="shared" si="8"/>
        <v>82</v>
      </c>
      <c r="AF14">
        <f t="shared" si="9"/>
        <v>75</v>
      </c>
      <c r="AG14">
        <f t="shared" si="10"/>
        <v>79</v>
      </c>
      <c r="AH14">
        <f t="shared" si="11"/>
        <v>26</v>
      </c>
      <c r="AI14">
        <f t="shared" si="12"/>
        <v>87</v>
      </c>
      <c r="AJ14">
        <f t="shared" si="13"/>
        <v>70</v>
      </c>
      <c r="AK14">
        <f t="shared" si="14"/>
        <v>69</v>
      </c>
      <c r="AL14" s="28">
        <f t="shared" si="15"/>
        <v>12</v>
      </c>
      <c r="AM14" s="24">
        <f t="shared" si="16"/>
        <v>845</v>
      </c>
      <c r="AO14" s="36" t="s">
        <v>56</v>
      </c>
      <c r="AP14" s="6" t="str">
        <f t="shared" si="17"/>
        <v>DRÁVA</v>
      </c>
      <c r="AQ14" s="6">
        <f t="shared" si="20"/>
        <v>2004</v>
      </c>
      <c r="AR14" s="42">
        <f>SMALL($AM$3:$AM$89, ROWS($AO$3:AO14))</f>
        <v>555</v>
      </c>
      <c r="AT14" s="36" t="s">
        <v>56</v>
      </c>
      <c r="AU14" s="6" t="str">
        <f t="shared" si="21"/>
        <v>TISZA</v>
      </c>
      <c r="AV14" s="6">
        <f t="shared" si="18"/>
        <v>2015</v>
      </c>
      <c r="AW14" s="37">
        <f>SMALL($S$3:$S$89, ROWS(AT$3:$AT14))</f>
        <v>5411.4109897897388</v>
      </c>
    </row>
    <row r="15" spans="1:49" x14ac:dyDescent="0.3">
      <c r="A15" s="6" t="s">
        <v>19</v>
      </c>
      <c r="B15" s="7">
        <v>2007</v>
      </c>
      <c r="C15" s="8">
        <v>426.66666666666669</v>
      </c>
      <c r="D15" s="9">
        <v>11.666666666666666</v>
      </c>
      <c r="E15" s="9">
        <v>8.027000000000001</v>
      </c>
      <c r="F15" s="9">
        <v>10.3825</v>
      </c>
      <c r="G15" s="9">
        <v>94.458333333333314</v>
      </c>
      <c r="H15" s="9">
        <v>2.1608333333333332</v>
      </c>
      <c r="I15" s="9">
        <v>8.9749999999999996</v>
      </c>
      <c r="J15" s="9">
        <v>29</v>
      </c>
      <c r="K15" s="9">
        <v>242.41666666666666</v>
      </c>
      <c r="L15" s="9">
        <v>2431.6666666666665</v>
      </c>
      <c r="M15" s="9">
        <v>7746.309523809522</v>
      </c>
      <c r="N15" s="9">
        <v>34.166666666666657</v>
      </c>
      <c r="O15" s="9">
        <v>97.5</v>
      </c>
      <c r="P15" s="9">
        <v>41.083333333333336</v>
      </c>
      <c r="Q15" s="9">
        <v>16.366666666666667</v>
      </c>
      <c r="R15" s="10">
        <v>843.1086626700793</v>
      </c>
      <c r="S15" s="31">
        <f t="shared" si="19"/>
        <v>12043.955186479601</v>
      </c>
      <c r="U15" s="6" t="s">
        <v>19</v>
      </c>
      <c r="V15" s="7">
        <v>2007</v>
      </c>
      <c r="W15">
        <f t="shared" si="0"/>
        <v>33</v>
      </c>
      <c r="X15">
        <f t="shared" si="1"/>
        <v>49</v>
      </c>
      <c r="Y15">
        <f t="shared" si="2"/>
        <v>37</v>
      </c>
      <c r="Z15">
        <f t="shared" si="3"/>
        <v>48</v>
      </c>
      <c r="AA15">
        <f t="shared" si="4"/>
        <v>50</v>
      </c>
      <c r="AB15">
        <f t="shared" si="5"/>
        <v>30</v>
      </c>
      <c r="AC15">
        <f t="shared" si="6"/>
        <v>37</v>
      </c>
      <c r="AD15">
        <f t="shared" si="7"/>
        <v>44</v>
      </c>
      <c r="AE15">
        <f t="shared" si="8"/>
        <v>60</v>
      </c>
      <c r="AF15">
        <f t="shared" si="9"/>
        <v>67</v>
      </c>
      <c r="AG15">
        <f t="shared" si="10"/>
        <v>67</v>
      </c>
      <c r="AH15">
        <f t="shared" si="11"/>
        <v>14</v>
      </c>
      <c r="AI15">
        <f t="shared" si="12"/>
        <v>61</v>
      </c>
      <c r="AJ15">
        <f t="shared" si="13"/>
        <v>35</v>
      </c>
      <c r="AK15">
        <f t="shared" si="14"/>
        <v>73</v>
      </c>
      <c r="AL15" s="28">
        <f t="shared" si="15"/>
        <v>28</v>
      </c>
      <c r="AM15" s="24">
        <f t="shared" si="16"/>
        <v>733</v>
      </c>
      <c r="AO15" s="36" t="s">
        <v>57</v>
      </c>
      <c r="AP15" s="6" t="str">
        <f t="shared" si="17"/>
        <v>TISZA</v>
      </c>
      <c r="AQ15" s="6">
        <f t="shared" si="20"/>
        <v>2000</v>
      </c>
      <c r="AR15" s="42">
        <f>SMALL($AM$3:$AM$89, ROWS($AO$3:AO15))</f>
        <v>556</v>
      </c>
      <c r="AT15" s="36" t="s">
        <v>57</v>
      </c>
      <c r="AU15" s="6" t="str">
        <f t="shared" si="21"/>
        <v>TISZA</v>
      </c>
      <c r="AV15" s="6">
        <f t="shared" si="18"/>
        <v>1996</v>
      </c>
      <c r="AW15" s="37">
        <f>SMALL($S$3:$S$89, ROWS(AT$3:$AT15))</f>
        <v>5598.8153846153846</v>
      </c>
    </row>
    <row r="16" spans="1:49" x14ac:dyDescent="0.3">
      <c r="A16" s="6" t="s">
        <v>19</v>
      </c>
      <c r="B16" s="7">
        <v>2008</v>
      </c>
      <c r="C16" s="8">
        <v>376.41666666666669</v>
      </c>
      <c r="D16" s="9">
        <v>11.858333333333334</v>
      </c>
      <c r="E16" s="9">
        <v>7.96</v>
      </c>
      <c r="F16" s="9">
        <v>10.843333333333334</v>
      </c>
      <c r="G16" s="9">
        <v>99.474999999999994</v>
      </c>
      <c r="H16" s="9">
        <v>3.4874999999999998</v>
      </c>
      <c r="I16" s="9">
        <v>9.2916666666666661</v>
      </c>
      <c r="J16" s="9">
        <v>19.083333333333332</v>
      </c>
      <c r="K16" s="9">
        <v>236.66666666666666</v>
      </c>
      <c r="L16" s="9">
        <v>2433.333333333333</v>
      </c>
      <c r="M16" s="9">
        <v>7510.1190476190459</v>
      </c>
      <c r="N16" s="9">
        <v>25.833333333333329</v>
      </c>
      <c r="O16" s="9">
        <v>75</v>
      </c>
      <c r="P16" s="9">
        <v>32.083333333333336</v>
      </c>
      <c r="Q16" s="9">
        <v>19.088333333333335</v>
      </c>
      <c r="R16" s="10">
        <v>843.72490680335659</v>
      </c>
      <c r="S16" s="31">
        <f>SUM(C16:R16)</f>
        <v>11714.264787755736</v>
      </c>
      <c r="U16" s="6" t="s">
        <v>19</v>
      </c>
      <c r="V16" s="7">
        <v>2008</v>
      </c>
      <c r="W16">
        <f t="shared" si="0"/>
        <v>48</v>
      </c>
      <c r="X16">
        <f t="shared" si="1"/>
        <v>44</v>
      </c>
      <c r="Y16">
        <f t="shared" si="2"/>
        <v>20</v>
      </c>
      <c r="Z16">
        <f t="shared" si="3"/>
        <v>28</v>
      </c>
      <c r="AA16">
        <f t="shared" si="4"/>
        <v>23</v>
      </c>
      <c r="AB16">
        <f t="shared" si="5"/>
        <v>72</v>
      </c>
      <c r="AC16">
        <f t="shared" si="6"/>
        <v>47</v>
      </c>
      <c r="AD16">
        <f t="shared" si="7"/>
        <v>26</v>
      </c>
      <c r="AE16">
        <f t="shared" si="8"/>
        <v>54</v>
      </c>
      <c r="AF16">
        <f t="shared" si="9"/>
        <v>68</v>
      </c>
      <c r="AG16">
        <f t="shared" si="10"/>
        <v>64</v>
      </c>
      <c r="AH16">
        <f t="shared" si="11"/>
        <v>5</v>
      </c>
      <c r="AI16">
        <f t="shared" si="12"/>
        <v>23</v>
      </c>
      <c r="AJ16">
        <f t="shared" si="13"/>
        <v>21</v>
      </c>
      <c r="AK16">
        <f t="shared" si="14"/>
        <v>76</v>
      </c>
      <c r="AL16" s="28">
        <f t="shared" si="15"/>
        <v>48</v>
      </c>
      <c r="AM16" s="24">
        <f t="shared" si="16"/>
        <v>667</v>
      </c>
      <c r="AO16" s="36" t="s">
        <v>58</v>
      </c>
      <c r="AP16" s="6" t="str">
        <f t="shared" si="17"/>
        <v>TISZA</v>
      </c>
      <c r="AQ16" s="6">
        <f t="shared" si="20"/>
        <v>2011</v>
      </c>
      <c r="AR16" s="42">
        <f>SMALL($AM$3:$AM$89, ROWS($AO$3:AO16))</f>
        <v>560</v>
      </c>
      <c r="AT16" s="36" t="s">
        <v>58</v>
      </c>
      <c r="AU16" s="6" t="str">
        <f t="shared" si="21"/>
        <v>DRÁVA</v>
      </c>
      <c r="AV16" s="6">
        <f t="shared" si="18"/>
        <v>2019</v>
      </c>
      <c r="AW16" s="37">
        <f>SMALL($S$3:$S$89, ROWS(AT$3:$AT16))</f>
        <v>5850.3691686167358</v>
      </c>
    </row>
    <row r="17" spans="1:49" x14ac:dyDescent="0.3">
      <c r="A17" s="6" t="s">
        <v>19</v>
      </c>
      <c r="B17" s="7">
        <v>2009</v>
      </c>
      <c r="C17" s="8">
        <v>432.33333333333331</v>
      </c>
      <c r="D17" s="9">
        <v>10.808333333333332</v>
      </c>
      <c r="E17" s="9">
        <v>7.9633333333333338</v>
      </c>
      <c r="F17" s="9">
        <v>11.074166666666665</v>
      </c>
      <c r="G17" s="9">
        <v>99.1</v>
      </c>
      <c r="H17" s="9">
        <v>3.4833333333333338</v>
      </c>
      <c r="I17" s="9">
        <v>9.8416666666666668</v>
      </c>
      <c r="J17" s="9">
        <v>35</v>
      </c>
      <c r="K17" s="9">
        <v>248.33333333333334</v>
      </c>
      <c r="L17" s="9">
        <v>2746.6666666666665</v>
      </c>
      <c r="M17" s="9">
        <v>7635.5952380952376</v>
      </c>
      <c r="N17" s="9">
        <v>39.166666666666679</v>
      </c>
      <c r="O17" s="9">
        <v>109.16666666666667</v>
      </c>
      <c r="P17" s="9">
        <v>45.333333333333336</v>
      </c>
      <c r="Q17" s="9">
        <v>3.3666666666666671</v>
      </c>
      <c r="R17" s="10">
        <v>843.65800730567071</v>
      </c>
      <c r="S17" s="31">
        <f t="shared" si="19"/>
        <v>12280.890745400908</v>
      </c>
      <c r="U17" s="6" t="s">
        <v>19</v>
      </c>
      <c r="V17" s="7">
        <v>2009</v>
      </c>
      <c r="W17">
        <f t="shared" si="0"/>
        <v>31</v>
      </c>
      <c r="X17">
        <f t="shared" si="1"/>
        <v>68</v>
      </c>
      <c r="Y17">
        <f t="shared" si="2"/>
        <v>21</v>
      </c>
      <c r="Z17">
        <f t="shared" si="3"/>
        <v>23</v>
      </c>
      <c r="AA17">
        <f t="shared" si="4"/>
        <v>27</v>
      </c>
      <c r="AB17">
        <f t="shared" si="5"/>
        <v>71</v>
      </c>
      <c r="AC17">
        <f t="shared" si="6"/>
        <v>54</v>
      </c>
      <c r="AD17">
        <f t="shared" si="7"/>
        <v>58</v>
      </c>
      <c r="AE17">
        <f t="shared" si="8"/>
        <v>64</v>
      </c>
      <c r="AF17">
        <f t="shared" si="9"/>
        <v>76</v>
      </c>
      <c r="AG17">
        <f t="shared" si="10"/>
        <v>65</v>
      </c>
      <c r="AH17">
        <f t="shared" si="11"/>
        <v>17</v>
      </c>
      <c r="AI17">
        <f t="shared" si="12"/>
        <v>68</v>
      </c>
      <c r="AJ17">
        <f t="shared" si="13"/>
        <v>46</v>
      </c>
      <c r="AK17">
        <f t="shared" si="14"/>
        <v>19</v>
      </c>
      <c r="AL17" s="28">
        <f t="shared" si="15"/>
        <v>44</v>
      </c>
      <c r="AM17" s="24">
        <f t="shared" si="16"/>
        <v>752</v>
      </c>
      <c r="AO17" s="36" t="s">
        <v>59</v>
      </c>
      <c r="AP17" s="6" t="str">
        <f t="shared" si="17"/>
        <v>TISZA</v>
      </c>
      <c r="AQ17" s="6">
        <f t="shared" si="20"/>
        <v>2021</v>
      </c>
      <c r="AR17" s="42">
        <f>SMALL($AM$3:$AM$89, ROWS($AO$3:AO17))</f>
        <v>564</v>
      </c>
      <c r="AT17" s="36" t="s">
        <v>59</v>
      </c>
      <c r="AU17" s="6" t="str">
        <f t="shared" si="21"/>
        <v>TISZA</v>
      </c>
      <c r="AV17" s="6">
        <f t="shared" si="18"/>
        <v>2001</v>
      </c>
      <c r="AW17" s="37">
        <f>SMALL($S$3:$S$89, ROWS(AT$3:$AT17))</f>
        <v>6180.9646153846152</v>
      </c>
    </row>
    <row r="18" spans="1:49" x14ac:dyDescent="0.3">
      <c r="A18" s="6" t="s">
        <v>19</v>
      </c>
      <c r="B18" s="7">
        <v>2010</v>
      </c>
      <c r="C18" s="11">
        <v>418.33</v>
      </c>
      <c r="D18" s="12">
        <v>10.199999999999999</v>
      </c>
      <c r="E18" s="12">
        <v>8.16</v>
      </c>
      <c r="F18" s="12">
        <v>10.88</v>
      </c>
      <c r="G18" s="12">
        <v>96.18</v>
      </c>
      <c r="H18" s="12">
        <v>2.5499999999999998</v>
      </c>
      <c r="I18" s="12">
        <v>10.15</v>
      </c>
      <c r="J18" s="12">
        <v>34.42</v>
      </c>
      <c r="K18" s="12">
        <v>291.92</v>
      </c>
      <c r="L18" s="12">
        <v>3287.5</v>
      </c>
      <c r="M18" s="12">
        <v>9710</v>
      </c>
      <c r="N18" s="12">
        <v>50</v>
      </c>
      <c r="O18" s="12">
        <v>120</v>
      </c>
      <c r="P18" s="12">
        <v>37.67</v>
      </c>
      <c r="Q18" s="12">
        <v>6.4</v>
      </c>
      <c r="R18" s="10">
        <v>844.09009568905503</v>
      </c>
      <c r="S18" s="31">
        <f t="shared" si="19"/>
        <v>14938.450095689055</v>
      </c>
      <c r="U18" s="6" t="s">
        <v>19</v>
      </c>
      <c r="V18" s="7">
        <v>2010</v>
      </c>
      <c r="W18">
        <f t="shared" si="0"/>
        <v>34</v>
      </c>
      <c r="X18">
        <f t="shared" si="1"/>
        <v>75</v>
      </c>
      <c r="Y18">
        <f t="shared" si="2"/>
        <v>69</v>
      </c>
      <c r="Z18">
        <f t="shared" si="3"/>
        <v>26</v>
      </c>
      <c r="AA18">
        <f t="shared" si="4"/>
        <v>44</v>
      </c>
      <c r="AB18">
        <f t="shared" si="5"/>
        <v>40</v>
      </c>
      <c r="AC18">
        <f t="shared" si="6"/>
        <v>64</v>
      </c>
      <c r="AD18">
        <f t="shared" si="7"/>
        <v>57</v>
      </c>
      <c r="AE18">
        <f t="shared" si="8"/>
        <v>84</v>
      </c>
      <c r="AF18">
        <f t="shared" si="9"/>
        <v>81</v>
      </c>
      <c r="AG18">
        <f t="shared" si="10"/>
        <v>86</v>
      </c>
      <c r="AH18">
        <f t="shared" si="11"/>
        <v>31</v>
      </c>
      <c r="AI18">
        <f t="shared" si="12"/>
        <v>74</v>
      </c>
      <c r="AJ18">
        <f t="shared" si="13"/>
        <v>26</v>
      </c>
      <c r="AK18">
        <f t="shared" si="14"/>
        <v>40</v>
      </c>
      <c r="AL18" s="28">
        <f t="shared" si="15"/>
        <v>59</v>
      </c>
      <c r="AM18" s="24">
        <f t="shared" si="16"/>
        <v>890</v>
      </c>
      <c r="AO18" s="36" t="s">
        <v>60</v>
      </c>
      <c r="AP18" s="6" t="str">
        <f t="shared" si="17"/>
        <v>TISZA</v>
      </c>
      <c r="AQ18" s="6">
        <f t="shared" si="20"/>
        <v>1998</v>
      </c>
      <c r="AR18" s="42">
        <f>SMALL($AM$3:$AM$89, ROWS($AO$3:AO18))</f>
        <v>568</v>
      </c>
      <c r="AT18" s="36" t="s">
        <v>60</v>
      </c>
      <c r="AU18" s="6" t="str">
        <f t="shared" si="21"/>
        <v>TISZA</v>
      </c>
      <c r="AV18" s="6">
        <f t="shared" si="18"/>
        <v>2008</v>
      </c>
      <c r="AW18" s="37">
        <f>SMALL($S$3:$S$89, ROWS(AT$3:$AT18))</f>
        <v>6202.1299678143196</v>
      </c>
    </row>
    <row r="19" spans="1:49" x14ac:dyDescent="0.3">
      <c r="A19" s="6" t="s">
        <v>19</v>
      </c>
      <c r="B19" s="7">
        <v>2011</v>
      </c>
      <c r="C19" s="11">
        <v>384</v>
      </c>
      <c r="D19" s="12">
        <v>11.31</v>
      </c>
      <c r="E19" s="12">
        <v>8.19</v>
      </c>
      <c r="F19" s="12">
        <v>10.78</v>
      </c>
      <c r="G19" s="12">
        <v>96.6</v>
      </c>
      <c r="H19" s="12">
        <v>3.78</v>
      </c>
      <c r="I19" s="12">
        <v>8.48</v>
      </c>
      <c r="J19" s="12">
        <v>20.170000000000002</v>
      </c>
      <c r="K19" s="12">
        <v>274.92</v>
      </c>
      <c r="L19" s="12">
        <v>2909.17</v>
      </c>
      <c r="M19" s="12">
        <v>8630</v>
      </c>
      <c r="N19" s="12">
        <v>40</v>
      </c>
      <c r="O19" s="12">
        <v>93.33</v>
      </c>
      <c r="P19" s="12">
        <v>30.42</v>
      </c>
      <c r="Q19" s="12">
        <v>5.51</v>
      </c>
      <c r="R19" s="10">
        <v>843.83025187008377</v>
      </c>
      <c r="S19" s="31">
        <f t="shared" si="19"/>
        <v>13370.490251870084</v>
      </c>
      <c r="U19" s="6" t="s">
        <v>19</v>
      </c>
      <c r="V19" s="7">
        <v>2011</v>
      </c>
      <c r="W19">
        <f t="shared" si="0"/>
        <v>45</v>
      </c>
      <c r="X19">
        <f t="shared" si="1"/>
        <v>53</v>
      </c>
      <c r="Y19">
        <f t="shared" si="2"/>
        <v>77</v>
      </c>
      <c r="Z19">
        <f t="shared" si="3"/>
        <v>33</v>
      </c>
      <c r="AA19">
        <f t="shared" si="4"/>
        <v>41</v>
      </c>
      <c r="AB19">
        <f t="shared" si="5"/>
        <v>80</v>
      </c>
      <c r="AC19">
        <f t="shared" si="6"/>
        <v>26</v>
      </c>
      <c r="AD19">
        <f t="shared" si="7"/>
        <v>27</v>
      </c>
      <c r="AE19">
        <f t="shared" si="8"/>
        <v>81</v>
      </c>
      <c r="AF19">
        <f t="shared" si="9"/>
        <v>77</v>
      </c>
      <c r="AG19">
        <f t="shared" si="10"/>
        <v>80</v>
      </c>
      <c r="AH19">
        <f t="shared" si="11"/>
        <v>19</v>
      </c>
      <c r="AI19">
        <f t="shared" si="12"/>
        <v>56</v>
      </c>
      <c r="AJ19">
        <f t="shared" si="13"/>
        <v>18</v>
      </c>
      <c r="AK19">
        <f t="shared" si="14"/>
        <v>37</v>
      </c>
      <c r="AL19" s="28">
        <f t="shared" si="15"/>
        <v>52</v>
      </c>
      <c r="AM19" s="24">
        <f t="shared" si="16"/>
        <v>802</v>
      </c>
      <c r="AO19" s="36" t="s">
        <v>61</v>
      </c>
      <c r="AP19" s="6" t="str">
        <f t="shared" si="17"/>
        <v>TISZA</v>
      </c>
      <c r="AQ19" s="6">
        <f t="shared" si="20"/>
        <v>1996</v>
      </c>
      <c r="AR19" s="42">
        <f>SMALL($AM$3:$AM$89, ROWS($AO$3:AO19))</f>
        <v>573</v>
      </c>
      <c r="AT19" s="36" t="s">
        <v>61</v>
      </c>
      <c r="AU19" s="6" t="str">
        <f t="shared" si="21"/>
        <v>TISZA</v>
      </c>
      <c r="AV19" s="6">
        <f t="shared" si="18"/>
        <v>2004</v>
      </c>
      <c r="AW19" s="37">
        <f>SMALL($S$3:$S$89, ROWS(AT$3:$AT19))</f>
        <v>6233.5722384615392</v>
      </c>
    </row>
    <row r="20" spans="1:49" x14ac:dyDescent="0.3">
      <c r="A20" s="6" t="s">
        <v>19</v>
      </c>
      <c r="B20" s="7">
        <v>2012</v>
      </c>
      <c r="C20" s="11">
        <v>479</v>
      </c>
      <c r="D20" s="12">
        <v>11.02</v>
      </c>
      <c r="E20" s="12">
        <v>8.2100000000000009</v>
      </c>
      <c r="F20" s="12">
        <v>10.89</v>
      </c>
      <c r="G20" s="12">
        <v>97.28</v>
      </c>
      <c r="H20" s="12">
        <v>4.0599999999999996</v>
      </c>
      <c r="I20" s="12">
        <v>8.77</v>
      </c>
      <c r="J20" s="12">
        <v>38.08</v>
      </c>
      <c r="K20" s="12">
        <v>230.92</v>
      </c>
      <c r="L20" s="12">
        <v>2453.33</v>
      </c>
      <c r="M20" s="12">
        <v>6852.5</v>
      </c>
      <c r="N20" s="12">
        <v>32.25</v>
      </c>
      <c r="O20" s="12">
        <v>108.3</v>
      </c>
      <c r="P20" s="12">
        <v>48.3</v>
      </c>
      <c r="Q20" s="12">
        <v>3.43</v>
      </c>
      <c r="R20" s="10">
        <v>842.85539472443008</v>
      </c>
      <c r="S20" s="31">
        <f t="shared" si="19"/>
        <v>11229.195394724429</v>
      </c>
      <c r="U20" s="6" t="s">
        <v>19</v>
      </c>
      <c r="V20" s="7">
        <v>2012</v>
      </c>
      <c r="W20">
        <f t="shared" si="0"/>
        <v>20</v>
      </c>
      <c r="X20">
        <f t="shared" si="1"/>
        <v>62</v>
      </c>
      <c r="Y20">
        <f t="shared" si="2"/>
        <v>84</v>
      </c>
      <c r="Z20">
        <f t="shared" si="3"/>
        <v>25</v>
      </c>
      <c r="AA20">
        <f t="shared" si="4"/>
        <v>37</v>
      </c>
      <c r="AB20">
        <f t="shared" si="5"/>
        <v>84</v>
      </c>
      <c r="AC20">
        <f t="shared" si="6"/>
        <v>30</v>
      </c>
      <c r="AD20">
        <f t="shared" si="7"/>
        <v>63</v>
      </c>
      <c r="AE20">
        <f t="shared" si="8"/>
        <v>33</v>
      </c>
      <c r="AF20">
        <f t="shared" si="9"/>
        <v>69</v>
      </c>
      <c r="AG20">
        <f t="shared" si="10"/>
        <v>59</v>
      </c>
      <c r="AH20">
        <f t="shared" si="11"/>
        <v>11</v>
      </c>
      <c r="AI20">
        <f t="shared" si="12"/>
        <v>67</v>
      </c>
      <c r="AJ20">
        <f t="shared" si="13"/>
        <v>49</v>
      </c>
      <c r="AK20">
        <f t="shared" si="14"/>
        <v>20</v>
      </c>
      <c r="AL20" s="28">
        <f t="shared" si="15"/>
        <v>23</v>
      </c>
      <c r="AM20" s="24">
        <f t="shared" si="16"/>
        <v>736</v>
      </c>
      <c r="AO20" s="36" t="s">
        <v>62</v>
      </c>
      <c r="AP20" s="6" t="str">
        <f t="shared" si="17"/>
        <v>TISZA</v>
      </c>
      <c r="AQ20" s="6">
        <f t="shared" si="20"/>
        <v>2007</v>
      </c>
      <c r="AR20" s="42">
        <f>SMALL($AM$3:$AM$89, ROWS($AO$3:AO20))</f>
        <v>580</v>
      </c>
      <c r="AT20" s="36" t="s">
        <v>62</v>
      </c>
      <c r="AU20" s="6" t="str">
        <f t="shared" si="21"/>
        <v>TISZA</v>
      </c>
      <c r="AV20" s="6">
        <f t="shared" si="18"/>
        <v>2000</v>
      </c>
      <c r="AW20" s="37">
        <f>SMALL($S$3:$S$89, ROWS(AT$3:$AT20))</f>
        <v>6309.1123076923077</v>
      </c>
    </row>
    <row r="21" spans="1:49" x14ac:dyDescent="0.3">
      <c r="A21" s="6" t="s">
        <v>19</v>
      </c>
      <c r="B21" s="7">
        <v>2013</v>
      </c>
      <c r="C21" s="11">
        <v>539.25</v>
      </c>
      <c r="D21" s="12">
        <v>11.283333333333333</v>
      </c>
      <c r="E21" s="12">
        <v>8.19</v>
      </c>
      <c r="F21" s="12">
        <v>11.766666666666666</v>
      </c>
      <c r="G21" s="12">
        <v>106.63333333333334</v>
      </c>
      <c r="H21" s="12">
        <v>4.6100000000000003</v>
      </c>
      <c r="I21" s="12">
        <v>10.266666666666666</v>
      </c>
      <c r="J21" s="12">
        <v>61.083333333333336</v>
      </c>
      <c r="K21" s="12">
        <v>261.91666666666669</v>
      </c>
      <c r="L21" s="12">
        <v>2568.3333333333335</v>
      </c>
      <c r="M21" s="12">
        <v>8092.4999999999991</v>
      </c>
      <c r="N21" s="12">
        <v>75.833333333333343</v>
      </c>
      <c r="O21" s="12">
        <v>111.66666666666667</v>
      </c>
      <c r="P21" s="12">
        <v>127.50000000000003</v>
      </c>
      <c r="Q21" s="12">
        <v>9.9666666666666668</v>
      </c>
      <c r="R21" s="10">
        <v>843.98594874175706</v>
      </c>
      <c r="S21" s="31">
        <f t="shared" si="19"/>
        <v>12844.785948741755</v>
      </c>
      <c r="U21" s="6" t="s">
        <v>19</v>
      </c>
      <c r="V21" s="7">
        <v>2013</v>
      </c>
      <c r="W21">
        <f t="shared" si="0"/>
        <v>11</v>
      </c>
      <c r="X21">
        <f t="shared" si="1"/>
        <v>56</v>
      </c>
      <c r="Y21">
        <f t="shared" si="2"/>
        <v>77</v>
      </c>
      <c r="Z21">
        <f t="shared" si="3"/>
        <v>14</v>
      </c>
      <c r="AA21">
        <f t="shared" si="4"/>
        <v>9</v>
      </c>
      <c r="AB21">
        <f t="shared" si="5"/>
        <v>86</v>
      </c>
      <c r="AC21">
        <f t="shared" si="6"/>
        <v>66</v>
      </c>
      <c r="AD21">
        <f t="shared" si="7"/>
        <v>81</v>
      </c>
      <c r="AE21">
        <f t="shared" si="8"/>
        <v>74</v>
      </c>
      <c r="AF21">
        <f t="shared" si="9"/>
        <v>71</v>
      </c>
      <c r="AG21">
        <f t="shared" si="10"/>
        <v>70</v>
      </c>
      <c r="AH21">
        <f t="shared" si="11"/>
        <v>72</v>
      </c>
      <c r="AI21">
        <f t="shared" si="12"/>
        <v>69</v>
      </c>
      <c r="AJ21">
        <f t="shared" si="13"/>
        <v>83</v>
      </c>
      <c r="AK21">
        <f t="shared" si="14"/>
        <v>60</v>
      </c>
      <c r="AL21" s="28">
        <f t="shared" si="15"/>
        <v>56</v>
      </c>
      <c r="AM21" s="24">
        <f t="shared" si="16"/>
        <v>955</v>
      </c>
      <c r="AO21" s="36" t="s">
        <v>63</v>
      </c>
      <c r="AP21" s="6" t="str">
        <f t="shared" si="17"/>
        <v>TISZA</v>
      </c>
      <c r="AQ21" s="6">
        <f t="shared" si="20"/>
        <v>1997</v>
      </c>
      <c r="AR21" s="42">
        <f>SMALL($AM$3:$AM$89, ROWS($AO$3:AO21))</f>
        <v>593</v>
      </c>
      <c r="AT21" s="36" t="s">
        <v>63</v>
      </c>
      <c r="AU21" s="6" t="str">
        <f t="shared" si="21"/>
        <v>TISZA</v>
      </c>
      <c r="AV21" s="6">
        <f t="shared" si="18"/>
        <v>2002</v>
      </c>
      <c r="AW21" s="37">
        <f>SMALL($S$3:$S$89, ROWS(AT$3:$AT21))</f>
        <v>6323.5718109890113</v>
      </c>
    </row>
    <row r="22" spans="1:49" x14ac:dyDescent="0.3">
      <c r="A22" s="6" t="s">
        <v>19</v>
      </c>
      <c r="B22" s="7">
        <v>2014</v>
      </c>
      <c r="C22" s="11">
        <v>404.41666666666669</v>
      </c>
      <c r="D22" s="12">
        <v>11.375</v>
      </c>
      <c r="E22" s="9">
        <v>8.0258889580965498</v>
      </c>
      <c r="F22" s="12">
        <v>10.670833333333334</v>
      </c>
      <c r="G22" s="12">
        <v>96.733333333333334</v>
      </c>
      <c r="H22" s="12">
        <v>3.7991666666666668</v>
      </c>
      <c r="I22" s="12">
        <v>8.9583333333333339</v>
      </c>
      <c r="J22" s="12">
        <v>42.25</v>
      </c>
      <c r="K22" s="12">
        <v>265.41666666666669</v>
      </c>
      <c r="L22" s="12">
        <v>2354.1666666666665</v>
      </c>
      <c r="M22" s="12">
        <v>7917.4999999999991</v>
      </c>
      <c r="N22" s="12">
        <v>49.999999999999993</v>
      </c>
      <c r="O22" s="12">
        <v>104.16666666666667</v>
      </c>
      <c r="P22" s="12">
        <v>115.83333333333333</v>
      </c>
      <c r="Q22" s="12">
        <v>9.875</v>
      </c>
      <c r="R22" s="10">
        <v>843.81612780666717</v>
      </c>
      <c r="S22" s="31">
        <f t="shared" si="19"/>
        <v>12247.003683431429</v>
      </c>
      <c r="U22" s="6" t="s">
        <v>19</v>
      </c>
      <c r="V22" s="7">
        <v>2014</v>
      </c>
      <c r="W22">
        <f t="shared" si="0"/>
        <v>40</v>
      </c>
      <c r="X22">
        <f t="shared" si="1"/>
        <v>52</v>
      </c>
      <c r="Y22">
        <f t="shared" si="2"/>
        <v>36</v>
      </c>
      <c r="Z22">
        <f t="shared" si="3"/>
        <v>36</v>
      </c>
      <c r="AA22">
        <f t="shared" si="4"/>
        <v>40</v>
      </c>
      <c r="AB22">
        <f t="shared" si="5"/>
        <v>81</v>
      </c>
      <c r="AC22">
        <f t="shared" si="6"/>
        <v>35</v>
      </c>
      <c r="AD22">
        <f t="shared" si="7"/>
        <v>67</v>
      </c>
      <c r="AE22">
        <f t="shared" si="8"/>
        <v>77</v>
      </c>
      <c r="AF22">
        <f t="shared" si="9"/>
        <v>65</v>
      </c>
      <c r="AG22">
        <f t="shared" si="10"/>
        <v>69</v>
      </c>
      <c r="AH22">
        <f t="shared" si="11"/>
        <v>30</v>
      </c>
      <c r="AI22">
        <f t="shared" si="12"/>
        <v>63</v>
      </c>
      <c r="AJ22">
        <f t="shared" si="13"/>
        <v>80</v>
      </c>
      <c r="AK22">
        <f t="shared" si="14"/>
        <v>59</v>
      </c>
      <c r="AL22" s="28">
        <f t="shared" si="15"/>
        <v>50</v>
      </c>
      <c r="AM22" s="24">
        <f t="shared" si="16"/>
        <v>880</v>
      </c>
      <c r="AO22" s="36" t="s">
        <v>64</v>
      </c>
      <c r="AP22" s="6" t="str">
        <f t="shared" si="17"/>
        <v>DRÁVA</v>
      </c>
      <c r="AQ22" s="6">
        <f t="shared" si="20"/>
        <v>2007</v>
      </c>
      <c r="AR22" s="42">
        <f>SMALL($AM$3:$AM$89, ROWS($AO$3:AO22))</f>
        <v>594</v>
      </c>
      <c r="AT22" s="36" t="s">
        <v>64</v>
      </c>
      <c r="AU22" s="6" t="str">
        <f t="shared" si="21"/>
        <v>TISZA</v>
      </c>
      <c r="AV22" s="6">
        <f t="shared" si="18"/>
        <v>2003</v>
      </c>
      <c r="AW22" s="37">
        <f>SMALL($S$3:$S$89, ROWS(AT$3:$AT22))</f>
        <v>6436.5235666666667</v>
      </c>
    </row>
    <row r="23" spans="1:49" x14ac:dyDescent="0.3">
      <c r="A23" s="6" t="s">
        <v>19</v>
      </c>
      <c r="B23" s="7">
        <v>2015</v>
      </c>
      <c r="C23" s="11">
        <v>418.25</v>
      </c>
      <c r="D23" s="12">
        <v>11.258333333333333</v>
      </c>
      <c r="E23" s="9">
        <v>8.0584967357956501</v>
      </c>
      <c r="F23" s="12">
        <v>10.67</v>
      </c>
      <c r="G23" s="12">
        <v>96.458333333333329</v>
      </c>
      <c r="H23" s="12">
        <v>3.6658333333333339</v>
      </c>
      <c r="I23" s="12">
        <v>7.0750000000000002</v>
      </c>
      <c r="J23" s="12">
        <v>17.25</v>
      </c>
      <c r="K23" s="12">
        <v>261.66666666666669</v>
      </c>
      <c r="L23" s="12">
        <v>2271.6666666666665</v>
      </c>
      <c r="M23" s="12">
        <v>8311.6666666666661</v>
      </c>
      <c r="N23" s="12">
        <v>57.500000000000014</v>
      </c>
      <c r="O23" s="12">
        <v>69.166666666666671</v>
      </c>
      <c r="P23" s="12">
        <v>120</v>
      </c>
      <c r="Q23" s="12">
        <v>4.3191666666666668</v>
      </c>
      <c r="R23" s="10">
        <v>843.31116635037085</v>
      </c>
      <c r="S23" s="31">
        <f t="shared" si="19"/>
        <v>12511.9829964195</v>
      </c>
      <c r="U23" s="6" t="s">
        <v>19</v>
      </c>
      <c r="V23" s="7">
        <v>2015</v>
      </c>
      <c r="W23">
        <f t="shared" si="0"/>
        <v>35</v>
      </c>
      <c r="X23">
        <f t="shared" si="1"/>
        <v>57</v>
      </c>
      <c r="Y23">
        <f t="shared" si="2"/>
        <v>48</v>
      </c>
      <c r="Z23">
        <f t="shared" si="3"/>
        <v>37</v>
      </c>
      <c r="AA23">
        <f t="shared" si="4"/>
        <v>43</v>
      </c>
      <c r="AB23">
        <f t="shared" si="5"/>
        <v>78</v>
      </c>
      <c r="AC23">
        <f t="shared" si="6"/>
        <v>15</v>
      </c>
      <c r="AD23">
        <f t="shared" si="7"/>
        <v>20</v>
      </c>
      <c r="AE23">
        <f t="shared" si="8"/>
        <v>73</v>
      </c>
      <c r="AF23">
        <f t="shared" si="9"/>
        <v>63</v>
      </c>
      <c r="AG23">
        <f t="shared" si="10"/>
        <v>74</v>
      </c>
      <c r="AH23">
        <f t="shared" si="11"/>
        <v>53</v>
      </c>
      <c r="AI23">
        <f t="shared" si="12"/>
        <v>17</v>
      </c>
      <c r="AJ23">
        <f t="shared" si="13"/>
        <v>81</v>
      </c>
      <c r="AK23">
        <f t="shared" si="14"/>
        <v>31</v>
      </c>
      <c r="AL23" s="28">
        <f t="shared" si="15"/>
        <v>33</v>
      </c>
      <c r="AM23" s="24">
        <f t="shared" si="16"/>
        <v>758</v>
      </c>
      <c r="AO23" s="36" t="s">
        <v>65</v>
      </c>
      <c r="AP23" s="6" t="str">
        <f t="shared" si="17"/>
        <v>DRÁVA</v>
      </c>
      <c r="AQ23" s="6">
        <f t="shared" si="20"/>
        <v>2008</v>
      </c>
      <c r="AR23" s="42">
        <f>SMALL($AM$3:$AM$89, ROWS($AO$3:AO23))</f>
        <v>597</v>
      </c>
      <c r="AT23" s="36" t="s">
        <v>65</v>
      </c>
      <c r="AU23" s="6" t="str">
        <f t="shared" si="21"/>
        <v>TISZA</v>
      </c>
      <c r="AV23" s="6">
        <f t="shared" si="18"/>
        <v>1995</v>
      </c>
      <c r="AW23" s="37">
        <f>SMALL($S$3:$S$89, ROWS(AT$3:$AT23))</f>
        <v>6839.4333333333334</v>
      </c>
    </row>
    <row r="24" spans="1:49" x14ac:dyDescent="0.3">
      <c r="A24" s="6" t="s">
        <v>19</v>
      </c>
      <c r="B24" s="7">
        <v>2016</v>
      </c>
      <c r="C24" s="11">
        <v>361.33333333333331</v>
      </c>
      <c r="D24" s="12">
        <v>11.458333333333334</v>
      </c>
      <c r="E24" s="9">
        <v>8.0537566258949305</v>
      </c>
      <c r="F24" s="12">
        <v>11.834999999999999</v>
      </c>
      <c r="G24" s="12">
        <v>107.42500000000001</v>
      </c>
      <c r="H24" s="12">
        <v>2.9858333333333325</v>
      </c>
      <c r="I24" s="12">
        <v>8.4083333333333332</v>
      </c>
      <c r="J24" s="12">
        <v>25</v>
      </c>
      <c r="K24" s="12">
        <v>255.91666666666666</v>
      </c>
      <c r="L24" s="12">
        <v>2126.6666666666665</v>
      </c>
      <c r="M24" s="12">
        <v>7833.3333333333321</v>
      </c>
      <c r="N24" s="12">
        <v>66.666666666666671</v>
      </c>
      <c r="O24" s="12">
        <v>90</v>
      </c>
      <c r="P24" s="12">
        <v>104.16666666666667</v>
      </c>
      <c r="Q24" s="12">
        <v>4.4774999999999991</v>
      </c>
      <c r="R24" s="10">
        <v>843.34196426236417</v>
      </c>
      <c r="S24" s="31">
        <f t="shared" si="19"/>
        <v>11861.069054221591</v>
      </c>
      <c r="U24" s="6" t="s">
        <v>19</v>
      </c>
      <c r="V24" s="7">
        <v>2016</v>
      </c>
      <c r="W24">
        <f t="shared" si="0"/>
        <v>51</v>
      </c>
      <c r="X24">
        <f t="shared" si="1"/>
        <v>50</v>
      </c>
      <c r="Y24">
        <f t="shared" si="2"/>
        <v>47</v>
      </c>
      <c r="Z24">
        <f t="shared" si="3"/>
        <v>13</v>
      </c>
      <c r="AA24">
        <f t="shared" si="4"/>
        <v>8</v>
      </c>
      <c r="AB24">
        <f t="shared" si="5"/>
        <v>58</v>
      </c>
      <c r="AC24">
        <f t="shared" si="6"/>
        <v>25</v>
      </c>
      <c r="AD24">
        <f t="shared" si="7"/>
        <v>34</v>
      </c>
      <c r="AE24">
        <f t="shared" si="8"/>
        <v>69</v>
      </c>
      <c r="AF24">
        <f t="shared" si="9"/>
        <v>60</v>
      </c>
      <c r="AG24">
        <f t="shared" si="10"/>
        <v>68</v>
      </c>
      <c r="AH24">
        <f t="shared" si="11"/>
        <v>63</v>
      </c>
      <c r="AI24">
        <f t="shared" si="12"/>
        <v>51</v>
      </c>
      <c r="AJ24">
        <f t="shared" si="13"/>
        <v>73</v>
      </c>
      <c r="AK24">
        <f t="shared" si="14"/>
        <v>33</v>
      </c>
      <c r="AL24" s="28">
        <f t="shared" si="15"/>
        <v>36</v>
      </c>
      <c r="AM24" s="24">
        <f t="shared" si="16"/>
        <v>739</v>
      </c>
      <c r="AO24" s="36" t="s">
        <v>66</v>
      </c>
      <c r="AP24" s="6" t="str">
        <f t="shared" si="17"/>
        <v>DRÁVA</v>
      </c>
      <c r="AQ24" s="6">
        <f t="shared" si="20"/>
        <v>2014</v>
      </c>
      <c r="AR24" s="42">
        <f>SMALL($AM$3:$AM$89, ROWS($AO$3:AO24))</f>
        <v>599</v>
      </c>
      <c r="AT24" s="36" t="s">
        <v>66</v>
      </c>
      <c r="AU24" s="6" t="str">
        <f t="shared" si="21"/>
        <v>DRÁVA</v>
      </c>
      <c r="AV24" s="6">
        <f t="shared" si="18"/>
        <v>2016</v>
      </c>
      <c r="AW24" s="37">
        <f>SMALL($S$3:$S$89, ROWS(AT$3:$AT24))</f>
        <v>6958.1632122473347</v>
      </c>
    </row>
    <row r="25" spans="1:49" x14ac:dyDescent="0.3">
      <c r="A25" s="6" t="s">
        <v>19</v>
      </c>
      <c r="B25" s="7">
        <v>2017</v>
      </c>
      <c r="C25" s="8">
        <v>649.75</v>
      </c>
      <c r="D25" s="9">
        <v>11.025</v>
      </c>
      <c r="E25" s="9">
        <v>8.0513725958216362</v>
      </c>
      <c r="F25" s="9">
        <v>11.589166666666666</v>
      </c>
      <c r="G25" s="9">
        <v>103.33333333333336</v>
      </c>
      <c r="H25" s="9">
        <v>3.3708333333333336</v>
      </c>
      <c r="I25" s="9">
        <v>8.7083333333333321</v>
      </c>
      <c r="J25" s="9">
        <v>35.583333333333336</v>
      </c>
      <c r="K25" s="9">
        <v>258.75</v>
      </c>
      <c r="L25" s="9">
        <v>2125.8333333333335</v>
      </c>
      <c r="M25" s="9">
        <v>7684.166666666667</v>
      </c>
      <c r="N25" s="9">
        <v>42.5</v>
      </c>
      <c r="O25" s="9">
        <v>92.5</v>
      </c>
      <c r="P25" s="9">
        <v>105.83333333333333</v>
      </c>
      <c r="Q25" s="9">
        <v>6.4533333333333331</v>
      </c>
      <c r="R25" s="10">
        <v>843.30228278174854</v>
      </c>
      <c r="S25" s="31">
        <f t="shared" si="19"/>
        <v>11990.750322044238</v>
      </c>
      <c r="U25" s="6" t="s">
        <v>19</v>
      </c>
      <c r="V25" s="7">
        <v>2017</v>
      </c>
      <c r="W25">
        <f t="shared" si="0"/>
        <v>3</v>
      </c>
      <c r="X25">
        <f t="shared" si="1"/>
        <v>61</v>
      </c>
      <c r="Y25">
        <f t="shared" si="2"/>
        <v>46</v>
      </c>
      <c r="Z25">
        <f t="shared" si="3"/>
        <v>17</v>
      </c>
      <c r="AA25">
        <f t="shared" si="4"/>
        <v>13</v>
      </c>
      <c r="AB25">
        <f t="shared" si="5"/>
        <v>68</v>
      </c>
      <c r="AC25">
        <f t="shared" si="6"/>
        <v>29</v>
      </c>
      <c r="AD25">
        <f t="shared" si="7"/>
        <v>59</v>
      </c>
      <c r="AE25">
        <f t="shared" si="8"/>
        <v>70</v>
      </c>
      <c r="AF25">
        <f t="shared" si="9"/>
        <v>59</v>
      </c>
      <c r="AG25">
        <f t="shared" si="10"/>
        <v>66</v>
      </c>
      <c r="AH25">
        <f t="shared" si="11"/>
        <v>22</v>
      </c>
      <c r="AI25">
        <f t="shared" si="12"/>
        <v>55</v>
      </c>
      <c r="AJ25">
        <f t="shared" si="13"/>
        <v>74</v>
      </c>
      <c r="AK25">
        <f t="shared" si="14"/>
        <v>41</v>
      </c>
      <c r="AL25" s="28">
        <f t="shared" si="15"/>
        <v>32</v>
      </c>
      <c r="AM25" s="24">
        <f t="shared" si="16"/>
        <v>715</v>
      </c>
      <c r="AO25" s="36" t="s">
        <v>67</v>
      </c>
      <c r="AP25" s="6" t="str">
        <f t="shared" si="17"/>
        <v>DRÁVA</v>
      </c>
      <c r="AQ25" s="6">
        <f t="shared" si="20"/>
        <v>2012</v>
      </c>
      <c r="AR25" s="42">
        <f>SMALL($AM$3:$AM$89, ROWS($AO$3:AO25))</f>
        <v>607</v>
      </c>
      <c r="AT25" s="36" t="s">
        <v>67</v>
      </c>
      <c r="AU25" s="6" t="str">
        <f t="shared" si="21"/>
        <v>DRÁVA</v>
      </c>
      <c r="AV25" s="6">
        <f t="shared" si="18"/>
        <v>2018</v>
      </c>
      <c r="AW25" s="37">
        <f>SMALL($S$3:$S$89, ROWS(AT$3:$AT25))</f>
        <v>7013.2509547541558</v>
      </c>
    </row>
    <row r="26" spans="1:49" x14ac:dyDescent="0.3">
      <c r="A26" s="6" t="s">
        <v>19</v>
      </c>
      <c r="B26" s="7">
        <v>2018</v>
      </c>
      <c r="C26" s="8">
        <v>375.08333333333331</v>
      </c>
      <c r="D26" s="9">
        <v>12.4</v>
      </c>
      <c r="E26" s="9">
        <v>8.0002605340889072</v>
      </c>
      <c r="F26" s="9">
        <v>11.074166666666665</v>
      </c>
      <c r="G26" s="9">
        <v>102.35833333333335</v>
      </c>
      <c r="H26" s="9">
        <v>3.2566666666666664</v>
      </c>
      <c r="I26" s="9">
        <v>6.916666666666667</v>
      </c>
      <c r="J26" s="9">
        <v>21.833333333333332</v>
      </c>
      <c r="K26" s="9">
        <v>237.08333333333334</v>
      </c>
      <c r="L26" s="9">
        <v>2148.3333333333335</v>
      </c>
      <c r="M26" s="9">
        <v>7241.666666666667</v>
      </c>
      <c r="N26" s="9">
        <v>60</v>
      </c>
      <c r="O26" s="9">
        <v>80</v>
      </c>
      <c r="P26" s="9">
        <v>110.83333333333334</v>
      </c>
      <c r="Q26" s="9">
        <v>5.8190909090909093</v>
      </c>
      <c r="R26" s="10">
        <v>842.8444033201165</v>
      </c>
      <c r="S26" s="31">
        <f t="shared" si="19"/>
        <v>11267.502921429965</v>
      </c>
      <c r="U26" s="6" t="s">
        <v>19</v>
      </c>
      <c r="V26" s="7">
        <v>2018</v>
      </c>
      <c r="W26">
        <f t="shared" si="0"/>
        <v>49</v>
      </c>
      <c r="X26">
        <f t="shared" si="1"/>
        <v>32</v>
      </c>
      <c r="Y26">
        <f t="shared" si="2"/>
        <v>28</v>
      </c>
      <c r="Z26">
        <f t="shared" si="3"/>
        <v>23</v>
      </c>
      <c r="AA26">
        <f t="shared" si="4"/>
        <v>15</v>
      </c>
      <c r="AB26">
        <f t="shared" si="5"/>
        <v>66</v>
      </c>
      <c r="AC26">
        <f t="shared" si="6"/>
        <v>12</v>
      </c>
      <c r="AD26">
        <f t="shared" si="7"/>
        <v>30</v>
      </c>
      <c r="AE26">
        <f t="shared" si="8"/>
        <v>55</v>
      </c>
      <c r="AF26">
        <f t="shared" si="9"/>
        <v>61</v>
      </c>
      <c r="AG26">
        <f t="shared" si="10"/>
        <v>62</v>
      </c>
      <c r="AH26">
        <f t="shared" si="11"/>
        <v>55</v>
      </c>
      <c r="AI26">
        <f t="shared" si="12"/>
        <v>26</v>
      </c>
      <c r="AJ26">
        <f t="shared" si="13"/>
        <v>77</v>
      </c>
      <c r="AK26">
        <f t="shared" si="14"/>
        <v>38</v>
      </c>
      <c r="AL26" s="28">
        <f t="shared" si="15"/>
        <v>21</v>
      </c>
      <c r="AM26" s="24">
        <f t="shared" si="16"/>
        <v>650</v>
      </c>
      <c r="AO26" s="36" t="s">
        <v>68</v>
      </c>
      <c r="AP26" s="6" t="str">
        <f t="shared" si="17"/>
        <v>TISZA</v>
      </c>
      <c r="AQ26" s="6">
        <f t="shared" si="20"/>
        <v>2002</v>
      </c>
      <c r="AR26" s="42">
        <f>SMALL($AM$3:$AM$89, ROWS($AO$3:AO26))</f>
        <v>610</v>
      </c>
      <c r="AT26" s="36" t="s">
        <v>68</v>
      </c>
      <c r="AU26" s="6" t="str">
        <f t="shared" si="21"/>
        <v>DUNA</v>
      </c>
      <c r="AV26" s="6">
        <f t="shared" si="18"/>
        <v>2020</v>
      </c>
      <c r="AW26" s="37">
        <f>SMALL($S$3:$S$89, ROWS(AT$3:$AT26))</f>
        <v>7403.8451217110669</v>
      </c>
    </row>
    <row r="27" spans="1:49" x14ac:dyDescent="0.3">
      <c r="A27" s="6" t="s">
        <v>19</v>
      </c>
      <c r="B27" s="7">
        <v>2019</v>
      </c>
      <c r="C27" s="8">
        <v>404.33333333333297</v>
      </c>
      <c r="D27" s="9">
        <v>10.8333333333333</v>
      </c>
      <c r="E27" s="9">
        <v>8.0447109670580463</v>
      </c>
      <c r="F27" s="9">
        <v>10.8333333333333</v>
      </c>
      <c r="G27" s="9">
        <v>101.25</v>
      </c>
      <c r="H27" s="9">
        <v>3.25</v>
      </c>
      <c r="I27" s="9">
        <v>6.3333333333333304</v>
      </c>
      <c r="J27" s="9">
        <v>29.9166666666667</v>
      </c>
      <c r="K27" s="9">
        <v>233.583333333333</v>
      </c>
      <c r="L27" s="9">
        <v>1950.8333333333301</v>
      </c>
      <c r="M27" s="9">
        <v>6833.3333333333303</v>
      </c>
      <c r="N27" s="9">
        <v>53.019610729392951</v>
      </c>
      <c r="O27" s="9">
        <v>95.8333333333333</v>
      </c>
      <c r="P27" s="9">
        <v>91.6666666666667</v>
      </c>
      <c r="Q27" s="9">
        <v>4.1666666666666696</v>
      </c>
      <c r="R27" s="10">
        <v>843.2275136869581</v>
      </c>
      <c r="S27" s="31">
        <f t="shared" si="19"/>
        <v>10680.458502050067</v>
      </c>
      <c r="U27" s="6" t="s">
        <v>19</v>
      </c>
      <c r="V27" s="7">
        <v>2019</v>
      </c>
      <c r="W27">
        <f t="shared" si="0"/>
        <v>41</v>
      </c>
      <c r="X27">
        <f t="shared" si="1"/>
        <v>67</v>
      </c>
      <c r="Y27">
        <f t="shared" si="2"/>
        <v>43</v>
      </c>
      <c r="Z27">
        <f t="shared" si="3"/>
        <v>29</v>
      </c>
      <c r="AA27">
        <f t="shared" si="4"/>
        <v>17</v>
      </c>
      <c r="AB27">
        <f t="shared" si="5"/>
        <v>65</v>
      </c>
      <c r="AC27">
        <f t="shared" si="6"/>
        <v>10</v>
      </c>
      <c r="AD27">
        <f t="shared" si="7"/>
        <v>50</v>
      </c>
      <c r="AE27">
        <f t="shared" si="8"/>
        <v>53</v>
      </c>
      <c r="AF27">
        <f t="shared" si="9"/>
        <v>54</v>
      </c>
      <c r="AG27">
        <f t="shared" si="10"/>
        <v>58</v>
      </c>
      <c r="AH27">
        <f t="shared" si="11"/>
        <v>47</v>
      </c>
      <c r="AI27">
        <f t="shared" si="12"/>
        <v>59</v>
      </c>
      <c r="AJ27">
        <f t="shared" si="13"/>
        <v>68</v>
      </c>
      <c r="AK27">
        <f t="shared" si="14"/>
        <v>29</v>
      </c>
      <c r="AL27" s="28">
        <f t="shared" si="15"/>
        <v>31</v>
      </c>
      <c r="AM27" s="24">
        <f t="shared" si="16"/>
        <v>721</v>
      </c>
      <c r="AO27" s="36" t="s">
        <v>69</v>
      </c>
      <c r="AP27" s="6" t="str">
        <f t="shared" si="17"/>
        <v>TISZA</v>
      </c>
      <c r="AQ27" s="6">
        <f t="shared" si="20"/>
        <v>1995</v>
      </c>
      <c r="AR27" s="42">
        <f>SMALL($AM$3:$AM$89, ROWS($AO$3:AO27))</f>
        <v>616</v>
      </c>
      <c r="AT27" s="36" t="s">
        <v>69</v>
      </c>
      <c r="AU27" s="6" t="str">
        <f t="shared" si="21"/>
        <v>TISZA</v>
      </c>
      <c r="AV27" s="6">
        <f t="shared" si="18"/>
        <v>2009</v>
      </c>
      <c r="AW27" s="37">
        <f>SMALL($S$3:$S$89, ROWS(AT$3:$AT27))</f>
        <v>7480.7404575565015</v>
      </c>
    </row>
    <row r="28" spans="1:49" x14ac:dyDescent="0.3">
      <c r="A28" s="6" t="s">
        <v>19</v>
      </c>
      <c r="B28" s="7">
        <v>2020</v>
      </c>
      <c r="C28" s="8">
        <v>400.5</v>
      </c>
      <c r="D28" s="9">
        <v>11.9</v>
      </c>
      <c r="E28" s="9">
        <v>8.1</v>
      </c>
      <c r="F28" s="9">
        <v>9.4250000000000007</v>
      </c>
      <c r="G28" s="9">
        <v>89.5</v>
      </c>
      <c r="H28" s="9">
        <v>2.65</v>
      </c>
      <c r="I28" s="9">
        <v>8.5</v>
      </c>
      <c r="J28" s="9">
        <v>10.583</v>
      </c>
      <c r="K28" s="9">
        <v>232.41913158643763</v>
      </c>
      <c r="L28" s="9">
        <v>1283.3330000000001</v>
      </c>
      <c r="M28" s="9">
        <v>4342</v>
      </c>
      <c r="N28" s="9">
        <v>26</v>
      </c>
      <c r="O28" s="9">
        <v>40</v>
      </c>
      <c r="P28" s="9">
        <v>90</v>
      </c>
      <c r="Q28" s="9">
        <v>5.0999999999999996</v>
      </c>
      <c r="R28" s="10">
        <v>843.83499012462903</v>
      </c>
      <c r="S28" s="31">
        <f t="shared" si="19"/>
        <v>7403.8451217110669</v>
      </c>
      <c r="U28" s="6" t="s">
        <v>19</v>
      </c>
      <c r="V28" s="7">
        <v>2020</v>
      </c>
      <c r="W28">
        <f t="shared" si="0"/>
        <v>42</v>
      </c>
      <c r="X28">
        <f t="shared" si="1"/>
        <v>41</v>
      </c>
      <c r="Y28">
        <f t="shared" si="2"/>
        <v>63</v>
      </c>
      <c r="Z28">
        <f t="shared" si="3"/>
        <v>78</v>
      </c>
      <c r="AA28">
        <f t="shared" si="4"/>
        <v>70</v>
      </c>
      <c r="AB28">
        <f t="shared" si="5"/>
        <v>46</v>
      </c>
      <c r="AC28">
        <f t="shared" si="6"/>
        <v>27</v>
      </c>
      <c r="AD28">
        <f t="shared" si="7"/>
        <v>3</v>
      </c>
      <c r="AE28">
        <f t="shared" si="8"/>
        <v>52</v>
      </c>
      <c r="AF28">
        <f t="shared" si="9"/>
        <v>26</v>
      </c>
      <c r="AG28">
        <f t="shared" si="10"/>
        <v>29</v>
      </c>
      <c r="AH28">
        <f t="shared" si="11"/>
        <v>6</v>
      </c>
      <c r="AI28">
        <f t="shared" si="12"/>
        <v>2</v>
      </c>
      <c r="AJ28">
        <f t="shared" si="13"/>
        <v>67</v>
      </c>
      <c r="AK28">
        <f t="shared" si="14"/>
        <v>34</v>
      </c>
      <c r="AL28" s="28">
        <f t="shared" si="15"/>
        <v>53</v>
      </c>
      <c r="AM28" s="24">
        <f t="shared" si="16"/>
        <v>639</v>
      </c>
      <c r="AO28" s="36" t="s">
        <v>70</v>
      </c>
      <c r="AP28" s="6" t="str">
        <f t="shared" si="17"/>
        <v>DRÁVA</v>
      </c>
      <c r="AQ28" s="6">
        <f t="shared" si="20"/>
        <v>2001</v>
      </c>
      <c r="AR28" s="42">
        <f>SMALL($AM$3:$AM$89, ROWS($AO$3:AO28))</f>
        <v>618</v>
      </c>
      <c r="AT28" s="36" t="s">
        <v>70</v>
      </c>
      <c r="AU28" s="6" t="str">
        <f t="shared" si="21"/>
        <v>TISZA</v>
      </c>
      <c r="AV28" s="6">
        <f t="shared" si="18"/>
        <v>2010</v>
      </c>
      <c r="AW28" s="37">
        <f>SMALL($S$3:$S$89, ROWS(AT$3:$AT28))</f>
        <v>7621.2113795827363</v>
      </c>
    </row>
    <row r="29" spans="1:49" x14ac:dyDescent="0.3">
      <c r="A29" s="6" t="s">
        <v>19</v>
      </c>
      <c r="B29" s="7">
        <v>2021</v>
      </c>
      <c r="C29" s="13">
        <v>417.9</v>
      </c>
      <c r="D29" s="14">
        <v>11.3</v>
      </c>
      <c r="E29" s="14">
        <v>8.15</v>
      </c>
      <c r="F29" s="9">
        <v>10.42</v>
      </c>
      <c r="G29" s="9">
        <v>93.46</v>
      </c>
      <c r="H29" s="9">
        <v>2.91</v>
      </c>
      <c r="I29" s="14">
        <v>8.33</v>
      </c>
      <c r="J29" s="14">
        <v>22.75</v>
      </c>
      <c r="K29" s="14">
        <v>249.75</v>
      </c>
      <c r="L29" s="14">
        <v>2524.17</v>
      </c>
      <c r="M29" s="14">
        <v>8540</v>
      </c>
      <c r="N29" s="14">
        <v>33.799999999999997</v>
      </c>
      <c r="O29" s="14">
        <v>85</v>
      </c>
      <c r="P29" s="14">
        <v>98.3</v>
      </c>
      <c r="Q29" s="14">
        <v>5.93</v>
      </c>
      <c r="R29" s="10">
        <v>844.41056707234895</v>
      </c>
      <c r="S29" s="31">
        <f t="shared" si="19"/>
        <v>12956.580567072348</v>
      </c>
      <c r="U29" s="6" t="s">
        <v>19</v>
      </c>
      <c r="V29" s="7">
        <v>2021</v>
      </c>
      <c r="W29">
        <f t="shared" si="0"/>
        <v>37</v>
      </c>
      <c r="X29">
        <f t="shared" si="1"/>
        <v>54</v>
      </c>
      <c r="Y29">
        <f t="shared" si="2"/>
        <v>67</v>
      </c>
      <c r="Z29">
        <f t="shared" si="3"/>
        <v>44</v>
      </c>
      <c r="AA29">
        <f t="shared" si="4"/>
        <v>52</v>
      </c>
      <c r="AB29">
        <f t="shared" si="5"/>
        <v>56</v>
      </c>
      <c r="AC29">
        <f t="shared" si="6"/>
        <v>23</v>
      </c>
      <c r="AD29">
        <f t="shared" si="7"/>
        <v>33</v>
      </c>
      <c r="AE29">
        <f t="shared" si="8"/>
        <v>66</v>
      </c>
      <c r="AF29">
        <f t="shared" si="9"/>
        <v>70</v>
      </c>
      <c r="AG29">
        <f t="shared" si="10"/>
        <v>78</v>
      </c>
      <c r="AH29">
        <f t="shared" si="11"/>
        <v>12</v>
      </c>
      <c r="AI29">
        <f t="shared" si="12"/>
        <v>36</v>
      </c>
      <c r="AJ29">
        <f t="shared" si="13"/>
        <v>71</v>
      </c>
      <c r="AK29">
        <f t="shared" si="14"/>
        <v>39</v>
      </c>
      <c r="AL29" s="28">
        <f t="shared" si="15"/>
        <v>64</v>
      </c>
      <c r="AM29" s="24">
        <f t="shared" si="16"/>
        <v>802</v>
      </c>
      <c r="AO29" s="36" t="s">
        <v>71</v>
      </c>
      <c r="AP29" s="6" t="str">
        <f t="shared" si="17"/>
        <v>DRÁVA</v>
      </c>
      <c r="AQ29" s="6">
        <f t="shared" si="20"/>
        <v>2005</v>
      </c>
      <c r="AR29" s="42">
        <f>SMALL($AM$3:$AM$89, ROWS($AO$3:AO29))</f>
        <v>623</v>
      </c>
      <c r="AT29" s="36" t="s">
        <v>71</v>
      </c>
      <c r="AU29" s="6" t="str">
        <f t="shared" si="21"/>
        <v>DRÁVA</v>
      </c>
      <c r="AV29" s="6">
        <f t="shared" si="18"/>
        <v>2012</v>
      </c>
      <c r="AW29" s="37">
        <f>SMALL($S$3:$S$89, ROWS(AT$3:$AT29))</f>
        <v>7629.7653876915019</v>
      </c>
    </row>
    <row r="30" spans="1:49" x14ac:dyDescent="0.3">
      <c r="A30" s="6" t="s">
        <v>19</v>
      </c>
      <c r="B30" s="7">
        <v>2022</v>
      </c>
      <c r="C30" s="13">
        <v>377.6</v>
      </c>
      <c r="D30" s="14">
        <v>12.4</v>
      </c>
      <c r="E30" s="14">
        <v>8.1999999999999993</v>
      </c>
      <c r="F30" s="9">
        <v>10.88</v>
      </c>
      <c r="G30" s="9">
        <v>98.98</v>
      </c>
      <c r="H30" s="9">
        <v>4.46</v>
      </c>
      <c r="I30" s="14">
        <v>8.9600000000000009</v>
      </c>
      <c r="J30" s="14">
        <v>29.67</v>
      </c>
      <c r="K30" s="9">
        <v>232.33232147055895</v>
      </c>
      <c r="L30" s="14">
        <v>2090</v>
      </c>
      <c r="M30" s="14">
        <v>6980</v>
      </c>
      <c r="N30" s="14">
        <v>50</v>
      </c>
      <c r="O30" s="14">
        <v>126.33</v>
      </c>
      <c r="P30" s="14">
        <v>140</v>
      </c>
      <c r="Q30" s="14">
        <v>5.4</v>
      </c>
      <c r="R30" s="10">
        <v>844.44723575131104</v>
      </c>
      <c r="S30" s="31">
        <f t="shared" si="19"/>
        <v>11019.65955722187</v>
      </c>
      <c r="U30" s="6" t="s">
        <v>19</v>
      </c>
      <c r="V30" s="7">
        <v>2022</v>
      </c>
      <c r="W30">
        <f t="shared" si="0"/>
        <v>47</v>
      </c>
      <c r="X30">
        <f t="shared" si="1"/>
        <v>32</v>
      </c>
      <c r="Y30">
        <f t="shared" si="2"/>
        <v>80</v>
      </c>
      <c r="Z30">
        <f t="shared" si="3"/>
        <v>26</v>
      </c>
      <c r="AA30">
        <f t="shared" si="4"/>
        <v>28</v>
      </c>
      <c r="AB30">
        <f t="shared" si="5"/>
        <v>85</v>
      </c>
      <c r="AC30">
        <f t="shared" si="6"/>
        <v>36</v>
      </c>
      <c r="AD30">
        <f t="shared" si="7"/>
        <v>49</v>
      </c>
      <c r="AE30">
        <f t="shared" si="8"/>
        <v>49</v>
      </c>
      <c r="AF30">
        <f t="shared" si="9"/>
        <v>58</v>
      </c>
      <c r="AG30">
        <f t="shared" si="10"/>
        <v>60</v>
      </c>
      <c r="AH30">
        <f t="shared" si="11"/>
        <v>31</v>
      </c>
      <c r="AI30">
        <f t="shared" si="12"/>
        <v>77</v>
      </c>
      <c r="AJ30">
        <f t="shared" si="13"/>
        <v>85</v>
      </c>
      <c r="AK30">
        <f t="shared" si="14"/>
        <v>36</v>
      </c>
      <c r="AL30" s="28">
        <f t="shared" si="15"/>
        <v>66</v>
      </c>
      <c r="AM30" s="24">
        <f t="shared" si="16"/>
        <v>845</v>
      </c>
      <c r="AO30" s="36" t="s">
        <v>72</v>
      </c>
      <c r="AP30" s="6" t="str">
        <f t="shared" si="17"/>
        <v>DRÁVA</v>
      </c>
      <c r="AQ30" s="6">
        <f t="shared" si="20"/>
        <v>2002</v>
      </c>
      <c r="AR30" s="42">
        <f>SMALL($AM$3:$AM$89, ROWS($AO$3:AO30))</f>
        <v>624</v>
      </c>
      <c r="AT30" s="36" t="s">
        <v>72</v>
      </c>
      <c r="AU30" s="6" t="str">
        <f t="shared" si="21"/>
        <v>DRÁVA</v>
      </c>
      <c r="AV30" s="6">
        <f t="shared" si="18"/>
        <v>2014</v>
      </c>
      <c r="AW30" s="37">
        <f>SMALL($S$3:$S$89, ROWS(AT$3:$AT30))</f>
        <v>7661.2502977236099</v>
      </c>
    </row>
    <row r="31" spans="1:49" x14ac:dyDescent="0.3">
      <c r="A31" s="6" t="s">
        <v>19</v>
      </c>
      <c r="B31" s="7">
        <v>2023</v>
      </c>
      <c r="C31" s="13">
        <v>439.3</v>
      </c>
      <c r="D31" s="14">
        <v>12.4</v>
      </c>
      <c r="E31" s="14">
        <v>8.1300000000000008</v>
      </c>
      <c r="F31" s="14">
        <v>10.4</v>
      </c>
      <c r="G31" s="14">
        <v>97.64</v>
      </c>
      <c r="H31" s="14">
        <v>3.04</v>
      </c>
      <c r="I31" s="14">
        <v>8.8699999999999992</v>
      </c>
      <c r="J31" s="14">
        <v>22.33</v>
      </c>
      <c r="K31" s="14">
        <v>241</v>
      </c>
      <c r="L31" s="14">
        <v>1868</v>
      </c>
      <c r="M31" s="14">
        <v>6510</v>
      </c>
      <c r="N31" s="14">
        <v>40</v>
      </c>
      <c r="O31" s="14">
        <v>123.75</v>
      </c>
      <c r="P31" s="14">
        <v>110</v>
      </c>
      <c r="Q31" s="14">
        <v>4.01</v>
      </c>
      <c r="R31" s="10">
        <v>843.339984942196</v>
      </c>
      <c r="S31" s="31">
        <f t="shared" si="19"/>
        <v>10342.209984942197</v>
      </c>
      <c r="U31" s="6" t="s">
        <v>19</v>
      </c>
      <c r="V31" s="7">
        <v>2023</v>
      </c>
      <c r="W31">
        <f t="shared" si="0"/>
        <v>28</v>
      </c>
      <c r="X31">
        <f t="shared" si="1"/>
        <v>32</v>
      </c>
      <c r="Y31">
        <f t="shared" si="2"/>
        <v>64</v>
      </c>
      <c r="Z31">
        <f t="shared" si="3"/>
        <v>46</v>
      </c>
      <c r="AA31">
        <f t="shared" si="4"/>
        <v>36</v>
      </c>
      <c r="AB31">
        <f t="shared" si="5"/>
        <v>61</v>
      </c>
      <c r="AC31">
        <f t="shared" si="6"/>
        <v>33</v>
      </c>
      <c r="AD31">
        <f t="shared" si="7"/>
        <v>32</v>
      </c>
      <c r="AE31">
        <f t="shared" si="8"/>
        <v>59</v>
      </c>
      <c r="AF31">
        <f t="shared" si="9"/>
        <v>52</v>
      </c>
      <c r="AG31">
        <f t="shared" si="10"/>
        <v>57</v>
      </c>
      <c r="AH31">
        <f t="shared" si="11"/>
        <v>19</v>
      </c>
      <c r="AI31">
        <f t="shared" si="12"/>
        <v>76</v>
      </c>
      <c r="AJ31">
        <f t="shared" si="13"/>
        <v>76</v>
      </c>
      <c r="AK31">
        <f t="shared" si="14"/>
        <v>28</v>
      </c>
      <c r="AL31" s="28">
        <f t="shared" si="15"/>
        <v>34</v>
      </c>
      <c r="AM31" s="24">
        <f t="shared" si="16"/>
        <v>733</v>
      </c>
      <c r="AO31" s="36" t="s">
        <v>73</v>
      </c>
      <c r="AP31" s="6" t="str">
        <f t="shared" si="17"/>
        <v>DRÁVA</v>
      </c>
      <c r="AQ31" s="6">
        <f t="shared" si="20"/>
        <v>2003</v>
      </c>
      <c r="AR31" s="42">
        <f>SMALL($AM$3:$AM$89, ROWS($AO$3:AO31))</f>
        <v>633</v>
      </c>
      <c r="AT31" s="36" t="s">
        <v>73</v>
      </c>
      <c r="AU31" s="6" t="str">
        <f t="shared" si="21"/>
        <v>DRÁVA</v>
      </c>
      <c r="AV31" s="6">
        <f t="shared" si="18"/>
        <v>2021</v>
      </c>
      <c r="AW31" s="37">
        <f>SMALL($S$3:$S$89, ROWS(AT$3:$AT31))</f>
        <v>7694.9266347277344</v>
      </c>
    </row>
    <row r="32" spans="1:49" x14ac:dyDescent="0.3">
      <c r="A32" s="6" t="s">
        <v>20</v>
      </c>
      <c r="B32" s="7">
        <v>1995</v>
      </c>
      <c r="C32" s="8">
        <v>479</v>
      </c>
      <c r="D32" s="9">
        <v>12.1</v>
      </c>
      <c r="E32" s="9">
        <v>8.19</v>
      </c>
      <c r="F32" s="9">
        <v>9.8000000000000007</v>
      </c>
      <c r="G32" s="9">
        <v>91</v>
      </c>
      <c r="H32" s="9">
        <v>3.5</v>
      </c>
      <c r="I32" s="9">
        <v>9</v>
      </c>
      <c r="J32" s="9">
        <v>25</v>
      </c>
      <c r="K32" s="9">
        <v>230</v>
      </c>
      <c r="L32" s="9">
        <v>2600</v>
      </c>
      <c r="M32" s="9">
        <v>8180</v>
      </c>
      <c r="N32" s="9">
        <v>70</v>
      </c>
      <c r="O32" s="9">
        <v>129</v>
      </c>
      <c r="P32" s="9">
        <v>58</v>
      </c>
      <c r="Q32" s="9">
        <v>8.569230769230769</v>
      </c>
      <c r="R32" s="10">
        <v>3070</v>
      </c>
      <c r="S32" s="31">
        <f t="shared" si="19"/>
        <v>14983.159230769232</v>
      </c>
      <c r="U32" s="6" t="s">
        <v>20</v>
      </c>
      <c r="V32" s="7">
        <v>1995</v>
      </c>
      <c r="W32">
        <f t="shared" si="0"/>
        <v>20</v>
      </c>
      <c r="X32">
        <f t="shared" si="1"/>
        <v>39</v>
      </c>
      <c r="Y32">
        <f t="shared" si="2"/>
        <v>77</v>
      </c>
      <c r="Z32">
        <f t="shared" si="3"/>
        <v>59</v>
      </c>
      <c r="AA32">
        <f t="shared" si="4"/>
        <v>62</v>
      </c>
      <c r="AB32">
        <f t="shared" si="5"/>
        <v>73</v>
      </c>
      <c r="AC32">
        <f t="shared" si="6"/>
        <v>38</v>
      </c>
      <c r="AD32">
        <f t="shared" si="7"/>
        <v>34</v>
      </c>
      <c r="AE32">
        <f t="shared" si="8"/>
        <v>32</v>
      </c>
      <c r="AF32">
        <f t="shared" si="9"/>
        <v>73</v>
      </c>
      <c r="AG32">
        <f t="shared" si="10"/>
        <v>71</v>
      </c>
      <c r="AH32">
        <f t="shared" si="11"/>
        <v>68</v>
      </c>
      <c r="AI32">
        <f t="shared" si="12"/>
        <v>79</v>
      </c>
      <c r="AJ32">
        <f t="shared" si="13"/>
        <v>57</v>
      </c>
      <c r="AK32">
        <f t="shared" si="14"/>
        <v>53</v>
      </c>
      <c r="AL32" s="28">
        <f t="shared" si="15"/>
        <v>84</v>
      </c>
      <c r="AM32" s="24">
        <f t="shared" si="16"/>
        <v>919</v>
      </c>
      <c r="AO32" s="36" t="s">
        <v>74</v>
      </c>
      <c r="AP32" s="6" t="str">
        <f t="shared" si="17"/>
        <v>DUNA</v>
      </c>
      <c r="AQ32" s="6">
        <f t="shared" si="20"/>
        <v>2020</v>
      </c>
      <c r="AR32" s="42">
        <f>SMALL($AM$3:$AM$89, ROWS($AO$3:AO32))</f>
        <v>639</v>
      </c>
      <c r="AT32" s="36" t="s">
        <v>74</v>
      </c>
      <c r="AU32" s="6" t="str">
        <f t="shared" si="21"/>
        <v>DRÁVA</v>
      </c>
      <c r="AV32" s="6">
        <f t="shared" si="18"/>
        <v>2017</v>
      </c>
      <c r="AW32" s="37">
        <f>SMALL($S$3:$S$89, ROWS(AT$3:$AT32))</f>
        <v>7736.7405579027763</v>
      </c>
    </row>
    <row r="33" spans="1:49" x14ac:dyDescent="0.3">
      <c r="A33" s="6" t="s">
        <v>20</v>
      </c>
      <c r="B33" s="7">
        <v>1996</v>
      </c>
      <c r="C33" s="8">
        <v>598</v>
      </c>
      <c r="D33" s="9">
        <v>11.9</v>
      </c>
      <c r="E33" s="9">
        <v>8.2100000000000009</v>
      </c>
      <c r="F33" s="9">
        <v>10.6</v>
      </c>
      <c r="G33" s="9">
        <v>97</v>
      </c>
      <c r="H33" s="9">
        <v>3.1</v>
      </c>
      <c r="I33" s="9">
        <v>11</v>
      </c>
      <c r="J33" s="9">
        <v>21</v>
      </c>
      <c r="K33" s="9">
        <v>211</v>
      </c>
      <c r="L33" s="9">
        <v>2594</v>
      </c>
      <c r="M33" s="9">
        <v>7240</v>
      </c>
      <c r="N33" s="9">
        <v>53</v>
      </c>
      <c r="O33" s="9">
        <v>156</v>
      </c>
      <c r="P33" s="9">
        <v>50</v>
      </c>
      <c r="Q33" s="9">
        <v>19.242857142857144</v>
      </c>
      <c r="R33" s="10">
        <v>3539.6</v>
      </c>
      <c r="S33" s="31">
        <f t="shared" si="19"/>
        <v>14623.652857142857</v>
      </c>
      <c r="U33" s="6" t="s">
        <v>20</v>
      </c>
      <c r="V33" s="7">
        <v>1996</v>
      </c>
      <c r="W33">
        <f t="shared" si="0"/>
        <v>8</v>
      </c>
      <c r="X33">
        <f t="shared" si="1"/>
        <v>41</v>
      </c>
      <c r="Y33">
        <f t="shared" si="2"/>
        <v>84</v>
      </c>
      <c r="Z33">
        <f t="shared" si="3"/>
        <v>39</v>
      </c>
      <c r="AA33">
        <f t="shared" si="4"/>
        <v>39</v>
      </c>
      <c r="AB33">
        <f t="shared" si="5"/>
        <v>62</v>
      </c>
      <c r="AC33">
        <f t="shared" si="6"/>
        <v>69</v>
      </c>
      <c r="AD33">
        <f t="shared" si="7"/>
        <v>29</v>
      </c>
      <c r="AE33">
        <f t="shared" si="8"/>
        <v>24</v>
      </c>
      <c r="AF33">
        <f t="shared" si="9"/>
        <v>72</v>
      </c>
      <c r="AG33">
        <f t="shared" si="10"/>
        <v>61</v>
      </c>
      <c r="AH33">
        <f t="shared" si="11"/>
        <v>44</v>
      </c>
      <c r="AI33">
        <f t="shared" si="12"/>
        <v>84</v>
      </c>
      <c r="AJ33">
        <f t="shared" si="13"/>
        <v>52</v>
      </c>
      <c r="AK33">
        <f t="shared" si="14"/>
        <v>77</v>
      </c>
      <c r="AL33" s="28">
        <f t="shared" si="15"/>
        <v>85</v>
      </c>
      <c r="AM33" s="24">
        <f t="shared" si="16"/>
        <v>870</v>
      </c>
      <c r="AO33" s="36" t="s">
        <v>75</v>
      </c>
      <c r="AP33" s="6" t="str">
        <f t="shared" si="17"/>
        <v>DUNA</v>
      </c>
      <c r="AQ33" s="6">
        <f t="shared" si="20"/>
        <v>2020</v>
      </c>
      <c r="AR33" s="42">
        <f>SMALL($AM$3:$AM$89, ROWS($AO$3:AO33))</f>
        <v>639</v>
      </c>
      <c r="AT33" s="36" t="s">
        <v>75</v>
      </c>
      <c r="AU33" s="6" t="str">
        <f t="shared" si="21"/>
        <v>DRÁVA</v>
      </c>
      <c r="AV33" s="6">
        <f t="shared" si="18"/>
        <v>2015</v>
      </c>
      <c r="AW33" s="37">
        <f>SMALL($S$3:$S$89, ROWS(AT$3:$AT33))</f>
        <v>7745.6636883722094</v>
      </c>
    </row>
    <row r="34" spans="1:49" x14ac:dyDescent="0.3">
      <c r="A34" s="6" t="s">
        <v>20</v>
      </c>
      <c r="B34" s="7">
        <v>1997</v>
      </c>
      <c r="C34" s="8">
        <v>437</v>
      </c>
      <c r="D34" s="9">
        <v>12.5</v>
      </c>
      <c r="E34" s="9">
        <v>8.17</v>
      </c>
      <c r="F34" s="9">
        <v>10.1</v>
      </c>
      <c r="G34" s="9">
        <v>93</v>
      </c>
      <c r="H34" s="9">
        <v>3.3</v>
      </c>
      <c r="I34" s="9">
        <v>9</v>
      </c>
      <c r="J34" s="9">
        <v>15</v>
      </c>
      <c r="K34" s="9">
        <v>240</v>
      </c>
      <c r="L34" s="9">
        <v>1989</v>
      </c>
      <c r="M34" s="9">
        <v>6060</v>
      </c>
      <c r="N34" s="9">
        <v>67</v>
      </c>
      <c r="O34" s="9">
        <v>135</v>
      </c>
      <c r="P34" s="9">
        <v>46</v>
      </c>
      <c r="Q34" s="9">
        <v>13.292307692307693</v>
      </c>
      <c r="R34" s="10">
        <v>1248.3</v>
      </c>
      <c r="S34" s="31">
        <f t="shared" si="19"/>
        <v>10386.662307692306</v>
      </c>
      <c r="U34" s="6" t="s">
        <v>20</v>
      </c>
      <c r="V34" s="7">
        <v>1997</v>
      </c>
      <c r="W34">
        <f t="shared" si="0"/>
        <v>30</v>
      </c>
      <c r="X34">
        <f t="shared" si="1"/>
        <v>28</v>
      </c>
      <c r="Y34">
        <f t="shared" si="2"/>
        <v>72</v>
      </c>
      <c r="Z34">
        <f t="shared" si="3"/>
        <v>51</v>
      </c>
      <c r="AA34">
        <f t="shared" si="4"/>
        <v>54</v>
      </c>
      <c r="AB34">
        <f t="shared" si="5"/>
        <v>67</v>
      </c>
      <c r="AC34">
        <f t="shared" si="6"/>
        <v>38</v>
      </c>
      <c r="AD34">
        <f t="shared" si="7"/>
        <v>14</v>
      </c>
      <c r="AE34">
        <f t="shared" si="8"/>
        <v>57</v>
      </c>
      <c r="AF34">
        <f t="shared" si="9"/>
        <v>56</v>
      </c>
      <c r="AG34">
        <f t="shared" si="10"/>
        <v>52</v>
      </c>
      <c r="AH34">
        <f t="shared" si="11"/>
        <v>65</v>
      </c>
      <c r="AI34">
        <f t="shared" si="12"/>
        <v>80</v>
      </c>
      <c r="AJ34">
        <f t="shared" si="13"/>
        <v>47</v>
      </c>
      <c r="AK34">
        <f t="shared" si="14"/>
        <v>68</v>
      </c>
      <c r="AL34" s="28">
        <f t="shared" si="15"/>
        <v>74</v>
      </c>
      <c r="AM34" s="24">
        <f t="shared" si="16"/>
        <v>853</v>
      </c>
      <c r="AO34" s="36" t="s">
        <v>76</v>
      </c>
      <c r="AP34" s="6" t="str">
        <f t="shared" si="17"/>
        <v>TISZA</v>
      </c>
      <c r="AQ34" s="6">
        <f t="shared" si="20"/>
        <v>2008</v>
      </c>
      <c r="AR34" s="42">
        <f>SMALL($AM$3:$AM$89, ROWS($AO$3:AO34))</f>
        <v>643</v>
      </c>
      <c r="AT34" s="36" t="s">
        <v>76</v>
      </c>
      <c r="AU34" s="6" t="str">
        <f t="shared" si="21"/>
        <v>DRÁVA</v>
      </c>
      <c r="AV34" s="6">
        <f t="shared" si="18"/>
        <v>2022</v>
      </c>
      <c r="AW34" s="37">
        <f>SMALL($S$3:$S$89, ROWS(AT$3:$AT34))</f>
        <v>7752.0150146705473</v>
      </c>
    </row>
    <row r="35" spans="1:49" x14ac:dyDescent="0.3">
      <c r="A35" s="6" t="s">
        <v>20</v>
      </c>
      <c r="B35" s="7">
        <v>1998</v>
      </c>
      <c r="C35" s="8">
        <v>513</v>
      </c>
      <c r="D35" s="9">
        <v>12.6</v>
      </c>
      <c r="E35" s="9">
        <v>8.1300000000000008</v>
      </c>
      <c r="F35" s="9">
        <v>9.8000000000000007</v>
      </c>
      <c r="G35" s="9">
        <v>91</v>
      </c>
      <c r="H35" s="9">
        <v>3</v>
      </c>
      <c r="I35" s="9">
        <v>9</v>
      </c>
      <c r="J35" s="9">
        <v>22</v>
      </c>
      <c r="K35" s="9">
        <v>232</v>
      </c>
      <c r="L35" s="9">
        <v>2241</v>
      </c>
      <c r="M35" s="9">
        <v>6300</v>
      </c>
      <c r="N35" s="9">
        <v>55</v>
      </c>
      <c r="O35" s="9">
        <v>120</v>
      </c>
      <c r="P35" s="9">
        <v>60</v>
      </c>
      <c r="Q35" s="9">
        <v>10.941666666666668</v>
      </c>
      <c r="R35" s="10">
        <v>724.8</v>
      </c>
      <c r="S35" s="31">
        <f t="shared" si="19"/>
        <v>10412.271666666666</v>
      </c>
      <c r="U35" s="6" t="s">
        <v>20</v>
      </c>
      <c r="V35" s="7">
        <v>1998</v>
      </c>
      <c r="W35">
        <f t="shared" ref="W35:W66" si="22">_xlfn.RANK.EQ(C35, $C$3:$C$89, 0)</f>
        <v>14</v>
      </c>
      <c r="X35">
        <f t="shared" ref="X35:X66" si="23">_xlfn.RANK.EQ(D35, $D$3:$D$89, 0)</f>
        <v>27</v>
      </c>
      <c r="Y35">
        <f t="shared" ref="Y35:Y66" si="24">_xlfn.RANK.EQ(E35, $E$3:$E$89, 1)</f>
        <v>64</v>
      </c>
      <c r="Z35">
        <f t="shared" ref="Z35:Z66" si="25">_xlfn.RANK.EQ(F35, $F$3:$F$89, 0)</f>
        <v>59</v>
      </c>
      <c r="AA35">
        <f t="shared" ref="AA35:AA66" si="26">_xlfn.RANK.EQ(G35, $G$3:$G$89, 0)</f>
        <v>62</v>
      </c>
      <c r="AB35">
        <f t="shared" ref="AB35:AB66" si="27">_xlfn.RANK.EQ(H35, $H$3:$H$89, 1)</f>
        <v>59</v>
      </c>
      <c r="AC35">
        <f t="shared" ref="AC35:AC66" si="28">_xlfn.RANK.EQ(I35, $I$3:$I$89, 1)</f>
        <v>38</v>
      </c>
      <c r="AD35">
        <f t="shared" ref="AD35:AD66" si="29">_xlfn.RANK.EQ(J35, $J$3:$J$89, 1)</f>
        <v>31</v>
      </c>
      <c r="AE35">
        <f t="shared" ref="AE35:AE66" si="30">_xlfn.RANK.EQ(K35, $K$3:$K$89, 1)</f>
        <v>34</v>
      </c>
      <c r="AF35">
        <f t="shared" ref="AF35:AF66" si="31">_xlfn.RANK.EQ(L35, $L$3:$L$89, 1)</f>
        <v>62</v>
      </c>
      <c r="AG35">
        <f t="shared" ref="AG35:AG66" si="32">_xlfn.RANK.EQ(M35, $M$3:$M$89, 1)</f>
        <v>53</v>
      </c>
      <c r="AH35">
        <f t="shared" ref="AH35:AH66" si="33">_xlfn.RANK.EQ(N35, $N$3:$N$89, 1)</f>
        <v>50</v>
      </c>
      <c r="AI35">
        <f t="shared" ref="AI35:AI66" si="34">_xlfn.RANK.EQ(O35, $O$3:$O$89, 1)</f>
        <v>74</v>
      </c>
      <c r="AJ35">
        <f t="shared" ref="AJ35:AJ66" si="35">_xlfn.RANK.EQ(P35, $P$3:$P$89, 1)</f>
        <v>59</v>
      </c>
      <c r="AK35">
        <f t="shared" ref="AK35:AK66" si="36">_xlfn.RANK.EQ(Q35, $Q$3:$Q$89, 1)</f>
        <v>65</v>
      </c>
      <c r="AL35" s="28">
        <f t="shared" ref="AL35:AL66" si="37">_xlfn.RANK.EQ(R35, $R$3:$R$89, 1)</f>
        <v>14</v>
      </c>
      <c r="AM35" s="24">
        <f t="shared" si="16"/>
        <v>765</v>
      </c>
      <c r="AO35" s="36" t="s">
        <v>77</v>
      </c>
      <c r="AP35" s="6" t="str">
        <f t="shared" si="17"/>
        <v>DRÁVA</v>
      </c>
      <c r="AQ35" s="6">
        <f t="shared" si="20"/>
        <v>2021</v>
      </c>
      <c r="AR35" s="42">
        <f>SMALL($AM$3:$AM$89, ROWS($AO$3:AO35))</f>
        <v>645</v>
      </c>
      <c r="AT35" s="36" t="s">
        <v>77</v>
      </c>
      <c r="AU35" s="6" t="str">
        <f t="shared" si="21"/>
        <v>DRÁVA</v>
      </c>
      <c r="AV35" s="6">
        <f t="shared" si="18"/>
        <v>2007</v>
      </c>
      <c r="AW35" s="37">
        <f>SMALL($S$3:$S$89, ROWS(AT$3:$AT35))</f>
        <v>7815.3825943888314</v>
      </c>
    </row>
    <row r="36" spans="1:49" x14ac:dyDescent="0.3">
      <c r="A36" s="6" t="s">
        <v>20</v>
      </c>
      <c r="B36" s="7">
        <v>1999</v>
      </c>
      <c r="C36" s="8">
        <v>588</v>
      </c>
      <c r="D36" s="9">
        <v>12.7</v>
      </c>
      <c r="E36" s="9">
        <v>8.14</v>
      </c>
      <c r="F36" s="9">
        <v>9.8000000000000007</v>
      </c>
      <c r="G36" s="9">
        <v>91</v>
      </c>
      <c r="H36" s="9">
        <v>2.9</v>
      </c>
      <c r="I36" s="9">
        <v>11</v>
      </c>
      <c r="J36" s="9">
        <v>30</v>
      </c>
      <c r="K36" s="9">
        <v>298</v>
      </c>
      <c r="L36" s="9">
        <v>1975</v>
      </c>
      <c r="M36" s="9">
        <v>6500</v>
      </c>
      <c r="N36" s="9">
        <v>47</v>
      </c>
      <c r="O36" s="9">
        <v>143</v>
      </c>
      <c r="P36" s="9">
        <v>59</v>
      </c>
      <c r="Q36" s="9">
        <v>8.6928571428571431</v>
      </c>
      <c r="R36" s="10">
        <v>790.8</v>
      </c>
      <c r="S36" s="31">
        <f t="shared" si="19"/>
        <v>10575.032857142858</v>
      </c>
      <c r="U36" s="6" t="s">
        <v>20</v>
      </c>
      <c r="V36" s="7">
        <v>1999</v>
      </c>
      <c r="W36">
        <f t="shared" si="22"/>
        <v>9</v>
      </c>
      <c r="X36">
        <f t="shared" si="23"/>
        <v>24</v>
      </c>
      <c r="Y36">
        <f t="shared" si="24"/>
        <v>66</v>
      </c>
      <c r="Z36">
        <f t="shared" si="25"/>
        <v>59</v>
      </c>
      <c r="AA36">
        <f t="shared" si="26"/>
        <v>62</v>
      </c>
      <c r="AB36">
        <f t="shared" si="27"/>
        <v>54</v>
      </c>
      <c r="AC36">
        <f t="shared" si="28"/>
        <v>69</v>
      </c>
      <c r="AD36">
        <f t="shared" si="29"/>
        <v>51</v>
      </c>
      <c r="AE36">
        <f t="shared" si="30"/>
        <v>85</v>
      </c>
      <c r="AF36">
        <f t="shared" si="31"/>
        <v>55</v>
      </c>
      <c r="AG36">
        <f t="shared" si="32"/>
        <v>56</v>
      </c>
      <c r="AH36">
        <f t="shared" si="33"/>
        <v>28</v>
      </c>
      <c r="AI36">
        <f t="shared" si="34"/>
        <v>82</v>
      </c>
      <c r="AJ36">
        <f t="shared" si="35"/>
        <v>58</v>
      </c>
      <c r="AK36">
        <f t="shared" si="36"/>
        <v>55</v>
      </c>
      <c r="AL36" s="28">
        <f t="shared" si="37"/>
        <v>16</v>
      </c>
      <c r="AM36" s="24">
        <f t="shared" si="16"/>
        <v>829</v>
      </c>
      <c r="AO36" s="36" t="s">
        <v>78</v>
      </c>
      <c r="AP36" s="6" t="str">
        <f t="shared" si="17"/>
        <v>DRÁVA</v>
      </c>
      <c r="AQ36" s="6">
        <f t="shared" si="20"/>
        <v>2021</v>
      </c>
      <c r="AR36" s="42">
        <f>SMALL($AM$3:$AM$89, ROWS($AO$3:AO36))</f>
        <v>645</v>
      </c>
      <c r="AT36" s="36" t="s">
        <v>78</v>
      </c>
      <c r="AU36" s="6" t="str">
        <f t="shared" si="21"/>
        <v>TISZA</v>
      </c>
      <c r="AV36" s="6">
        <f t="shared" si="18"/>
        <v>2012</v>
      </c>
      <c r="AW36" s="37">
        <f>SMALL($S$3:$S$89, ROWS(AT$3:$AT36))</f>
        <v>7888.8990916417888</v>
      </c>
    </row>
    <row r="37" spans="1:49" x14ac:dyDescent="0.3">
      <c r="A37" s="6" t="s">
        <v>20</v>
      </c>
      <c r="B37" s="7">
        <v>2000</v>
      </c>
      <c r="C37" s="8">
        <v>549</v>
      </c>
      <c r="D37" s="9">
        <v>13.1</v>
      </c>
      <c r="E37" s="9">
        <v>8.17</v>
      </c>
      <c r="F37" s="9">
        <v>9.5</v>
      </c>
      <c r="G37" s="9">
        <v>89</v>
      </c>
      <c r="H37" s="9">
        <v>2.9</v>
      </c>
      <c r="I37" s="9">
        <v>8</v>
      </c>
      <c r="J37" s="9">
        <v>17</v>
      </c>
      <c r="K37" s="9">
        <v>232.26247801944299</v>
      </c>
      <c r="L37" s="9">
        <v>1710</v>
      </c>
      <c r="M37" s="9">
        <v>5370</v>
      </c>
      <c r="N37" s="9">
        <v>60</v>
      </c>
      <c r="O37" s="9">
        <v>119</v>
      </c>
      <c r="P37" s="9">
        <v>60</v>
      </c>
      <c r="Q37" s="9">
        <v>10.441666666666666</v>
      </c>
      <c r="R37" s="10">
        <v>1450</v>
      </c>
      <c r="S37" s="31">
        <f t="shared" si="19"/>
        <v>9708.3741446861113</v>
      </c>
      <c r="U37" s="6" t="s">
        <v>20</v>
      </c>
      <c r="V37" s="7">
        <v>2000</v>
      </c>
      <c r="W37">
        <f t="shared" si="22"/>
        <v>10</v>
      </c>
      <c r="X37">
        <f t="shared" si="23"/>
        <v>18</v>
      </c>
      <c r="Y37">
        <f t="shared" si="24"/>
        <v>72</v>
      </c>
      <c r="Z37">
        <f t="shared" si="25"/>
        <v>74</v>
      </c>
      <c r="AA37">
        <f t="shared" si="26"/>
        <v>72</v>
      </c>
      <c r="AB37">
        <f t="shared" si="27"/>
        <v>54</v>
      </c>
      <c r="AC37">
        <f t="shared" si="28"/>
        <v>19</v>
      </c>
      <c r="AD37">
        <f t="shared" si="29"/>
        <v>17</v>
      </c>
      <c r="AE37">
        <f t="shared" si="30"/>
        <v>40</v>
      </c>
      <c r="AF37">
        <f t="shared" si="31"/>
        <v>50</v>
      </c>
      <c r="AG37">
        <f t="shared" si="32"/>
        <v>48</v>
      </c>
      <c r="AH37">
        <f t="shared" si="33"/>
        <v>55</v>
      </c>
      <c r="AI37">
        <f t="shared" si="34"/>
        <v>72</v>
      </c>
      <c r="AJ37">
        <f t="shared" si="35"/>
        <v>59</v>
      </c>
      <c r="AK37">
        <f t="shared" si="36"/>
        <v>62</v>
      </c>
      <c r="AL37" s="28">
        <f t="shared" si="37"/>
        <v>78</v>
      </c>
      <c r="AM37" s="24">
        <f t="shared" si="16"/>
        <v>800</v>
      </c>
      <c r="AO37" s="36" t="s">
        <v>79</v>
      </c>
      <c r="AP37" s="6" t="str">
        <f t="shared" si="17"/>
        <v>DRÁVA</v>
      </c>
      <c r="AQ37" s="6">
        <f t="shared" si="20"/>
        <v>2011</v>
      </c>
      <c r="AR37" s="42">
        <f>SMALL($AM$3:$AM$89, ROWS($AO$3:AO37))</f>
        <v>646</v>
      </c>
      <c r="AT37" s="36" t="s">
        <v>79</v>
      </c>
      <c r="AU37" s="6" t="str">
        <f t="shared" si="21"/>
        <v>DRÁVA</v>
      </c>
      <c r="AV37" s="6">
        <f t="shared" si="18"/>
        <v>2011</v>
      </c>
      <c r="AW37" s="37">
        <f>SMALL($S$3:$S$89, ROWS(AT$3:$AT37))</f>
        <v>7915.2065368434714</v>
      </c>
    </row>
    <row r="38" spans="1:49" x14ac:dyDescent="0.3">
      <c r="A38" s="6" t="s">
        <v>20</v>
      </c>
      <c r="B38" s="7">
        <v>2001</v>
      </c>
      <c r="C38" s="8">
        <v>464</v>
      </c>
      <c r="D38" s="9">
        <v>13.3</v>
      </c>
      <c r="E38" s="9">
        <v>8.1999999999999993</v>
      </c>
      <c r="F38" s="9">
        <v>9.8000000000000007</v>
      </c>
      <c r="G38" s="9">
        <v>93</v>
      </c>
      <c r="H38" s="9">
        <v>2.6</v>
      </c>
      <c r="I38" s="9">
        <v>7</v>
      </c>
      <c r="J38" s="9">
        <v>14</v>
      </c>
      <c r="K38" s="9">
        <v>232.26912207593284</v>
      </c>
      <c r="L38" s="9">
        <v>1630</v>
      </c>
      <c r="M38" s="9">
        <v>5000</v>
      </c>
      <c r="N38" s="9">
        <v>50</v>
      </c>
      <c r="O38" s="9">
        <v>95</v>
      </c>
      <c r="P38" s="9">
        <v>45</v>
      </c>
      <c r="Q38" s="9">
        <v>14.925000000000001</v>
      </c>
      <c r="R38" s="10">
        <v>390</v>
      </c>
      <c r="S38" s="31">
        <f t="shared" si="19"/>
        <v>8069.0941220759332</v>
      </c>
      <c r="U38" s="6" t="s">
        <v>20</v>
      </c>
      <c r="V38" s="7">
        <v>2001</v>
      </c>
      <c r="W38">
        <f t="shared" si="22"/>
        <v>24</v>
      </c>
      <c r="X38">
        <f t="shared" si="23"/>
        <v>11</v>
      </c>
      <c r="Y38">
        <f t="shared" si="24"/>
        <v>80</v>
      </c>
      <c r="Z38">
        <f t="shared" si="25"/>
        <v>59</v>
      </c>
      <c r="AA38">
        <f t="shared" si="26"/>
        <v>54</v>
      </c>
      <c r="AB38">
        <f t="shared" si="27"/>
        <v>42</v>
      </c>
      <c r="AC38">
        <f t="shared" si="28"/>
        <v>13</v>
      </c>
      <c r="AD38">
        <f t="shared" si="29"/>
        <v>11</v>
      </c>
      <c r="AE38">
        <f t="shared" si="30"/>
        <v>41</v>
      </c>
      <c r="AF38">
        <f t="shared" si="31"/>
        <v>41</v>
      </c>
      <c r="AG38">
        <f t="shared" si="32"/>
        <v>36</v>
      </c>
      <c r="AH38">
        <f t="shared" si="33"/>
        <v>31</v>
      </c>
      <c r="AI38">
        <f t="shared" si="34"/>
        <v>57</v>
      </c>
      <c r="AJ38">
        <f t="shared" si="35"/>
        <v>44</v>
      </c>
      <c r="AK38">
        <f t="shared" si="36"/>
        <v>70</v>
      </c>
      <c r="AL38" s="28">
        <f t="shared" si="37"/>
        <v>4</v>
      </c>
      <c r="AM38" s="24">
        <f t="shared" si="16"/>
        <v>618</v>
      </c>
      <c r="AO38" s="36" t="s">
        <v>80</v>
      </c>
      <c r="AP38" s="6" t="str">
        <f t="shared" si="17"/>
        <v>DUNA</v>
      </c>
      <c r="AQ38" s="6">
        <f t="shared" si="20"/>
        <v>2018</v>
      </c>
      <c r="AR38" s="42">
        <f>SMALL($AM$3:$AM$89, ROWS($AO$3:AO38))</f>
        <v>650</v>
      </c>
      <c r="AT38" s="36" t="s">
        <v>80</v>
      </c>
      <c r="AU38" s="6" t="str">
        <f t="shared" si="21"/>
        <v>TISZA</v>
      </c>
      <c r="AV38" s="6">
        <f t="shared" si="18"/>
        <v>1998</v>
      </c>
      <c r="AW38" s="37">
        <f>SMALL($S$3:$S$89, ROWS(AT$3:$AT38))</f>
        <v>8025.1846153846154</v>
      </c>
    </row>
    <row r="39" spans="1:49" x14ac:dyDescent="0.3">
      <c r="A39" s="6" t="s">
        <v>20</v>
      </c>
      <c r="B39" s="7">
        <v>2002</v>
      </c>
      <c r="C39" s="8">
        <v>410.625</v>
      </c>
      <c r="D39" s="9">
        <v>13.574999999999999</v>
      </c>
      <c r="E39" s="9">
        <v>8.0929000000000002</v>
      </c>
      <c r="F39" s="9">
        <v>9.7624999999999993</v>
      </c>
      <c r="G39" s="9">
        <v>92.825000000000003</v>
      </c>
      <c r="H39" s="9">
        <v>2.3083</v>
      </c>
      <c r="I39" s="9">
        <v>7.0833000000000004</v>
      </c>
      <c r="J39" s="9">
        <v>12.583299999999999</v>
      </c>
      <c r="K39" s="9">
        <v>180</v>
      </c>
      <c r="L39" s="9">
        <v>1697.5</v>
      </c>
      <c r="M39" s="9">
        <v>5241.7</v>
      </c>
      <c r="N39" s="9">
        <v>75.833333333333343</v>
      </c>
      <c r="O39" s="9">
        <v>97.083299999999994</v>
      </c>
      <c r="P39" s="9">
        <v>39.541666666666664</v>
      </c>
      <c r="Q39" s="9">
        <v>15.83333333333333</v>
      </c>
      <c r="R39" s="10">
        <v>395.91</v>
      </c>
      <c r="S39" s="31">
        <f t="shared" si="19"/>
        <v>8300.256933333334</v>
      </c>
      <c r="U39" s="6" t="s">
        <v>20</v>
      </c>
      <c r="V39" s="7">
        <v>2002</v>
      </c>
      <c r="W39">
        <f t="shared" si="22"/>
        <v>38</v>
      </c>
      <c r="X39">
        <f t="shared" si="23"/>
        <v>9</v>
      </c>
      <c r="Y39">
        <f t="shared" si="24"/>
        <v>60</v>
      </c>
      <c r="Z39">
        <f t="shared" si="25"/>
        <v>63</v>
      </c>
      <c r="AA39">
        <f t="shared" si="26"/>
        <v>56</v>
      </c>
      <c r="AB39">
        <f t="shared" si="27"/>
        <v>33</v>
      </c>
      <c r="AC39">
        <f t="shared" si="28"/>
        <v>16</v>
      </c>
      <c r="AD39">
        <f t="shared" si="29"/>
        <v>8</v>
      </c>
      <c r="AE39">
        <f t="shared" si="30"/>
        <v>16</v>
      </c>
      <c r="AF39">
        <f t="shared" si="31"/>
        <v>47</v>
      </c>
      <c r="AG39">
        <f t="shared" si="32"/>
        <v>40</v>
      </c>
      <c r="AH39">
        <f t="shared" si="33"/>
        <v>72</v>
      </c>
      <c r="AI39">
        <f t="shared" si="34"/>
        <v>60</v>
      </c>
      <c r="AJ39">
        <f t="shared" si="35"/>
        <v>29</v>
      </c>
      <c r="AK39">
        <f t="shared" si="36"/>
        <v>72</v>
      </c>
      <c r="AL39" s="28">
        <f t="shared" si="37"/>
        <v>5</v>
      </c>
      <c r="AM39" s="24">
        <f t="shared" si="16"/>
        <v>624</v>
      </c>
      <c r="AO39" s="36" t="s">
        <v>81</v>
      </c>
      <c r="AP39" s="6" t="str">
        <f t="shared" si="17"/>
        <v>TISZA</v>
      </c>
      <c r="AQ39" s="6">
        <f t="shared" si="20"/>
        <v>1999</v>
      </c>
      <c r="AR39" s="42">
        <f>SMALL($AM$3:$AM$89, ROWS($AO$3:AO39))</f>
        <v>655</v>
      </c>
      <c r="AT39" s="36" t="s">
        <v>81</v>
      </c>
      <c r="AU39" s="6" t="str">
        <f t="shared" si="21"/>
        <v>DRÁVA</v>
      </c>
      <c r="AV39" s="6">
        <f t="shared" si="18"/>
        <v>2001</v>
      </c>
      <c r="AW39" s="37">
        <f>SMALL($S$3:$S$89, ROWS(AT$3:$AT39))</f>
        <v>8069.0941220759332</v>
      </c>
    </row>
    <row r="40" spans="1:49" x14ac:dyDescent="0.3">
      <c r="A40" s="6" t="s">
        <v>20</v>
      </c>
      <c r="B40" s="7">
        <v>2003</v>
      </c>
      <c r="C40" s="8">
        <v>348.84620000000001</v>
      </c>
      <c r="D40" s="9">
        <v>13.876899999999999</v>
      </c>
      <c r="E40" s="9">
        <v>8.0065000000000008</v>
      </c>
      <c r="F40" s="9">
        <v>10.7577</v>
      </c>
      <c r="G40" s="9">
        <v>103.85769999999999</v>
      </c>
      <c r="H40" s="9">
        <v>3.0230999999999999</v>
      </c>
      <c r="I40" s="9">
        <v>8.3846000000000007</v>
      </c>
      <c r="J40" s="9">
        <v>11.538500000000001</v>
      </c>
      <c r="K40" s="9">
        <v>232.32350413077259</v>
      </c>
      <c r="L40" s="9">
        <v>1638.9</v>
      </c>
      <c r="M40" s="9">
        <v>5029.0857142857121</v>
      </c>
      <c r="N40" s="9">
        <v>79.615384615384642</v>
      </c>
      <c r="O40" s="9">
        <v>82.692300000000003</v>
      </c>
      <c r="P40" s="9">
        <v>30.153846153846153</v>
      </c>
      <c r="Q40" s="9">
        <v>32.9</v>
      </c>
      <c r="R40" s="10">
        <v>1215</v>
      </c>
      <c r="S40" s="31">
        <f t="shared" si="19"/>
        <v>8848.9619491857156</v>
      </c>
      <c r="U40" s="6" t="s">
        <v>20</v>
      </c>
      <c r="V40" s="7">
        <v>2003</v>
      </c>
      <c r="W40">
        <f t="shared" si="22"/>
        <v>53</v>
      </c>
      <c r="X40">
        <f t="shared" si="23"/>
        <v>6</v>
      </c>
      <c r="Y40">
        <f t="shared" si="24"/>
        <v>30</v>
      </c>
      <c r="Z40">
        <f t="shared" si="25"/>
        <v>34</v>
      </c>
      <c r="AA40">
        <f t="shared" si="26"/>
        <v>12</v>
      </c>
      <c r="AB40">
        <f t="shared" si="27"/>
        <v>60</v>
      </c>
      <c r="AC40">
        <f t="shared" si="28"/>
        <v>24</v>
      </c>
      <c r="AD40">
        <f t="shared" si="29"/>
        <v>6</v>
      </c>
      <c r="AE40">
        <f t="shared" si="30"/>
        <v>47</v>
      </c>
      <c r="AF40">
        <f t="shared" si="31"/>
        <v>42</v>
      </c>
      <c r="AG40">
        <f t="shared" si="32"/>
        <v>37</v>
      </c>
      <c r="AH40">
        <f t="shared" si="33"/>
        <v>78</v>
      </c>
      <c r="AI40">
        <f t="shared" si="34"/>
        <v>29</v>
      </c>
      <c r="AJ40">
        <f t="shared" si="35"/>
        <v>15</v>
      </c>
      <c r="AK40">
        <f t="shared" si="36"/>
        <v>87</v>
      </c>
      <c r="AL40" s="28">
        <f t="shared" si="37"/>
        <v>73</v>
      </c>
      <c r="AM40" s="24">
        <f t="shared" si="16"/>
        <v>633</v>
      </c>
      <c r="AO40" s="36" t="s">
        <v>82</v>
      </c>
      <c r="AP40" s="6" t="str">
        <f t="shared" si="17"/>
        <v>TISZA</v>
      </c>
      <c r="AQ40" s="6">
        <f t="shared" si="20"/>
        <v>2012</v>
      </c>
      <c r="AR40" s="42">
        <f>SMALL($AM$3:$AM$89, ROWS($AO$3:AO40))</f>
        <v>666</v>
      </c>
      <c r="AT40" s="36" t="s">
        <v>82</v>
      </c>
      <c r="AU40" s="6" t="str">
        <f t="shared" si="21"/>
        <v>DRÁVA</v>
      </c>
      <c r="AV40" s="6">
        <f t="shared" si="18"/>
        <v>2008</v>
      </c>
      <c r="AW40" s="37">
        <f>SMALL($S$3:$S$89, ROWS(AT$3:$AT40))</f>
        <v>8097.1417849218578</v>
      </c>
    </row>
    <row r="41" spans="1:49" x14ac:dyDescent="0.3">
      <c r="A41" s="6" t="s">
        <v>20</v>
      </c>
      <c r="B41" s="7">
        <v>2004</v>
      </c>
      <c r="C41" s="8">
        <v>501.61540000000002</v>
      </c>
      <c r="D41" s="9">
        <v>12.25</v>
      </c>
      <c r="E41" s="9">
        <v>8.0158000000000005</v>
      </c>
      <c r="F41" s="9">
        <v>9.8537999999999997</v>
      </c>
      <c r="G41" s="9">
        <v>90.453800000000001</v>
      </c>
      <c r="H41" s="9">
        <v>2.3845999999999998</v>
      </c>
      <c r="I41" s="9">
        <v>7.7308000000000003</v>
      </c>
      <c r="J41" s="9">
        <v>9.7142999999999997</v>
      </c>
      <c r="K41" s="9">
        <v>232.25586774254543</v>
      </c>
      <c r="L41" s="9">
        <v>1684.3</v>
      </c>
      <c r="M41" s="9">
        <v>5865.4</v>
      </c>
      <c r="N41" s="9">
        <v>43.461538461538481</v>
      </c>
      <c r="O41" s="9">
        <v>83.461500000000001</v>
      </c>
      <c r="P41" s="9">
        <v>44.96153846153846</v>
      </c>
      <c r="Q41" s="9">
        <v>8.7615384615384624</v>
      </c>
      <c r="R41" s="10">
        <v>203.75</v>
      </c>
      <c r="S41" s="31">
        <f t="shared" si="19"/>
        <v>8808.3704831271607</v>
      </c>
      <c r="U41" s="6" t="s">
        <v>20</v>
      </c>
      <c r="V41" s="7">
        <v>2004</v>
      </c>
      <c r="W41">
        <f t="shared" si="22"/>
        <v>15</v>
      </c>
      <c r="X41">
        <f t="shared" si="23"/>
        <v>36</v>
      </c>
      <c r="Y41">
        <f t="shared" si="24"/>
        <v>32</v>
      </c>
      <c r="Z41">
        <f t="shared" si="25"/>
        <v>58</v>
      </c>
      <c r="AA41">
        <f t="shared" si="26"/>
        <v>66</v>
      </c>
      <c r="AB41">
        <f t="shared" si="27"/>
        <v>36</v>
      </c>
      <c r="AC41">
        <f t="shared" si="28"/>
        <v>18</v>
      </c>
      <c r="AD41">
        <f t="shared" si="29"/>
        <v>2</v>
      </c>
      <c r="AE41">
        <f t="shared" si="30"/>
        <v>39</v>
      </c>
      <c r="AF41">
        <f t="shared" si="31"/>
        <v>46</v>
      </c>
      <c r="AG41">
        <f t="shared" si="32"/>
        <v>51</v>
      </c>
      <c r="AH41">
        <f t="shared" si="33"/>
        <v>23</v>
      </c>
      <c r="AI41">
        <f t="shared" si="34"/>
        <v>31</v>
      </c>
      <c r="AJ41">
        <f t="shared" si="35"/>
        <v>43</v>
      </c>
      <c r="AK41">
        <f t="shared" si="36"/>
        <v>56</v>
      </c>
      <c r="AL41" s="28">
        <f t="shared" si="37"/>
        <v>3</v>
      </c>
      <c r="AM41" s="24">
        <f t="shared" si="16"/>
        <v>555</v>
      </c>
      <c r="AO41" s="36" t="s">
        <v>83</v>
      </c>
      <c r="AP41" s="6" t="str">
        <f t="shared" si="17"/>
        <v>DUNA</v>
      </c>
      <c r="AQ41" s="6">
        <f t="shared" si="20"/>
        <v>2008</v>
      </c>
      <c r="AR41" s="42">
        <f>SMALL($AM$3:$AM$89, ROWS($AO$3:AO41))</f>
        <v>667</v>
      </c>
      <c r="AT41" s="36" t="s">
        <v>83</v>
      </c>
      <c r="AU41" s="6" t="str">
        <f t="shared" si="21"/>
        <v>TISZA</v>
      </c>
      <c r="AV41" s="6">
        <f t="shared" si="18"/>
        <v>2011</v>
      </c>
      <c r="AW41" s="37">
        <f>SMALL($S$3:$S$89, ROWS(AT$3:$AT41))</f>
        <v>8191.3332491867068</v>
      </c>
    </row>
    <row r="42" spans="1:49" x14ac:dyDescent="0.3">
      <c r="A42" s="6" t="s">
        <v>20</v>
      </c>
      <c r="B42" s="7">
        <v>2005</v>
      </c>
      <c r="C42" s="8">
        <v>474.125</v>
      </c>
      <c r="D42" s="9">
        <v>12.645799999999999</v>
      </c>
      <c r="E42" s="9">
        <v>7.9882999999999997</v>
      </c>
      <c r="F42" s="9">
        <v>9.8582999999999998</v>
      </c>
      <c r="G42" s="9">
        <v>90.908299999999997</v>
      </c>
      <c r="H42" s="9">
        <v>2.1457999999999999</v>
      </c>
      <c r="I42" s="9">
        <v>8.7917000000000005</v>
      </c>
      <c r="J42" s="9">
        <v>18.25</v>
      </c>
      <c r="K42" s="9">
        <v>232.31636701909073</v>
      </c>
      <c r="L42" s="9">
        <v>1700</v>
      </c>
      <c r="M42" s="9">
        <v>6316.7</v>
      </c>
      <c r="N42" s="9">
        <v>50.833333333333364</v>
      </c>
      <c r="O42" s="9">
        <v>85.416700000000006</v>
      </c>
      <c r="P42" s="9">
        <v>44.875</v>
      </c>
      <c r="Q42" s="9">
        <v>10.583333333333334</v>
      </c>
      <c r="R42" s="10">
        <v>793.33</v>
      </c>
      <c r="S42" s="31">
        <f t="shared" si="19"/>
        <v>9858.7679336857582</v>
      </c>
      <c r="U42" s="6" t="s">
        <v>20</v>
      </c>
      <c r="V42" s="7">
        <v>2005</v>
      </c>
      <c r="W42">
        <f t="shared" si="22"/>
        <v>23</v>
      </c>
      <c r="X42">
        <f t="shared" si="23"/>
        <v>26</v>
      </c>
      <c r="Y42">
        <f t="shared" si="24"/>
        <v>23</v>
      </c>
      <c r="Z42">
        <f t="shared" si="25"/>
        <v>57</v>
      </c>
      <c r="AA42">
        <f t="shared" si="26"/>
        <v>65</v>
      </c>
      <c r="AB42">
        <f t="shared" si="27"/>
        <v>29</v>
      </c>
      <c r="AC42">
        <f t="shared" si="28"/>
        <v>32</v>
      </c>
      <c r="AD42">
        <f t="shared" si="29"/>
        <v>23</v>
      </c>
      <c r="AE42">
        <f t="shared" si="30"/>
        <v>46</v>
      </c>
      <c r="AF42">
        <f t="shared" si="31"/>
        <v>48</v>
      </c>
      <c r="AG42">
        <f t="shared" si="32"/>
        <v>54</v>
      </c>
      <c r="AH42">
        <f t="shared" si="33"/>
        <v>36</v>
      </c>
      <c r="AI42">
        <f t="shared" si="34"/>
        <v>37</v>
      </c>
      <c r="AJ42">
        <f t="shared" si="35"/>
        <v>42</v>
      </c>
      <c r="AK42">
        <f t="shared" si="36"/>
        <v>64</v>
      </c>
      <c r="AL42" s="28">
        <f t="shared" si="37"/>
        <v>18</v>
      </c>
      <c r="AM42" s="24">
        <f t="shared" si="16"/>
        <v>623</v>
      </c>
      <c r="AO42" s="36" t="s">
        <v>84</v>
      </c>
      <c r="AP42" s="6" t="str">
        <f t="shared" si="17"/>
        <v>TISZA</v>
      </c>
      <c r="AQ42" s="6">
        <f t="shared" si="20"/>
        <v>2001</v>
      </c>
      <c r="AR42" s="42">
        <f>SMALL($AM$3:$AM$89, ROWS($AO$3:AO42))</f>
        <v>670</v>
      </c>
      <c r="AT42" s="36" t="s">
        <v>84</v>
      </c>
      <c r="AU42" s="6" t="str">
        <f t="shared" si="21"/>
        <v>TISZA</v>
      </c>
      <c r="AV42" s="6">
        <f t="shared" si="18"/>
        <v>2014</v>
      </c>
      <c r="AW42" s="37">
        <f>SMALL($S$3:$S$89, ROWS(AT$3:$AT42))</f>
        <v>8266.430900535308</v>
      </c>
    </row>
    <row r="43" spans="1:49" x14ac:dyDescent="0.3">
      <c r="A43" s="6" t="s">
        <v>20</v>
      </c>
      <c r="B43" s="7">
        <v>2006</v>
      </c>
      <c r="C43" s="8">
        <v>326.70569999999998</v>
      </c>
      <c r="D43" s="9">
        <v>5.8429000000000002</v>
      </c>
      <c r="E43" s="9">
        <v>7.9271000000000003</v>
      </c>
      <c r="F43" s="9">
        <v>11.6143</v>
      </c>
      <c r="G43" s="9">
        <v>92.242900000000006</v>
      </c>
      <c r="H43" s="9">
        <v>3.5714000000000001</v>
      </c>
      <c r="I43" s="9">
        <v>10</v>
      </c>
      <c r="J43" s="9">
        <v>11</v>
      </c>
      <c r="K43" s="9">
        <v>232.27589976251474</v>
      </c>
      <c r="L43" s="9">
        <v>2330</v>
      </c>
      <c r="M43" s="9">
        <v>6320.4017857142853</v>
      </c>
      <c r="N43" s="9">
        <v>56.875</v>
      </c>
      <c r="O43" s="9">
        <v>84.285700000000006</v>
      </c>
      <c r="P43" s="9">
        <v>41.235294117647058</v>
      </c>
      <c r="Q43" s="9">
        <v>9.257142857142858</v>
      </c>
      <c r="R43" s="10">
        <v>140</v>
      </c>
      <c r="S43" s="31">
        <f t="shared" si="19"/>
        <v>9683.2351224515896</v>
      </c>
      <c r="U43" s="6" t="s">
        <v>20</v>
      </c>
      <c r="V43" s="7">
        <v>2006</v>
      </c>
      <c r="W43">
        <f t="shared" si="22"/>
        <v>55</v>
      </c>
      <c r="X43">
        <f t="shared" si="23"/>
        <v>87</v>
      </c>
      <c r="Y43">
        <f t="shared" si="24"/>
        <v>18</v>
      </c>
      <c r="Z43">
        <f t="shared" si="25"/>
        <v>16</v>
      </c>
      <c r="AA43">
        <f t="shared" si="26"/>
        <v>57</v>
      </c>
      <c r="AB43">
        <f t="shared" si="27"/>
        <v>75</v>
      </c>
      <c r="AC43">
        <f t="shared" si="28"/>
        <v>56</v>
      </c>
      <c r="AD43">
        <f t="shared" si="29"/>
        <v>4</v>
      </c>
      <c r="AE43">
        <f t="shared" si="30"/>
        <v>42</v>
      </c>
      <c r="AF43">
        <f t="shared" si="31"/>
        <v>64</v>
      </c>
      <c r="AG43">
        <f t="shared" si="32"/>
        <v>55</v>
      </c>
      <c r="AH43">
        <f t="shared" si="33"/>
        <v>52</v>
      </c>
      <c r="AI43">
        <f t="shared" si="34"/>
        <v>35</v>
      </c>
      <c r="AJ43">
        <f t="shared" si="35"/>
        <v>36</v>
      </c>
      <c r="AK43">
        <f t="shared" si="36"/>
        <v>58</v>
      </c>
      <c r="AL43" s="28">
        <f t="shared" si="37"/>
        <v>2</v>
      </c>
      <c r="AM43" s="24">
        <f t="shared" si="16"/>
        <v>712</v>
      </c>
      <c r="AO43" s="36" t="s">
        <v>85</v>
      </c>
      <c r="AP43" s="6" t="str">
        <f t="shared" si="17"/>
        <v>DRÁVA</v>
      </c>
      <c r="AQ43" s="6">
        <f t="shared" si="20"/>
        <v>2015</v>
      </c>
      <c r="AR43" s="42">
        <f>SMALL($AM$3:$AM$89, ROWS($AO$3:AO43))</f>
        <v>674</v>
      </c>
      <c r="AT43" s="36" t="s">
        <v>85</v>
      </c>
      <c r="AU43" s="6" t="str">
        <f t="shared" si="21"/>
        <v>DRÁVA</v>
      </c>
      <c r="AV43" s="6">
        <f t="shared" si="18"/>
        <v>2002</v>
      </c>
      <c r="AW43" s="37">
        <f>SMALL($S$3:$S$89, ROWS(AT$3:$AT43))</f>
        <v>8300.256933333334</v>
      </c>
    </row>
    <row r="44" spans="1:49" x14ac:dyDescent="0.3">
      <c r="A44" s="6" t="s">
        <v>20</v>
      </c>
      <c r="B44" s="7">
        <v>2007</v>
      </c>
      <c r="C44" s="8">
        <v>338</v>
      </c>
      <c r="D44" s="9">
        <v>13.15</v>
      </c>
      <c r="E44" s="9">
        <v>8.0985256730249162</v>
      </c>
      <c r="F44" s="9">
        <v>9.75</v>
      </c>
      <c r="G44" s="9">
        <v>92.071428571428569</v>
      </c>
      <c r="H44" s="9">
        <v>1.5642857142857143</v>
      </c>
      <c r="I44" s="9">
        <v>9.2142857142857135</v>
      </c>
      <c r="J44" s="9">
        <v>14</v>
      </c>
      <c r="K44" s="9">
        <v>232.33985102873163</v>
      </c>
      <c r="L44" s="9">
        <v>1741.4285714285716</v>
      </c>
      <c r="M44" s="9">
        <v>5111.5204081632646</v>
      </c>
      <c r="N44" s="9">
        <v>39.142857142857146</v>
      </c>
      <c r="O44" s="9">
        <v>74.285714285714292</v>
      </c>
      <c r="P44" s="9">
        <v>40</v>
      </c>
      <c r="Q44" s="9">
        <v>12.816666666666665</v>
      </c>
      <c r="R44" s="10">
        <v>78</v>
      </c>
      <c r="S44" s="31">
        <f t="shared" si="19"/>
        <v>7815.3825943888314</v>
      </c>
      <c r="U44" s="6" t="s">
        <v>20</v>
      </c>
      <c r="V44" s="7">
        <v>2007</v>
      </c>
      <c r="W44">
        <f t="shared" si="22"/>
        <v>54</v>
      </c>
      <c r="X44">
        <f t="shared" si="23"/>
        <v>16</v>
      </c>
      <c r="Y44">
        <f t="shared" si="24"/>
        <v>62</v>
      </c>
      <c r="Z44">
        <f t="shared" si="25"/>
        <v>64</v>
      </c>
      <c r="AA44">
        <f t="shared" si="26"/>
        <v>58</v>
      </c>
      <c r="AB44">
        <f t="shared" si="27"/>
        <v>8</v>
      </c>
      <c r="AC44">
        <f t="shared" si="28"/>
        <v>45</v>
      </c>
      <c r="AD44">
        <f t="shared" si="29"/>
        <v>11</v>
      </c>
      <c r="AE44">
        <f t="shared" si="30"/>
        <v>51</v>
      </c>
      <c r="AF44">
        <f t="shared" si="31"/>
        <v>51</v>
      </c>
      <c r="AG44">
        <f t="shared" si="32"/>
        <v>39</v>
      </c>
      <c r="AH44">
        <f t="shared" si="33"/>
        <v>15</v>
      </c>
      <c r="AI44">
        <f t="shared" si="34"/>
        <v>22</v>
      </c>
      <c r="AJ44">
        <f t="shared" si="35"/>
        <v>30</v>
      </c>
      <c r="AK44">
        <f t="shared" si="36"/>
        <v>67</v>
      </c>
      <c r="AL44" s="28">
        <f t="shared" si="37"/>
        <v>1</v>
      </c>
      <c r="AM44" s="24">
        <f t="shared" si="16"/>
        <v>594</v>
      </c>
      <c r="AO44" s="36" t="s">
        <v>86</v>
      </c>
      <c r="AP44" s="6" t="str">
        <f t="shared" si="17"/>
        <v>DRÁVA</v>
      </c>
      <c r="AQ44" s="6">
        <f t="shared" si="20"/>
        <v>2009</v>
      </c>
      <c r="AR44" s="42">
        <f>SMALL($AM$3:$AM$89, ROWS($AO$3:AO44))</f>
        <v>677</v>
      </c>
      <c r="AT44" s="36" t="s">
        <v>86</v>
      </c>
      <c r="AU44" s="6" t="str">
        <f t="shared" si="21"/>
        <v>TISZA</v>
      </c>
      <c r="AV44" s="6">
        <f t="shared" si="18"/>
        <v>2013</v>
      </c>
      <c r="AW44" s="37">
        <f>SMALL($S$3:$S$89, ROWS(AT$3:$AT44))</f>
        <v>8421.6884940924829</v>
      </c>
    </row>
    <row r="45" spans="1:49" x14ac:dyDescent="0.3">
      <c r="A45" s="6" t="s">
        <v>20</v>
      </c>
      <c r="B45" s="7">
        <v>2008</v>
      </c>
      <c r="C45" s="8">
        <v>483.45</v>
      </c>
      <c r="D45" s="9">
        <v>13.074999999999999</v>
      </c>
      <c r="E45" s="9">
        <v>8.0903485675630442</v>
      </c>
      <c r="F45" s="9">
        <v>9.6083333333333325</v>
      </c>
      <c r="G45" s="9">
        <v>89.833333333333329</v>
      </c>
      <c r="H45" s="9">
        <v>1.7083333333333333</v>
      </c>
      <c r="I45" s="9">
        <v>8.9166666666666661</v>
      </c>
      <c r="J45" s="9">
        <v>29.013034599469471</v>
      </c>
      <c r="K45" s="9">
        <v>232.31431058225107</v>
      </c>
      <c r="L45" s="9">
        <v>1620.8333333333333</v>
      </c>
      <c r="M45" s="9">
        <v>4588</v>
      </c>
      <c r="N45" s="9">
        <v>39.166666666666664</v>
      </c>
      <c r="O45" s="9">
        <v>86.25</v>
      </c>
      <c r="P45" s="9">
        <v>36.75</v>
      </c>
      <c r="Q45" s="9">
        <v>7.02</v>
      </c>
      <c r="R45" s="10">
        <v>843.11242450590589</v>
      </c>
      <c r="S45" s="31">
        <f t="shared" si="19"/>
        <v>8097.1417849218578</v>
      </c>
      <c r="U45" s="6" t="s">
        <v>20</v>
      </c>
      <c r="V45" s="7">
        <v>2008</v>
      </c>
      <c r="W45">
        <f t="shared" si="22"/>
        <v>18</v>
      </c>
      <c r="X45">
        <f t="shared" si="23"/>
        <v>19</v>
      </c>
      <c r="Y45">
        <f t="shared" si="24"/>
        <v>59</v>
      </c>
      <c r="Z45">
        <f t="shared" si="25"/>
        <v>70</v>
      </c>
      <c r="AA45">
        <f t="shared" si="26"/>
        <v>69</v>
      </c>
      <c r="AB45">
        <f t="shared" si="27"/>
        <v>12</v>
      </c>
      <c r="AC45">
        <f t="shared" si="28"/>
        <v>34</v>
      </c>
      <c r="AD45">
        <f t="shared" si="29"/>
        <v>46</v>
      </c>
      <c r="AE45">
        <f t="shared" si="30"/>
        <v>45</v>
      </c>
      <c r="AF45">
        <f t="shared" si="31"/>
        <v>40</v>
      </c>
      <c r="AG45">
        <f t="shared" si="32"/>
        <v>34</v>
      </c>
      <c r="AH45">
        <f t="shared" si="33"/>
        <v>16</v>
      </c>
      <c r="AI45">
        <f t="shared" si="34"/>
        <v>38</v>
      </c>
      <c r="AJ45">
        <f t="shared" si="35"/>
        <v>22</v>
      </c>
      <c r="AK45">
        <f t="shared" si="36"/>
        <v>46</v>
      </c>
      <c r="AL45" s="28">
        <f t="shared" si="37"/>
        <v>29</v>
      </c>
      <c r="AM45" s="24">
        <f t="shared" si="16"/>
        <v>597</v>
      </c>
      <c r="AO45" s="36" t="s">
        <v>87</v>
      </c>
      <c r="AP45" s="6" t="str">
        <f t="shared" si="17"/>
        <v>TISZA</v>
      </c>
      <c r="AQ45" s="6">
        <f t="shared" si="20"/>
        <v>2004</v>
      </c>
      <c r="AR45" s="42">
        <f>SMALL($AM$3:$AM$89, ROWS($AO$3:AO45))</f>
        <v>686</v>
      </c>
      <c r="AT45" s="36" t="s">
        <v>87</v>
      </c>
      <c r="AU45" s="6" t="str">
        <f t="shared" si="21"/>
        <v>DRÁVA</v>
      </c>
      <c r="AV45" s="6">
        <f t="shared" si="18"/>
        <v>2013</v>
      </c>
      <c r="AW45" s="37">
        <f>SMALL($S$3:$S$89, ROWS(AT$3:$AT45))</f>
        <v>8761.1011328716177</v>
      </c>
    </row>
    <row r="46" spans="1:49" x14ac:dyDescent="0.3">
      <c r="A46" s="6" t="s">
        <v>20</v>
      </c>
      <c r="B46" s="7">
        <v>2009</v>
      </c>
      <c r="C46" s="11">
        <v>627.91999999999996</v>
      </c>
      <c r="D46" s="9">
        <v>12.391666666666666</v>
      </c>
      <c r="E46" s="9">
        <v>8.0697283652496488</v>
      </c>
      <c r="F46" s="9">
        <v>9.1416666666666657</v>
      </c>
      <c r="G46" s="9">
        <v>84.5</v>
      </c>
      <c r="H46" s="9">
        <v>1.2833333333333334</v>
      </c>
      <c r="I46" s="9">
        <v>9.5833333333333339</v>
      </c>
      <c r="J46" s="9">
        <v>28.957494537850646</v>
      </c>
      <c r="K46" s="9">
        <v>232.32780607732846</v>
      </c>
      <c r="L46" s="9">
        <v>1700.8333333333335</v>
      </c>
      <c r="M46" s="9">
        <v>5404.333333333333</v>
      </c>
      <c r="N46" s="9">
        <v>52.5</v>
      </c>
      <c r="O46" s="9">
        <v>90.833333333333329</v>
      </c>
      <c r="P46" s="9">
        <v>37.526315789473685</v>
      </c>
      <c r="Q46" s="9">
        <v>5.15</v>
      </c>
      <c r="R46" s="10">
        <v>843.19283784975278</v>
      </c>
      <c r="S46" s="31">
        <f t="shared" si="19"/>
        <v>9148.5441826196547</v>
      </c>
      <c r="U46" s="6" t="s">
        <v>20</v>
      </c>
      <c r="V46" s="7">
        <v>2009</v>
      </c>
      <c r="W46">
        <f t="shared" si="22"/>
        <v>7</v>
      </c>
      <c r="X46">
        <f t="shared" si="23"/>
        <v>35</v>
      </c>
      <c r="Y46">
        <f t="shared" si="24"/>
        <v>52</v>
      </c>
      <c r="Z46">
        <f t="shared" si="25"/>
        <v>79</v>
      </c>
      <c r="AA46">
        <f t="shared" si="26"/>
        <v>80</v>
      </c>
      <c r="AB46">
        <f t="shared" si="27"/>
        <v>3</v>
      </c>
      <c r="AC46">
        <f t="shared" si="28"/>
        <v>51</v>
      </c>
      <c r="AD46">
        <f t="shared" si="29"/>
        <v>42</v>
      </c>
      <c r="AE46">
        <f t="shared" si="30"/>
        <v>48</v>
      </c>
      <c r="AF46">
        <f t="shared" si="31"/>
        <v>49</v>
      </c>
      <c r="AG46">
        <f t="shared" si="32"/>
        <v>49</v>
      </c>
      <c r="AH46">
        <f t="shared" si="33"/>
        <v>39</v>
      </c>
      <c r="AI46">
        <f t="shared" si="34"/>
        <v>53</v>
      </c>
      <c r="AJ46">
        <f t="shared" si="35"/>
        <v>25</v>
      </c>
      <c r="AK46">
        <f t="shared" si="36"/>
        <v>35</v>
      </c>
      <c r="AL46" s="28">
        <f t="shared" si="37"/>
        <v>30</v>
      </c>
      <c r="AM46" s="24">
        <f t="shared" si="16"/>
        <v>677</v>
      </c>
      <c r="AO46" s="36" t="s">
        <v>88</v>
      </c>
      <c r="AP46" s="6" t="str">
        <f t="shared" si="17"/>
        <v>DRÁVA</v>
      </c>
      <c r="AQ46" s="6">
        <f t="shared" si="20"/>
        <v>2010</v>
      </c>
      <c r="AR46" s="42">
        <f>SMALL($AM$3:$AM$89, ROWS($AO$3:AO46))</f>
        <v>687</v>
      </c>
      <c r="AT46" s="36" t="s">
        <v>88</v>
      </c>
      <c r="AU46" s="6" t="str">
        <f t="shared" si="21"/>
        <v>DRÁVA</v>
      </c>
      <c r="AV46" s="6">
        <f t="shared" si="18"/>
        <v>2004</v>
      </c>
      <c r="AW46" s="37">
        <f>SMALL($S$3:$S$89, ROWS(AT$3:$AT46))</f>
        <v>8808.3704831271607</v>
      </c>
    </row>
    <row r="47" spans="1:49" x14ac:dyDescent="0.3">
      <c r="A47" s="6" t="s">
        <v>20</v>
      </c>
      <c r="B47" s="7">
        <v>2010</v>
      </c>
      <c r="C47" s="11">
        <v>633.37</v>
      </c>
      <c r="D47" s="9">
        <v>12.49</v>
      </c>
      <c r="E47" s="9">
        <v>8.0299714717186887</v>
      </c>
      <c r="F47" s="9">
        <v>9.0500000000000007</v>
      </c>
      <c r="G47" s="9">
        <v>83.36</v>
      </c>
      <c r="H47" s="9">
        <v>1.84</v>
      </c>
      <c r="I47" s="9">
        <v>10.64</v>
      </c>
      <c r="J47" s="9">
        <v>28.96964301879931</v>
      </c>
      <c r="K47" s="9">
        <v>232.24801216397907</v>
      </c>
      <c r="L47" s="9">
        <v>1661.5118957907564</v>
      </c>
      <c r="M47" s="9">
        <v>5650</v>
      </c>
      <c r="N47" s="9">
        <v>50</v>
      </c>
      <c r="O47" s="9">
        <v>41.89</v>
      </c>
      <c r="P47" s="9">
        <v>72.83</v>
      </c>
      <c r="Q47" s="9">
        <v>8.02</v>
      </c>
      <c r="R47" s="10">
        <v>843.68376656106886</v>
      </c>
      <c r="S47" s="31">
        <f t="shared" si="19"/>
        <v>9347.9332890063215</v>
      </c>
      <c r="U47" s="6" t="s">
        <v>20</v>
      </c>
      <c r="V47" s="7">
        <v>2010</v>
      </c>
      <c r="W47">
        <f t="shared" si="22"/>
        <v>6</v>
      </c>
      <c r="X47">
        <f t="shared" si="23"/>
        <v>30</v>
      </c>
      <c r="Y47">
        <f t="shared" si="24"/>
        <v>38</v>
      </c>
      <c r="Z47">
        <f t="shared" si="25"/>
        <v>80</v>
      </c>
      <c r="AA47">
        <f t="shared" si="26"/>
        <v>82</v>
      </c>
      <c r="AB47">
        <f t="shared" si="27"/>
        <v>14</v>
      </c>
      <c r="AC47">
        <f t="shared" si="28"/>
        <v>68</v>
      </c>
      <c r="AD47">
        <f t="shared" si="29"/>
        <v>43</v>
      </c>
      <c r="AE47">
        <f t="shared" si="30"/>
        <v>38</v>
      </c>
      <c r="AF47">
        <f t="shared" si="31"/>
        <v>43</v>
      </c>
      <c r="AG47">
        <f t="shared" si="32"/>
        <v>50</v>
      </c>
      <c r="AH47">
        <f t="shared" si="33"/>
        <v>31</v>
      </c>
      <c r="AI47">
        <f t="shared" si="34"/>
        <v>5</v>
      </c>
      <c r="AJ47">
        <f t="shared" si="35"/>
        <v>62</v>
      </c>
      <c r="AK47">
        <f t="shared" si="36"/>
        <v>51</v>
      </c>
      <c r="AL47" s="28">
        <f t="shared" si="37"/>
        <v>46</v>
      </c>
      <c r="AM47" s="24">
        <f t="shared" si="16"/>
        <v>687</v>
      </c>
      <c r="AO47" s="36" t="s">
        <v>89</v>
      </c>
      <c r="AP47" s="6" t="str">
        <f t="shared" si="17"/>
        <v>DUNA</v>
      </c>
      <c r="AQ47" s="6">
        <f t="shared" si="20"/>
        <v>2003</v>
      </c>
      <c r="AR47" s="42">
        <f>SMALL($AM$3:$AM$89, ROWS($AO$3:AO47))</f>
        <v>690</v>
      </c>
      <c r="AT47" s="36" t="s">
        <v>89</v>
      </c>
      <c r="AU47" s="6" t="str">
        <f t="shared" si="21"/>
        <v>DRÁVA</v>
      </c>
      <c r="AV47" s="6">
        <f t="shared" si="18"/>
        <v>2023</v>
      </c>
      <c r="AW47" s="37">
        <f>SMALL($S$3:$S$89, ROWS(AT$3:$AT47))</f>
        <v>8845.3692209074634</v>
      </c>
    </row>
    <row r="48" spans="1:49" x14ac:dyDescent="0.3">
      <c r="A48" s="6" t="s">
        <v>20</v>
      </c>
      <c r="B48" s="7">
        <v>2011</v>
      </c>
      <c r="C48" s="11">
        <v>442.4</v>
      </c>
      <c r="D48" s="9">
        <v>11.76</v>
      </c>
      <c r="E48" s="9">
        <v>8.040905451270298</v>
      </c>
      <c r="F48" s="9">
        <v>9.9499999999999993</v>
      </c>
      <c r="G48" s="9">
        <v>90.27</v>
      </c>
      <c r="H48" s="9">
        <v>2.0499999999999998</v>
      </c>
      <c r="I48" s="9">
        <v>7.53</v>
      </c>
      <c r="J48" s="9">
        <v>9.25</v>
      </c>
      <c r="K48" s="9">
        <v>243.25</v>
      </c>
      <c r="L48" s="9">
        <v>1378.67</v>
      </c>
      <c r="M48" s="9">
        <v>4610</v>
      </c>
      <c r="N48" s="9">
        <v>50</v>
      </c>
      <c r="O48" s="9">
        <v>72</v>
      </c>
      <c r="P48" s="9">
        <v>128.66999999999999</v>
      </c>
      <c r="Q48" s="9">
        <v>7.17</v>
      </c>
      <c r="R48" s="10">
        <v>844.19563139220088</v>
      </c>
      <c r="S48" s="31">
        <f t="shared" si="19"/>
        <v>7915.2065368434714</v>
      </c>
      <c r="U48" s="6" t="s">
        <v>20</v>
      </c>
      <c r="V48" s="7">
        <v>2011</v>
      </c>
      <c r="W48">
        <f t="shared" si="22"/>
        <v>27</v>
      </c>
      <c r="X48">
        <f t="shared" si="23"/>
        <v>48</v>
      </c>
      <c r="Y48">
        <f t="shared" si="24"/>
        <v>41</v>
      </c>
      <c r="Z48">
        <f t="shared" si="25"/>
        <v>53</v>
      </c>
      <c r="AA48">
        <f t="shared" si="26"/>
        <v>67</v>
      </c>
      <c r="AB48">
        <f t="shared" si="27"/>
        <v>19</v>
      </c>
      <c r="AC48">
        <f t="shared" si="28"/>
        <v>17</v>
      </c>
      <c r="AD48">
        <f t="shared" si="29"/>
        <v>1</v>
      </c>
      <c r="AE48">
        <f t="shared" si="30"/>
        <v>61</v>
      </c>
      <c r="AF48">
        <f t="shared" si="31"/>
        <v>33</v>
      </c>
      <c r="AG48">
        <f t="shared" si="32"/>
        <v>35</v>
      </c>
      <c r="AH48">
        <f t="shared" si="33"/>
        <v>31</v>
      </c>
      <c r="AI48">
        <f t="shared" si="34"/>
        <v>20</v>
      </c>
      <c r="AJ48">
        <f t="shared" si="35"/>
        <v>84</v>
      </c>
      <c r="AK48">
        <f t="shared" si="36"/>
        <v>47</v>
      </c>
      <c r="AL48" s="28">
        <f t="shared" si="37"/>
        <v>62</v>
      </c>
      <c r="AM48" s="24">
        <f t="shared" si="16"/>
        <v>646</v>
      </c>
      <c r="AO48" s="36" t="s">
        <v>90</v>
      </c>
      <c r="AP48" s="6" t="str">
        <f t="shared" si="17"/>
        <v>TISZA</v>
      </c>
      <c r="AQ48" s="6">
        <f t="shared" si="20"/>
        <v>2006</v>
      </c>
      <c r="AR48" s="42">
        <f>SMALL($AM$3:$AM$89, ROWS($AO$3:AO48))</f>
        <v>703</v>
      </c>
      <c r="AT48" s="36" t="s">
        <v>90</v>
      </c>
      <c r="AU48" s="6" t="str">
        <f t="shared" si="21"/>
        <v>DRÁVA</v>
      </c>
      <c r="AV48" s="6">
        <f t="shared" si="18"/>
        <v>2003</v>
      </c>
      <c r="AW48" s="37">
        <f>SMALL($S$3:$S$89, ROWS(AT$3:$AT48))</f>
        <v>8848.9619491857156</v>
      </c>
    </row>
    <row r="49" spans="1:49" x14ac:dyDescent="0.3">
      <c r="A49" s="6" t="s">
        <v>20</v>
      </c>
      <c r="B49" s="7">
        <v>2012</v>
      </c>
      <c r="C49" s="11">
        <v>528.29</v>
      </c>
      <c r="D49" s="9">
        <v>12.66</v>
      </c>
      <c r="E49" s="9">
        <v>8.1999999999999993</v>
      </c>
      <c r="F49" s="9">
        <v>9.9</v>
      </c>
      <c r="G49" s="9">
        <v>92.05</v>
      </c>
      <c r="H49" s="9">
        <v>2.0699999999999998</v>
      </c>
      <c r="I49" s="9">
        <v>9.0500000000000007</v>
      </c>
      <c r="J49" s="9">
        <v>16.64</v>
      </c>
      <c r="K49" s="9">
        <v>215.3</v>
      </c>
      <c r="L49" s="9">
        <v>1332.73</v>
      </c>
      <c r="M49" s="9">
        <v>4372.7299999999996</v>
      </c>
      <c r="N49" s="9">
        <v>49.09</v>
      </c>
      <c r="O49" s="9">
        <v>83.2</v>
      </c>
      <c r="P49" s="9">
        <v>46</v>
      </c>
      <c r="Q49" s="9">
        <v>7.75</v>
      </c>
      <c r="R49" s="10">
        <v>844.10538769150287</v>
      </c>
      <c r="S49" s="31">
        <f t="shared" si="19"/>
        <v>7629.7653876915019</v>
      </c>
      <c r="U49" s="6" t="s">
        <v>20</v>
      </c>
      <c r="V49" s="7">
        <v>2012</v>
      </c>
      <c r="W49">
        <f t="shared" si="22"/>
        <v>13</v>
      </c>
      <c r="X49">
        <f t="shared" si="23"/>
        <v>25</v>
      </c>
      <c r="Y49">
        <f t="shared" si="24"/>
        <v>80</v>
      </c>
      <c r="Z49">
        <f t="shared" si="25"/>
        <v>55</v>
      </c>
      <c r="AA49">
        <f t="shared" si="26"/>
        <v>59</v>
      </c>
      <c r="AB49">
        <f t="shared" si="27"/>
        <v>20</v>
      </c>
      <c r="AC49">
        <f t="shared" si="28"/>
        <v>42</v>
      </c>
      <c r="AD49">
        <f t="shared" si="29"/>
        <v>16</v>
      </c>
      <c r="AE49">
        <f t="shared" si="30"/>
        <v>26</v>
      </c>
      <c r="AF49">
        <f t="shared" si="31"/>
        <v>27</v>
      </c>
      <c r="AG49">
        <f t="shared" si="32"/>
        <v>30</v>
      </c>
      <c r="AH49">
        <f t="shared" si="33"/>
        <v>29</v>
      </c>
      <c r="AI49">
        <f t="shared" si="34"/>
        <v>30</v>
      </c>
      <c r="AJ49">
        <f t="shared" si="35"/>
        <v>47</v>
      </c>
      <c r="AK49">
        <f t="shared" si="36"/>
        <v>48</v>
      </c>
      <c r="AL49" s="28">
        <f t="shared" si="37"/>
        <v>60</v>
      </c>
      <c r="AM49" s="24">
        <f t="shared" si="16"/>
        <v>607</v>
      </c>
      <c r="AO49" s="36" t="s">
        <v>91</v>
      </c>
      <c r="AP49" s="6" t="str">
        <f t="shared" si="17"/>
        <v>DRÁVA</v>
      </c>
      <c r="AQ49" s="6">
        <f t="shared" si="20"/>
        <v>2017</v>
      </c>
      <c r="AR49" s="42">
        <f>SMALL($AM$3:$AM$89, ROWS($AO$3:AO49))</f>
        <v>706</v>
      </c>
      <c r="AT49" s="36" t="s">
        <v>91</v>
      </c>
      <c r="AU49" s="6" t="str">
        <f t="shared" si="21"/>
        <v>TISZA</v>
      </c>
      <c r="AV49" s="6">
        <f t="shared" si="18"/>
        <v>1999</v>
      </c>
      <c r="AW49" s="37">
        <f>SMALL($S$3:$S$89, ROWS(AT$3:$AT49))</f>
        <v>8983.0153846153844</v>
      </c>
    </row>
    <row r="50" spans="1:49" x14ac:dyDescent="0.3">
      <c r="A50" s="6" t="s">
        <v>20</v>
      </c>
      <c r="B50" s="7">
        <v>2013</v>
      </c>
      <c r="C50" s="11">
        <v>638.45833333333337</v>
      </c>
      <c r="D50" s="9">
        <v>12.487499999999999</v>
      </c>
      <c r="E50" s="9">
        <v>8.27</v>
      </c>
      <c r="F50" s="9">
        <v>9.6</v>
      </c>
      <c r="G50" s="9">
        <v>88.875</v>
      </c>
      <c r="H50" s="9">
        <v>2.2249999999999996</v>
      </c>
      <c r="I50" s="9">
        <v>8.7916666666666661</v>
      </c>
      <c r="J50" s="9">
        <v>17.545454545454547</v>
      </c>
      <c r="K50" s="9">
        <v>205.2</v>
      </c>
      <c r="L50" s="9">
        <v>1579.1666666666667</v>
      </c>
      <c r="M50" s="9">
        <v>5079.1666666666661</v>
      </c>
      <c r="N50" s="9">
        <v>76.666666666666671</v>
      </c>
      <c r="O50" s="9">
        <v>70.416666666666671</v>
      </c>
      <c r="P50" s="9">
        <v>113.33333333333333</v>
      </c>
      <c r="Q50" s="9">
        <v>6.8583333333333343</v>
      </c>
      <c r="R50" s="10">
        <v>844.03984499282922</v>
      </c>
      <c r="S50" s="31">
        <f t="shared" si="19"/>
        <v>8761.1011328716177</v>
      </c>
      <c r="U50" s="6" t="s">
        <v>20</v>
      </c>
      <c r="V50" s="7">
        <v>2013</v>
      </c>
      <c r="W50">
        <f t="shared" si="22"/>
        <v>4</v>
      </c>
      <c r="X50">
        <f t="shared" si="23"/>
        <v>31</v>
      </c>
      <c r="Y50">
        <f t="shared" si="24"/>
        <v>86</v>
      </c>
      <c r="Z50">
        <f t="shared" si="25"/>
        <v>71</v>
      </c>
      <c r="AA50">
        <f t="shared" si="26"/>
        <v>74</v>
      </c>
      <c r="AB50">
        <f t="shared" si="27"/>
        <v>31</v>
      </c>
      <c r="AC50">
        <f t="shared" si="28"/>
        <v>31</v>
      </c>
      <c r="AD50">
        <f t="shared" si="29"/>
        <v>22</v>
      </c>
      <c r="AE50">
        <f t="shared" si="30"/>
        <v>19</v>
      </c>
      <c r="AF50">
        <f t="shared" si="31"/>
        <v>38</v>
      </c>
      <c r="AG50">
        <f t="shared" si="32"/>
        <v>38</v>
      </c>
      <c r="AH50">
        <f t="shared" si="33"/>
        <v>74</v>
      </c>
      <c r="AI50">
        <f t="shared" si="34"/>
        <v>18</v>
      </c>
      <c r="AJ50">
        <f t="shared" si="35"/>
        <v>78</v>
      </c>
      <c r="AK50">
        <f t="shared" si="36"/>
        <v>42</v>
      </c>
      <c r="AL50" s="28">
        <f t="shared" si="37"/>
        <v>58</v>
      </c>
      <c r="AM50" s="24">
        <f t="shared" si="16"/>
        <v>715</v>
      </c>
      <c r="AO50" s="36" t="s">
        <v>92</v>
      </c>
      <c r="AP50" s="6" t="str">
        <f t="shared" si="17"/>
        <v>DRÁVA</v>
      </c>
      <c r="AQ50" s="6">
        <f t="shared" si="20"/>
        <v>2006</v>
      </c>
      <c r="AR50" s="42">
        <f>SMALL($AM$3:$AM$89, ROWS($AO$3:AO50))</f>
        <v>712</v>
      </c>
      <c r="AT50" s="36" t="s">
        <v>92</v>
      </c>
      <c r="AU50" s="6" t="str">
        <f t="shared" si="21"/>
        <v>DRÁVA</v>
      </c>
      <c r="AV50" s="6">
        <f t="shared" si="18"/>
        <v>2009</v>
      </c>
      <c r="AW50" s="37">
        <f>SMALL($S$3:$S$89, ROWS(AT$3:$AT50))</f>
        <v>9148.5441826196547</v>
      </c>
    </row>
    <row r="51" spans="1:49" x14ac:dyDescent="0.3">
      <c r="A51" s="6" t="s">
        <v>20</v>
      </c>
      <c r="B51" s="7">
        <v>2014</v>
      </c>
      <c r="C51" s="11">
        <v>714.90909090909088</v>
      </c>
      <c r="D51" s="9">
        <v>13.190909090909093</v>
      </c>
      <c r="E51" s="9">
        <v>8.036386402707171</v>
      </c>
      <c r="F51" s="9">
        <v>9.6363636363636349</v>
      </c>
      <c r="G51" s="9">
        <v>91.181818181818187</v>
      </c>
      <c r="H51" s="9">
        <v>1.5909090909090908</v>
      </c>
      <c r="I51" s="9">
        <v>8.545454545454545</v>
      </c>
      <c r="J51" s="9">
        <v>20.818181818181817</v>
      </c>
      <c r="K51" s="9">
        <v>205.22222222222223</v>
      </c>
      <c r="L51" s="9">
        <v>1416.25</v>
      </c>
      <c r="M51" s="9">
        <v>4018.1818181818176</v>
      </c>
      <c r="N51" s="9">
        <v>107.27272727272731</v>
      </c>
      <c r="O51" s="9">
        <v>83.75</v>
      </c>
      <c r="P51" s="9">
        <v>115.45454545454547</v>
      </c>
      <c r="Q51" s="9">
        <v>3.6</v>
      </c>
      <c r="R51" s="10">
        <v>843.60987091686275</v>
      </c>
      <c r="S51" s="31">
        <f t="shared" si="19"/>
        <v>7661.2502977236099</v>
      </c>
      <c r="U51" s="6" t="s">
        <v>20</v>
      </c>
      <c r="V51" s="7">
        <v>2014</v>
      </c>
      <c r="W51">
        <f t="shared" si="22"/>
        <v>2</v>
      </c>
      <c r="X51">
        <f t="shared" si="23"/>
        <v>15</v>
      </c>
      <c r="Y51">
        <f t="shared" si="24"/>
        <v>39</v>
      </c>
      <c r="Z51">
        <f t="shared" si="25"/>
        <v>69</v>
      </c>
      <c r="AA51">
        <f t="shared" si="26"/>
        <v>61</v>
      </c>
      <c r="AB51">
        <f t="shared" si="27"/>
        <v>10</v>
      </c>
      <c r="AC51">
        <f t="shared" si="28"/>
        <v>28</v>
      </c>
      <c r="AD51">
        <f t="shared" si="29"/>
        <v>28</v>
      </c>
      <c r="AE51">
        <f t="shared" si="30"/>
        <v>20</v>
      </c>
      <c r="AF51">
        <f t="shared" si="31"/>
        <v>35</v>
      </c>
      <c r="AG51">
        <f t="shared" si="32"/>
        <v>26</v>
      </c>
      <c r="AH51">
        <f t="shared" si="33"/>
        <v>86</v>
      </c>
      <c r="AI51">
        <f t="shared" si="34"/>
        <v>33</v>
      </c>
      <c r="AJ51">
        <f t="shared" si="35"/>
        <v>79</v>
      </c>
      <c r="AK51">
        <f t="shared" si="36"/>
        <v>25</v>
      </c>
      <c r="AL51" s="28">
        <f t="shared" si="37"/>
        <v>43</v>
      </c>
      <c r="AM51" s="24">
        <f t="shared" si="16"/>
        <v>599</v>
      </c>
      <c r="AO51" s="36" t="s">
        <v>93</v>
      </c>
      <c r="AP51" s="6" t="str">
        <f t="shared" si="17"/>
        <v>DUNA</v>
      </c>
      <c r="AQ51" s="6">
        <f t="shared" si="20"/>
        <v>2017</v>
      </c>
      <c r="AR51" s="42">
        <f>SMALL($AM$3:$AM$89, ROWS($AO$3:AO51))</f>
        <v>715</v>
      </c>
      <c r="AT51" s="36" t="s">
        <v>93</v>
      </c>
      <c r="AU51" s="6" t="str">
        <f t="shared" si="21"/>
        <v>DRÁVA</v>
      </c>
      <c r="AV51" s="6">
        <f t="shared" si="18"/>
        <v>2010</v>
      </c>
      <c r="AW51" s="37">
        <f>SMALL($S$3:$S$89, ROWS(AT$3:$AT51))</f>
        <v>9347.9332890063215</v>
      </c>
    </row>
    <row r="52" spans="1:49" x14ac:dyDescent="0.3">
      <c r="A52" s="6" t="s">
        <v>20</v>
      </c>
      <c r="B52" s="7">
        <v>2015</v>
      </c>
      <c r="C52" s="11">
        <v>459.15789473684208</v>
      </c>
      <c r="D52" s="9">
        <v>15.426315789473682</v>
      </c>
      <c r="E52" s="9">
        <v>8.080206130857956</v>
      </c>
      <c r="F52" s="9">
        <v>9.5947368421052648</v>
      </c>
      <c r="G52" s="9">
        <v>95.736842105263165</v>
      </c>
      <c r="H52" s="9">
        <v>2.352631578947368</v>
      </c>
      <c r="I52" s="9">
        <v>9.5789473684210531</v>
      </c>
      <c r="J52" s="9">
        <v>13.888888888888889</v>
      </c>
      <c r="K52" s="9">
        <v>214.66666666666666</v>
      </c>
      <c r="L52" s="9">
        <v>1364.2105263157894</v>
      </c>
      <c r="M52" s="9">
        <v>4431.5789473684217</v>
      </c>
      <c r="N52" s="9">
        <v>70.526315789473713</v>
      </c>
      <c r="O52" s="9">
        <v>88.59472779051984</v>
      </c>
      <c r="P52" s="9">
        <v>108.42105263157895</v>
      </c>
      <c r="Q52" s="9">
        <v>10.505263157894737</v>
      </c>
      <c r="R52" s="10">
        <v>843.34372521106502</v>
      </c>
      <c r="S52" s="31">
        <f t="shared" si="19"/>
        <v>7745.6636883722094</v>
      </c>
      <c r="U52" s="6" t="s">
        <v>20</v>
      </c>
      <c r="V52" s="7">
        <v>2015</v>
      </c>
      <c r="W52">
        <f t="shared" si="22"/>
        <v>25</v>
      </c>
      <c r="X52">
        <f t="shared" si="23"/>
        <v>2</v>
      </c>
      <c r="Y52">
        <f t="shared" si="24"/>
        <v>54</v>
      </c>
      <c r="Z52">
        <f t="shared" si="25"/>
        <v>73</v>
      </c>
      <c r="AA52">
        <f t="shared" si="26"/>
        <v>46</v>
      </c>
      <c r="AB52">
        <f t="shared" si="27"/>
        <v>35</v>
      </c>
      <c r="AC52">
        <f t="shared" si="28"/>
        <v>50</v>
      </c>
      <c r="AD52">
        <f t="shared" si="29"/>
        <v>10</v>
      </c>
      <c r="AE52">
        <f t="shared" si="30"/>
        <v>25</v>
      </c>
      <c r="AF52">
        <f t="shared" si="31"/>
        <v>31</v>
      </c>
      <c r="AG52">
        <f t="shared" si="32"/>
        <v>32</v>
      </c>
      <c r="AH52">
        <f t="shared" si="33"/>
        <v>69</v>
      </c>
      <c r="AI52">
        <f t="shared" si="34"/>
        <v>47</v>
      </c>
      <c r="AJ52">
        <f t="shared" si="35"/>
        <v>75</v>
      </c>
      <c r="AK52">
        <f t="shared" si="36"/>
        <v>63</v>
      </c>
      <c r="AL52" s="28">
        <f t="shared" si="37"/>
        <v>37</v>
      </c>
      <c r="AM52" s="24">
        <f t="shared" si="16"/>
        <v>674</v>
      </c>
      <c r="AO52" s="36" t="s">
        <v>94</v>
      </c>
      <c r="AP52" s="6" t="str">
        <f t="shared" si="17"/>
        <v>DUNA</v>
      </c>
      <c r="AQ52" s="6">
        <f t="shared" si="20"/>
        <v>2017</v>
      </c>
      <c r="AR52" s="42">
        <f>SMALL($AM$3:$AM$89, ROWS($AO$3:AO52))</f>
        <v>715</v>
      </c>
      <c r="AT52" s="36" t="s">
        <v>94</v>
      </c>
      <c r="AU52" s="6" t="str">
        <f t="shared" si="21"/>
        <v>DRÁVA</v>
      </c>
      <c r="AV52" s="6">
        <f t="shared" si="18"/>
        <v>2006</v>
      </c>
      <c r="AW52" s="37">
        <f>SMALL($S$3:$S$89, ROWS(AT$3:$AT52))</f>
        <v>9683.2351224515896</v>
      </c>
    </row>
    <row r="53" spans="1:49" x14ac:dyDescent="0.3">
      <c r="A53" s="6" t="s">
        <v>20</v>
      </c>
      <c r="B53" s="7">
        <v>2016</v>
      </c>
      <c r="C53" s="11">
        <v>269.68518518518522</v>
      </c>
      <c r="D53" s="9">
        <v>12.162962962962963</v>
      </c>
      <c r="E53" s="9">
        <v>8.0216175740049636</v>
      </c>
      <c r="F53" s="9">
        <v>8.5296296296296283</v>
      </c>
      <c r="G53" s="9">
        <v>77.666666666666671</v>
      </c>
      <c r="H53" s="9">
        <v>2.074074074074074</v>
      </c>
      <c r="I53" s="9">
        <v>13</v>
      </c>
      <c r="J53" s="9">
        <v>11.181818181818182</v>
      </c>
      <c r="K53" s="9">
        <v>217.81818181818181</v>
      </c>
      <c r="L53" s="9">
        <v>1275.9259259259259</v>
      </c>
      <c r="M53" s="9">
        <v>3883.3333333333339</v>
      </c>
      <c r="N53" s="9">
        <v>65.185185185185205</v>
      </c>
      <c r="O53" s="9">
        <v>88.580827242131818</v>
      </c>
      <c r="P53" s="9">
        <v>173.33333333333331</v>
      </c>
      <c r="Q53" s="9">
        <v>8.162962962962963</v>
      </c>
      <c r="R53" s="10">
        <v>843.50150817193708</v>
      </c>
      <c r="S53" s="31">
        <f t="shared" si="19"/>
        <v>6958.1632122473347</v>
      </c>
      <c r="U53" s="6" t="s">
        <v>20</v>
      </c>
      <c r="V53" s="7">
        <v>2016</v>
      </c>
      <c r="W53">
        <f t="shared" si="22"/>
        <v>61</v>
      </c>
      <c r="X53">
        <f t="shared" si="23"/>
        <v>38</v>
      </c>
      <c r="Y53">
        <f t="shared" si="24"/>
        <v>34</v>
      </c>
      <c r="Z53">
        <f t="shared" si="25"/>
        <v>83</v>
      </c>
      <c r="AA53">
        <f t="shared" si="26"/>
        <v>85</v>
      </c>
      <c r="AB53">
        <f t="shared" si="27"/>
        <v>21</v>
      </c>
      <c r="AC53">
        <f t="shared" si="28"/>
        <v>79</v>
      </c>
      <c r="AD53">
        <f t="shared" si="29"/>
        <v>5</v>
      </c>
      <c r="AE53">
        <f t="shared" si="30"/>
        <v>28</v>
      </c>
      <c r="AF53">
        <f t="shared" si="31"/>
        <v>25</v>
      </c>
      <c r="AG53">
        <f t="shared" si="32"/>
        <v>25</v>
      </c>
      <c r="AH53">
        <f t="shared" si="33"/>
        <v>62</v>
      </c>
      <c r="AI53">
        <f t="shared" si="34"/>
        <v>46</v>
      </c>
      <c r="AJ53">
        <f t="shared" si="35"/>
        <v>86</v>
      </c>
      <c r="AK53">
        <f t="shared" si="36"/>
        <v>52</v>
      </c>
      <c r="AL53" s="28">
        <f t="shared" si="37"/>
        <v>40</v>
      </c>
      <c r="AM53" s="24">
        <f t="shared" si="16"/>
        <v>770</v>
      </c>
      <c r="AO53" s="36" t="s">
        <v>95</v>
      </c>
      <c r="AP53" s="6" t="str">
        <f t="shared" si="17"/>
        <v>DUNA</v>
      </c>
      <c r="AQ53" s="6">
        <f t="shared" si="20"/>
        <v>2019</v>
      </c>
      <c r="AR53" s="42">
        <f>SMALL($AM$3:$AM$89, ROWS($AO$3:AO53))</f>
        <v>721</v>
      </c>
      <c r="AT53" s="36" t="s">
        <v>95</v>
      </c>
      <c r="AU53" s="6" t="str">
        <f t="shared" si="21"/>
        <v>DRÁVA</v>
      </c>
      <c r="AV53" s="6">
        <f t="shared" si="18"/>
        <v>2000</v>
      </c>
      <c r="AW53" s="37">
        <f>SMALL($S$3:$S$89, ROWS(AT$3:$AT53))</f>
        <v>9708.3741446861113</v>
      </c>
    </row>
    <row r="54" spans="1:49" x14ac:dyDescent="0.3">
      <c r="A54" s="6" t="s">
        <v>20</v>
      </c>
      <c r="B54" s="7">
        <v>2017</v>
      </c>
      <c r="C54" s="8">
        <v>359.69230769230768</v>
      </c>
      <c r="D54" s="9">
        <v>12.799999999999999</v>
      </c>
      <c r="E54" s="9">
        <v>8.0393665839052808</v>
      </c>
      <c r="F54" s="9">
        <v>9.707692307692307</v>
      </c>
      <c r="G54" s="9">
        <v>90.230769230769226</v>
      </c>
      <c r="H54" s="9">
        <v>2.7538461538461543</v>
      </c>
      <c r="I54" s="9">
        <v>9.384615384615385</v>
      </c>
      <c r="J54" s="9">
        <v>11.666666666666666</v>
      </c>
      <c r="K54" s="9">
        <v>219.7</v>
      </c>
      <c r="L54" s="9">
        <v>1349.2307692307693</v>
      </c>
      <c r="M54" s="9">
        <v>4553.8461538461534</v>
      </c>
      <c r="N54" s="9">
        <v>69.230769230769255</v>
      </c>
      <c r="O54" s="9">
        <v>88.561229071719609</v>
      </c>
      <c r="P54" s="9">
        <v>101.53846153846155</v>
      </c>
      <c r="Q54" s="9">
        <v>6.9384615384615396</v>
      </c>
      <c r="R54" s="10">
        <v>843.41944942663724</v>
      </c>
      <c r="S54" s="31">
        <f t="shared" si="19"/>
        <v>7736.7405579027763</v>
      </c>
      <c r="U54" s="6" t="s">
        <v>20</v>
      </c>
      <c r="V54" s="7">
        <v>2017</v>
      </c>
      <c r="W54">
        <f t="shared" si="22"/>
        <v>52</v>
      </c>
      <c r="X54">
        <f t="shared" si="23"/>
        <v>23</v>
      </c>
      <c r="Y54">
        <f t="shared" si="24"/>
        <v>40</v>
      </c>
      <c r="Z54">
        <f t="shared" si="25"/>
        <v>65</v>
      </c>
      <c r="AA54">
        <f t="shared" si="26"/>
        <v>68</v>
      </c>
      <c r="AB54">
        <f t="shared" si="27"/>
        <v>49</v>
      </c>
      <c r="AC54">
        <f t="shared" si="28"/>
        <v>49</v>
      </c>
      <c r="AD54">
        <f t="shared" si="29"/>
        <v>7</v>
      </c>
      <c r="AE54">
        <f t="shared" si="30"/>
        <v>30</v>
      </c>
      <c r="AF54">
        <f t="shared" si="31"/>
        <v>28</v>
      </c>
      <c r="AG54">
        <f t="shared" si="32"/>
        <v>33</v>
      </c>
      <c r="AH54">
        <f t="shared" si="33"/>
        <v>67</v>
      </c>
      <c r="AI54">
        <f t="shared" si="34"/>
        <v>42</v>
      </c>
      <c r="AJ54">
        <f t="shared" si="35"/>
        <v>72</v>
      </c>
      <c r="AK54">
        <f t="shared" si="36"/>
        <v>43</v>
      </c>
      <c r="AL54" s="28">
        <f t="shared" si="37"/>
        <v>38</v>
      </c>
      <c r="AM54" s="24">
        <f t="shared" si="16"/>
        <v>706</v>
      </c>
      <c r="AO54" s="36" t="s">
        <v>96</v>
      </c>
      <c r="AP54" s="6" t="str">
        <f t="shared" si="17"/>
        <v>DUNA</v>
      </c>
      <c r="AQ54" s="6">
        <f t="shared" si="20"/>
        <v>2007</v>
      </c>
      <c r="AR54" s="42">
        <f>SMALL($AM$3:$AM$89, ROWS($AO$3:AO54))</f>
        <v>733</v>
      </c>
      <c r="AT54" s="36" t="s">
        <v>96</v>
      </c>
      <c r="AU54" s="6" t="str">
        <f t="shared" si="21"/>
        <v>DRÁVA</v>
      </c>
      <c r="AV54" s="6">
        <f t="shared" si="18"/>
        <v>2005</v>
      </c>
      <c r="AW54" s="37">
        <f>SMALL($S$3:$S$89, ROWS(AT$3:$AT54))</f>
        <v>9858.7679336857582</v>
      </c>
    </row>
    <row r="55" spans="1:49" x14ac:dyDescent="0.3">
      <c r="A55" s="6" t="s">
        <v>20</v>
      </c>
      <c r="B55" s="7">
        <v>2018</v>
      </c>
      <c r="C55" s="8">
        <v>446.39918749999998</v>
      </c>
      <c r="D55" s="9">
        <v>15.799999999999999</v>
      </c>
      <c r="E55" s="9">
        <v>8.0959685829214969</v>
      </c>
      <c r="F55" s="9">
        <v>8.0874999999999986</v>
      </c>
      <c r="G55" s="9">
        <v>79.75</v>
      </c>
      <c r="H55" s="9">
        <v>3.6999999999999997</v>
      </c>
      <c r="I55" s="9">
        <v>14.4375</v>
      </c>
      <c r="J55" s="9">
        <v>19</v>
      </c>
      <c r="K55" s="9">
        <v>232.24105961603178</v>
      </c>
      <c r="L55" s="9">
        <v>1376.25</v>
      </c>
      <c r="M55" s="9">
        <v>3462.5</v>
      </c>
      <c r="N55" s="9">
        <v>78.125</v>
      </c>
      <c r="O55" s="9">
        <v>88.575150020453137</v>
      </c>
      <c r="P55" s="9">
        <v>328.12499999999994</v>
      </c>
      <c r="Q55" s="9">
        <v>9.0625000000000018</v>
      </c>
      <c r="R55" s="10">
        <v>843.10208903474938</v>
      </c>
      <c r="S55" s="31">
        <f t="shared" si="19"/>
        <v>7013.2509547541558</v>
      </c>
      <c r="U55" s="6" t="s">
        <v>20</v>
      </c>
      <c r="V55" s="7">
        <v>2018</v>
      </c>
      <c r="W55">
        <f t="shared" si="22"/>
        <v>26</v>
      </c>
      <c r="X55">
        <f t="shared" si="23"/>
        <v>1</v>
      </c>
      <c r="Y55">
        <f t="shared" si="24"/>
        <v>61</v>
      </c>
      <c r="Z55">
        <f t="shared" si="25"/>
        <v>86</v>
      </c>
      <c r="AA55">
        <f t="shared" si="26"/>
        <v>84</v>
      </c>
      <c r="AB55">
        <f t="shared" si="27"/>
        <v>79</v>
      </c>
      <c r="AC55">
        <f t="shared" si="28"/>
        <v>84</v>
      </c>
      <c r="AD55">
        <f t="shared" si="29"/>
        <v>25</v>
      </c>
      <c r="AE55">
        <f t="shared" si="30"/>
        <v>36</v>
      </c>
      <c r="AF55">
        <f t="shared" si="31"/>
        <v>32</v>
      </c>
      <c r="AG55">
        <f t="shared" si="32"/>
        <v>23</v>
      </c>
      <c r="AH55">
        <f t="shared" si="33"/>
        <v>76</v>
      </c>
      <c r="AI55">
        <f t="shared" si="34"/>
        <v>43</v>
      </c>
      <c r="AJ55">
        <f t="shared" si="35"/>
        <v>87</v>
      </c>
      <c r="AK55">
        <f t="shared" si="36"/>
        <v>57</v>
      </c>
      <c r="AL55" s="28">
        <f t="shared" si="37"/>
        <v>27</v>
      </c>
      <c r="AM55" s="24">
        <f t="shared" si="16"/>
        <v>827</v>
      </c>
      <c r="AO55" s="36" t="s">
        <v>97</v>
      </c>
      <c r="AP55" s="6" t="str">
        <f t="shared" si="17"/>
        <v>DUNA</v>
      </c>
      <c r="AQ55" s="6">
        <f t="shared" si="20"/>
        <v>2007</v>
      </c>
      <c r="AR55" s="42">
        <f>SMALL($AM$3:$AM$89, ROWS($AO$3:AO55))</f>
        <v>733</v>
      </c>
      <c r="AT55" s="36" t="s">
        <v>97</v>
      </c>
      <c r="AU55" s="6" t="str">
        <f t="shared" si="21"/>
        <v>DUNA</v>
      </c>
      <c r="AV55" s="6">
        <f t="shared" si="18"/>
        <v>2023</v>
      </c>
      <c r="AW55" s="37">
        <f>SMALL($S$3:$S$89, ROWS(AT$3:$AT55))</f>
        <v>10342.209984942197</v>
      </c>
    </row>
    <row r="56" spans="1:49" x14ac:dyDescent="0.3">
      <c r="A56" s="6" t="s">
        <v>20</v>
      </c>
      <c r="B56" s="7">
        <v>2019</v>
      </c>
      <c r="C56" s="8">
        <v>259.75</v>
      </c>
      <c r="D56" s="9">
        <v>12.894736842105299</v>
      </c>
      <c r="E56" s="9">
        <v>8.0471912451546288</v>
      </c>
      <c r="F56" s="9">
        <v>7.45</v>
      </c>
      <c r="G56" s="9">
        <v>72.526315789473699</v>
      </c>
      <c r="H56" s="9">
        <v>4.6315789473684204</v>
      </c>
      <c r="I56" s="9">
        <v>15.5</v>
      </c>
      <c r="J56" s="9">
        <v>14.1428571428571</v>
      </c>
      <c r="K56" s="9">
        <v>232.33937667102651</v>
      </c>
      <c r="L56" s="9">
        <v>1360</v>
      </c>
      <c r="M56" s="9">
        <v>2725</v>
      </c>
      <c r="N56" s="9">
        <v>53.022609667359845</v>
      </c>
      <c r="O56" s="9">
        <v>88.604036250339021</v>
      </c>
      <c r="P56" s="9">
        <v>121</v>
      </c>
      <c r="Q56" s="9">
        <v>31.75</v>
      </c>
      <c r="R56" s="10">
        <v>843.71046606105142</v>
      </c>
      <c r="S56" s="31">
        <f t="shared" si="19"/>
        <v>5850.3691686167358</v>
      </c>
      <c r="U56" s="6" t="s">
        <v>20</v>
      </c>
      <c r="V56" s="7">
        <v>2019</v>
      </c>
      <c r="W56">
        <f t="shared" si="22"/>
        <v>62</v>
      </c>
      <c r="X56">
        <f t="shared" si="23"/>
        <v>21</v>
      </c>
      <c r="Y56">
        <f t="shared" si="24"/>
        <v>45</v>
      </c>
      <c r="Z56">
        <f t="shared" si="25"/>
        <v>87</v>
      </c>
      <c r="AA56">
        <f t="shared" si="26"/>
        <v>87</v>
      </c>
      <c r="AB56">
        <f t="shared" si="27"/>
        <v>87</v>
      </c>
      <c r="AC56">
        <f t="shared" si="28"/>
        <v>85</v>
      </c>
      <c r="AD56">
        <f t="shared" si="29"/>
        <v>13</v>
      </c>
      <c r="AE56">
        <f t="shared" si="30"/>
        <v>50</v>
      </c>
      <c r="AF56">
        <f t="shared" si="31"/>
        <v>30</v>
      </c>
      <c r="AG56">
        <f t="shared" si="32"/>
        <v>11</v>
      </c>
      <c r="AH56">
        <f t="shared" si="33"/>
        <v>48</v>
      </c>
      <c r="AI56">
        <f t="shared" si="34"/>
        <v>48</v>
      </c>
      <c r="AJ56">
        <f t="shared" si="35"/>
        <v>82</v>
      </c>
      <c r="AK56">
        <f t="shared" si="36"/>
        <v>86</v>
      </c>
      <c r="AL56" s="28">
        <f t="shared" si="37"/>
        <v>47</v>
      </c>
      <c r="AM56" s="24">
        <f t="shared" si="16"/>
        <v>889</v>
      </c>
      <c r="AO56" s="36" t="s">
        <v>98</v>
      </c>
      <c r="AP56" s="6" t="str">
        <f t="shared" si="17"/>
        <v>DUNA</v>
      </c>
      <c r="AQ56" s="6">
        <f t="shared" si="20"/>
        <v>2012</v>
      </c>
      <c r="AR56" s="42">
        <f>SMALL($AM$3:$AM$89, ROWS($AO$3:AO56))</f>
        <v>736</v>
      </c>
      <c r="AT56" s="36" t="s">
        <v>98</v>
      </c>
      <c r="AU56" s="6" t="str">
        <f t="shared" si="21"/>
        <v>DRÁVA</v>
      </c>
      <c r="AV56" s="6">
        <f t="shared" si="18"/>
        <v>1997</v>
      </c>
      <c r="AW56" s="37">
        <f>SMALL($S$3:$S$89, ROWS(AT$3:$AT56))</f>
        <v>10386.662307692306</v>
      </c>
    </row>
    <row r="57" spans="1:49" x14ac:dyDescent="0.3">
      <c r="A57" s="6" t="s">
        <v>20</v>
      </c>
      <c r="B57" s="7">
        <v>2020</v>
      </c>
      <c r="C57" s="8">
        <v>535.5</v>
      </c>
      <c r="D57" s="9">
        <v>12.8</v>
      </c>
      <c r="E57" s="9">
        <v>8.1880000000000006</v>
      </c>
      <c r="F57" s="9">
        <v>10.83</v>
      </c>
      <c r="G57" s="9">
        <v>99.433000000000007</v>
      </c>
      <c r="H57" s="9">
        <v>4.0279999999999996</v>
      </c>
      <c r="I57" s="9">
        <v>8.0670000000000002</v>
      </c>
      <c r="J57" s="9">
        <v>32.832999999999998</v>
      </c>
      <c r="K57" s="9">
        <v>238</v>
      </c>
      <c r="L57" s="9">
        <v>2000.9090000000001</v>
      </c>
      <c r="M57" s="9">
        <v>7418</v>
      </c>
      <c r="N57" s="9">
        <v>34</v>
      </c>
      <c r="O57" s="9">
        <v>90</v>
      </c>
      <c r="P57" s="9">
        <v>94</v>
      </c>
      <c r="Q57" s="9">
        <v>7.9</v>
      </c>
      <c r="R57" s="10">
        <v>844.28643728444035</v>
      </c>
      <c r="S57" s="31">
        <f t="shared" si="19"/>
        <v>11438.774437284439</v>
      </c>
      <c r="U57" s="6" t="s">
        <v>20</v>
      </c>
      <c r="V57" s="7">
        <v>2020</v>
      </c>
      <c r="W57">
        <f t="shared" si="22"/>
        <v>12</v>
      </c>
      <c r="X57">
        <f t="shared" si="23"/>
        <v>22</v>
      </c>
      <c r="Y57">
        <f t="shared" si="24"/>
        <v>76</v>
      </c>
      <c r="Z57">
        <f t="shared" si="25"/>
        <v>30</v>
      </c>
      <c r="AA57">
        <f t="shared" si="26"/>
        <v>24</v>
      </c>
      <c r="AB57">
        <f t="shared" si="27"/>
        <v>82</v>
      </c>
      <c r="AC57">
        <f t="shared" si="28"/>
        <v>21</v>
      </c>
      <c r="AD57">
        <f t="shared" si="29"/>
        <v>52</v>
      </c>
      <c r="AE57">
        <f t="shared" si="30"/>
        <v>56</v>
      </c>
      <c r="AF57">
        <f t="shared" si="31"/>
        <v>57</v>
      </c>
      <c r="AG57">
        <f t="shared" si="32"/>
        <v>63</v>
      </c>
      <c r="AH57">
        <f t="shared" si="33"/>
        <v>13</v>
      </c>
      <c r="AI57">
        <f t="shared" si="34"/>
        <v>51</v>
      </c>
      <c r="AJ57">
        <f t="shared" si="35"/>
        <v>69</v>
      </c>
      <c r="AK57">
        <f t="shared" si="36"/>
        <v>50</v>
      </c>
      <c r="AL57" s="28">
        <f t="shared" si="37"/>
        <v>63</v>
      </c>
      <c r="AM57" s="24">
        <f t="shared" si="16"/>
        <v>741</v>
      </c>
      <c r="AO57" s="36" t="s">
        <v>99</v>
      </c>
      <c r="AP57" s="6" t="str">
        <f t="shared" si="17"/>
        <v>DUNA</v>
      </c>
      <c r="AQ57" s="6">
        <f t="shared" si="20"/>
        <v>2016</v>
      </c>
      <c r="AR57" s="42">
        <f>SMALL($AM$3:$AM$89, ROWS($AO$3:AO57))</f>
        <v>739</v>
      </c>
      <c r="AT57" s="36" t="s">
        <v>99</v>
      </c>
      <c r="AU57" s="6" t="str">
        <f t="shared" si="21"/>
        <v>DRÁVA</v>
      </c>
      <c r="AV57" s="6">
        <f t="shared" si="18"/>
        <v>1998</v>
      </c>
      <c r="AW57" s="37">
        <f>SMALL($S$3:$S$89, ROWS(AT$3:$AT57))</f>
        <v>10412.271666666666</v>
      </c>
    </row>
    <row r="58" spans="1:49" x14ac:dyDescent="0.3">
      <c r="A58" s="6" t="s">
        <v>20</v>
      </c>
      <c r="B58" s="7">
        <v>2021</v>
      </c>
      <c r="C58" s="13">
        <v>478.4</v>
      </c>
      <c r="D58" s="14">
        <v>12.5</v>
      </c>
      <c r="E58" s="9">
        <v>8</v>
      </c>
      <c r="F58" s="9">
        <v>9</v>
      </c>
      <c r="G58" s="9">
        <v>85.17</v>
      </c>
      <c r="H58" s="14">
        <v>2.3199999999999998</v>
      </c>
      <c r="I58" s="14">
        <v>8.08</v>
      </c>
      <c r="J58" s="9">
        <v>13.25</v>
      </c>
      <c r="K58" s="9">
        <v>232.24120672024509</v>
      </c>
      <c r="L58" s="14">
        <v>1350</v>
      </c>
      <c r="M58" s="14">
        <v>4430</v>
      </c>
      <c r="N58" s="14">
        <v>52.5</v>
      </c>
      <c r="O58" s="9">
        <v>88.613231398982265</v>
      </c>
      <c r="P58" s="14">
        <v>73.3</v>
      </c>
      <c r="Q58" s="9">
        <v>7.76</v>
      </c>
      <c r="R58" s="10">
        <v>843.79219660850663</v>
      </c>
      <c r="S58" s="31">
        <f t="shared" si="19"/>
        <v>7694.9266347277344</v>
      </c>
      <c r="U58" s="6" t="s">
        <v>20</v>
      </c>
      <c r="V58" s="7">
        <v>2021</v>
      </c>
      <c r="W58">
        <f t="shared" si="22"/>
        <v>22</v>
      </c>
      <c r="X58">
        <f t="shared" si="23"/>
        <v>28</v>
      </c>
      <c r="Y58">
        <f t="shared" si="24"/>
        <v>24</v>
      </c>
      <c r="Z58">
        <f t="shared" si="25"/>
        <v>81</v>
      </c>
      <c r="AA58">
        <f t="shared" si="26"/>
        <v>79</v>
      </c>
      <c r="AB58">
        <f t="shared" si="27"/>
        <v>34</v>
      </c>
      <c r="AC58">
        <f t="shared" si="28"/>
        <v>22</v>
      </c>
      <c r="AD58">
        <f t="shared" si="29"/>
        <v>9</v>
      </c>
      <c r="AE58">
        <f t="shared" si="30"/>
        <v>37</v>
      </c>
      <c r="AF58">
        <f t="shared" si="31"/>
        <v>29</v>
      </c>
      <c r="AG58">
        <f t="shared" si="32"/>
        <v>31</v>
      </c>
      <c r="AH58">
        <f t="shared" si="33"/>
        <v>39</v>
      </c>
      <c r="AI58">
        <f t="shared" si="34"/>
        <v>49</v>
      </c>
      <c r="AJ58">
        <f t="shared" si="35"/>
        <v>63</v>
      </c>
      <c r="AK58">
        <f t="shared" si="36"/>
        <v>49</v>
      </c>
      <c r="AL58" s="28">
        <f t="shared" si="37"/>
        <v>49</v>
      </c>
      <c r="AM58" s="24">
        <f t="shared" si="16"/>
        <v>645</v>
      </c>
      <c r="AO58" s="36" t="s">
        <v>100</v>
      </c>
      <c r="AP58" s="6" t="str">
        <f t="shared" si="17"/>
        <v>DRÁVA</v>
      </c>
      <c r="AQ58" s="6">
        <f t="shared" si="20"/>
        <v>2020</v>
      </c>
      <c r="AR58" s="42">
        <f>SMALL($AM$3:$AM$89, ROWS($AO$3:AO58))</f>
        <v>741</v>
      </c>
      <c r="AT58" s="36" t="s">
        <v>100</v>
      </c>
      <c r="AU58" s="6" t="str">
        <f t="shared" si="21"/>
        <v>DRÁVA</v>
      </c>
      <c r="AV58" s="6">
        <f t="shared" si="18"/>
        <v>1999</v>
      </c>
      <c r="AW58" s="37">
        <f>SMALL($S$3:$S$89, ROWS(AT$3:$AT58))</f>
        <v>10575.032857142858</v>
      </c>
    </row>
    <row r="59" spans="1:49" x14ac:dyDescent="0.3">
      <c r="A59" s="6" t="s">
        <v>20</v>
      </c>
      <c r="B59" s="7">
        <v>2022</v>
      </c>
      <c r="C59" s="13">
        <v>319.10000000000002</v>
      </c>
      <c r="D59" s="14">
        <v>14.1</v>
      </c>
      <c r="E59" s="9">
        <v>8.18</v>
      </c>
      <c r="F59" s="9">
        <v>8.09</v>
      </c>
      <c r="G59" s="9">
        <v>77.56</v>
      </c>
      <c r="H59" s="14">
        <v>3.11</v>
      </c>
      <c r="I59" s="14">
        <v>9.18</v>
      </c>
      <c r="J59" s="9">
        <v>17.2</v>
      </c>
      <c r="K59" s="9">
        <v>232.29513716817473</v>
      </c>
      <c r="L59" s="14">
        <v>1609.09</v>
      </c>
      <c r="M59" s="14">
        <v>4340</v>
      </c>
      <c r="N59" s="14">
        <v>84.5</v>
      </c>
      <c r="O59" s="9">
        <v>88.57755703752423</v>
      </c>
      <c r="P59" s="14">
        <v>87.2</v>
      </c>
      <c r="Q59" s="9">
        <v>9.99</v>
      </c>
      <c r="R59" s="10">
        <v>843.84232046484897</v>
      </c>
      <c r="S59" s="31">
        <f t="shared" si="19"/>
        <v>7752.0150146705473</v>
      </c>
      <c r="U59" s="6" t="s">
        <v>20</v>
      </c>
      <c r="V59" s="7">
        <v>2022</v>
      </c>
      <c r="W59">
        <f t="shared" si="22"/>
        <v>56</v>
      </c>
      <c r="X59">
        <f t="shared" si="23"/>
        <v>4</v>
      </c>
      <c r="Y59">
        <f t="shared" si="24"/>
        <v>75</v>
      </c>
      <c r="Z59">
        <f t="shared" si="25"/>
        <v>85</v>
      </c>
      <c r="AA59">
        <f t="shared" si="26"/>
        <v>86</v>
      </c>
      <c r="AB59">
        <f t="shared" si="27"/>
        <v>63</v>
      </c>
      <c r="AC59">
        <f t="shared" si="28"/>
        <v>44</v>
      </c>
      <c r="AD59">
        <f t="shared" si="29"/>
        <v>19</v>
      </c>
      <c r="AE59">
        <f t="shared" si="30"/>
        <v>43</v>
      </c>
      <c r="AF59">
        <f t="shared" si="31"/>
        <v>39</v>
      </c>
      <c r="AG59">
        <f t="shared" si="32"/>
        <v>28</v>
      </c>
      <c r="AH59">
        <f t="shared" si="33"/>
        <v>82</v>
      </c>
      <c r="AI59">
        <f t="shared" si="34"/>
        <v>44</v>
      </c>
      <c r="AJ59">
        <f t="shared" si="35"/>
        <v>66</v>
      </c>
      <c r="AK59">
        <f t="shared" si="36"/>
        <v>61</v>
      </c>
      <c r="AL59" s="28">
        <f t="shared" si="37"/>
        <v>54</v>
      </c>
      <c r="AM59" s="24">
        <f t="shared" si="16"/>
        <v>849</v>
      </c>
      <c r="AO59" s="36" t="s">
        <v>101</v>
      </c>
      <c r="AP59" s="6" t="str">
        <f t="shared" si="17"/>
        <v>DUNA</v>
      </c>
      <c r="AQ59" s="6">
        <f t="shared" si="20"/>
        <v>2009</v>
      </c>
      <c r="AR59" s="42">
        <f>SMALL($AM$3:$AM$89, ROWS($AO$3:AO59))</f>
        <v>752</v>
      </c>
      <c r="AT59" s="36" t="s">
        <v>101</v>
      </c>
      <c r="AU59" s="6" t="str">
        <f t="shared" si="21"/>
        <v>DUNA</v>
      </c>
      <c r="AV59" s="6">
        <f t="shared" si="18"/>
        <v>2019</v>
      </c>
      <c r="AW59" s="37">
        <f>SMALL($S$3:$S$89, ROWS(AT$3:$AT59))</f>
        <v>10680.458502050067</v>
      </c>
    </row>
    <row r="60" spans="1:49" x14ac:dyDescent="0.3">
      <c r="A60" s="6" t="s">
        <v>20</v>
      </c>
      <c r="B60" s="7">
        <v>2023</v>
      </c>
      <c r="C60" s="13">
        <v>636</v>
      </c>
      <c r="D60" s="14">
        <v>13.6</v>
      </c>
      <c r="E60" s="14">
        <v>8.1999999999999993</v>
      </c>
      <c r="F60" s="14">
        <v>9.48</v>
      </c>
      <c r="G60" s="14">
        <v>91.36</v>
      </c>
      <c r="H60" s="14">
        <v>3.48</v>
      </c>
      <c r="I60" s="14">
        <v>9.11</v>
      </c>
      <c r="J60" s="14">
        <v>29.3</v>
      </c>
      <c r="K60" s="9">
        <v>232.30435705642125</v>
      </c>
      <c r="L60" s="14">
        <v>1481.82</v>
      </c>
      <c r="M60" s="14">
        <v>5250</v>
      </c>
      <c r="N60" s="14">
        <v>60</v>
      </c>
      <c r="O60" s="9">
        <v>88.548490923338335</v>
      </c>
      <c r="P60" s="14">
        <v>80</v>
      </c>
      <c r="Q60" s="14">
        <v>8.58</v>
      </c>
      <c r="R60" s="10">
        <v>843.58637292770447</v>
      </c>
      <c r="S60" s="31">
        <f t="shared" si="19"/>
        <v>8845.3692209074634</v>
      </c>
      <c r="U60" s="6" t="s">
        <v>20</v>
      </c>
      <c r="V60" s="7">
        <v>2023</v>
      </c>
      <c r="W60">
        <f t="shared" si="22"/>
        <v>5</v>
      </c>
      <c r="X60">
        <f t="shared" si="23"/>
        <v>8</v>
      </c>
      <c r="Y60">
        <f t="shared" si="24"/>
        <v>80</v>
      </c>
      <c r="Z60">
        <f t="shared" si="25"/>
        <v>77</v>
      </c>
      <c r="AA60">
        <f t="shared" si="26"/>
        <v>60</v>
      </c>
      <c r="AB60">
        <f t="shared" si="27"/>
        <v>70</v>
      </c>
      <c r="AC60">
        <f t="shared" si="28"/>
        <v>43</v>
      </c>
      <c r="AD60">
        <f t="shared" si="29"/>
        <v>47</v>
      </c>
      <c r="AE60">
        <f t="shared" si="30"/>
        <v>44</v>
      </c>
      <c r="AF60">
        <f t="shared" si="31"/>
        <v>36</v>
      </c>
      <c r="AG60">
        <f t="shared" si="32"/>
        <v>44</v>
      </c>
      <c r="AH60">
        <f t="shared" si="33"/>
        <v>55</v>
      </c>
      <c r="AI60">
        <f t="shared" si="34"/>
        <v>40</v>
      </c>
      <c r="AJ60">
        <f t="shared" si="35"/>
        <v>65</v>
      </c>
      <c r="AK60">
        <f t="shared" si="36"/>
        <v>54</v>
      </c>
      <c r="AL60" s="28">
        <f t="shared" si="37"/>
        <v>42</v>
      </c>
      <c r="AM60" s="24">
        <f t="shared" si="16"/>
        <v>770</v>
      </c>
      <c r="AO60" s="36" t="s">
        <v>102</v>
      </c>
      <c r="AP60" s="6" t="str">
        <f t="shared" si="17"/>
        <v>DUNA</v>
      </c>
      <c r="AQ60" s="6">
        <f t="shared" si="20"/>
        <v>2015</v>
      </c>
      <c r="AR60" s="42">
        <f>SMALL($AM$3:$AM$89, ROWS($AO$3:AO60))</f>
        <v>758</v>
      </c>
      <c r="AT60" s="36" t="s">
        <v>102</v>
      </c>
      <c r="AU60" s="6" t="str">
        <f t="shared" si="21"/>
        <v>DUNA</v>
      </c>
      <c r="AV60" s="6">
        <f t="shared" si="18"/>
        <v>2022</v>
      </c>
      <c r="AW60" s="37">
        <f>SMALL($S$3:$S$89, ROWS(AT$3:$AT60))</f>
        <v>11019.65955722187</v>
      </c>
    </row>
    <row r="61" spans="1:49" x14ac:dyDescent="0.3">
      <c r="A61" s="6" t="s">
        <v>21</v>
      </c>
      <c r="B61" s="7">
        <v>1995</v>
      </c>
      <c r="C61" s="13">
        <v>286</v>
      </c>
      <c r="D61" s="14">
        <v>9.9</v>
      </c>
      <c r="E61" s="14">
        <v>7.9</v>
      </c>
      <c r="F61" s="14">
        <v>11.3</v>
      </c>
      <c r="G61" s="14">
        <v>98</v>
      </c>
      <c r="H61" s="14">
        <v>1.9</v>
      </c>
      <c r="I61" s="14">
        <v>8</v>
      </c>
      <c r="J61" s="14">
        <v>54</v>
      </c>
      <c r="K61" s="14">
        <v>232</v>
      </c>
      <c r="L61" s="14">
        <v>1030</v>
      </c>
      <c r="M61" s="14">
        <v>4100</v>
      </c>
      <c r="N61" s="14">
        <v>20</v>
      </c>
      <c r="O61" s="14">
        <v>67</v>
      </c>
      <c r="P61" s="14">
        <v>45</v>
      </c>
      <c r="Q61" s="15">
        <v>23.433333333333334</v>
      </c>
      <c r="R61" s="16">
        <v>845</v>
      </c>
      <c r="S61" s="31">
        <f t="shared" si="19"/>
        <v>6839.4333333333334</v>
      </c>
      <c r="U61" s="6" t="s">
        <v>21</v>
      </c>
      <c r="V61" s="7">
        <v>1995</v>
      </c>
      <c r="W61">
        <f t="shared" si="22"/>
        <v>59</v>
      </c>
      <c r="X61">
        <f t="shared" si="23"/>
        <v>80</v>
      </c>
      <c r="Y61">
        <f t="shared" si="24"/>
        <v>16</v>
      </c>
      <c r="Z61">
        <f t="shared" si="25"/>
        <v>19</v>
      </c>
      <c r="AA61">
        <f t="shared" si="26"/>
        <v>33</v>
      </c>
      <c r="AB61">
        <f t="shared" si="27"/>
        <v>16</v>
      </c>
      <c r="AC61">
        <f t="shared" si="28"/>
        <v>19</v>
      </c>
      <c r="AD61">
        <f t="shared" si="29"/>
        <v>75</v>
      </c>
      <c r="AE61">
        <f t="shared" si="30"/>
        <v>34</v>
      </c>
      <c r="AF61">
        <f t="shared" si="31"/>
        <v>23</v>
      </c>
      <c r="AG61">
        <f t="shared" si="32"/>
        <v>27</v>
      </c>
      <c r="AH61">
        <f t="shared" si="33"/>
        <v>4</v>
      </c>
      <c r="AI61">
        <f t="shared" si="34"/>
        <v>15</v>
      </c>
      <c r="AJ61">
        <f t="shared" si="35"/>
        <v>44</v>
      </c>
      <c r="AK61">
        <f t="shared" si="36"/>
        <v>84</v>
      </c>
      <c r="AL61" s="28">
        <f t="shared" si="37"/>
        <v>68</v>
      </c>
      <c r="AM61" s="24">
        <f t="shared" si="16"/>
        <v>616</v>
      </c>
      <c r="AO61" s="36" t="s">
        <v>103</v>
      </c>
      <c r="AP61" s="6" t="str">
        <f t="shared" si="17"/>
        <v>DRÁVA</v>
      </c>
      <c r="AQ61" s="6">
        <f t="shared" si="20"/>
        <v>1998</v>
      </c>
      <c r="AR61" s="42">
        <f>SMALL($AM$3:$AM$89, ROWS($AO$3:AO61))</f>
        <v>765</v>
      </c>
      <c r="AT61" s="36" t="s">
        <v>103</v>
      </c>
      <c r="AU61" s="6" t="str">
        <f t="shared" si="21"/>
        <v>DUNA</v>
      </c>
      <c r="AV61" s="6">
        <f t="shared" si="18"/>
        <v>2012</v>
      </c>
      <c r="AW61" s="37">
        <f>SMALL($S$3:$S$89, ROWS(AT$3:$AT61))</f>
        <v>11229.195394724429</v>
      </c>
    </row>
    <row r="62" spans="1:49" x14ac:dyDescent="0.3">
      <c r="A62" s="6" t="s">
        <v>21</v>
      </c>
      <c r="B62" s="7">
        <v>1996</v>
      </c>
      <c r="C62" s="13">
        <v>173</v>
      </c>
      <c r="D62" s="14">
        <v>9.1999999999999993</v>
      </c>
      <c r="E62" s="14">
        <v>7.9</v>
      </c>
      <c r="F62" s="14">
        <v>11.1</v>
      </c>
      <c r="G62" s="14">
        <v>95</v>
      </c>
      <c r="H62" s="14">
        <v>1.5</v>
      </c>
      <c r="I62" s="14">
        <v>5</v>
      </c>
      <c r="J62" s="14">
        <v>46</v>
      </c>
      <c r="K62" s="14">
        <v>261</v>
      </c>
      <c r="L62" s="14">
        <v>884</v>
      </c>
      <c r="M62" s="14">
        <v>3410</v>
      </c>
      <c r="N62" s="14">
        <v>32</v>
      </c>
      <c r="O62" s="14">
        <v>84</v>
      </c>
      <c r="P62" s="14">
        <v>49</v>
      </c>
      <c r="Q62" s="15">
        <v>4.4153846153846157</v>
      </c>
      <c r="R62" s="16">
        <v>525.70000000000005</v>
      </c>
      <c r="S62" s="31">
        <f t="shared" si="19"/>
        <v>5598.8153846153846</v>
      </c>
      <c r="U62" s="6" t="s">
        <v>21</v>
      </c>
      <c r="V62" s="7">
        <v>1996</v>
      </c>
      <c r="W62">
        <f t="shared" si="22"/>
        <v>77</v>
      </c>
      <c r="X62">
        <f t="shared" si="23"/>
        <v>86</v>
      </c>
      <c r="Y62">
        <f t="shared" si="24"/>
        <v>16</v>
      </c>
      <c r="Z62">
        <f t="shared" si="25"/>
        <v>22</v>
      </c>
      <c r="AA62">
        <f t="shared" si="26"/>
        <v>48</v>
      </c>
      <c r="AB62">
        <f t="shared" si="27"/>
        <v>7</v>
      </c>
      <c r="AC62">
        <f t="shared" si="28"/>
        <v>2</v>
      </c>
      <c r="AD62">
        <f t="shared" si="29"/>
        <v>71</v>
      </c>
      <c r="AE62">
        <f t="shared" si="30"/>
        <v>71</v>
      </c>
      <c r="AF62">
        <f t="shared" si="31"/>
        <v>16</v>
      </c>
      <c r="AG62">
        <f t="shared" si="32"/>
        <v>22</v>
      </c>
      <c r="AH62">
        <f t="shared" si="33"/>
        <v>9</v>
      </c>
      <c r="AI62">
        <f t="shared" si="34"/>
        <v>34</v>
      </c>
      <c r="AJ62">
        <f t="shared" si="35"/>
        <v>50</v>
      </c>
      <c r="AK62">
        <f t="shared" si="36"/>
        <v>32</v>
      </c>
      <c r="AL62" s="28">
        <f t="shared" si="37"/>
        <v>10</v>
      </c>
      <c r="AM62" s="24">
        <f t="shared" si="16"/>
        <v>573</v>
      </c>
      <c r="AO62" s="36" t="s">
        <v>104</v>
      </c>
      <c r="AP62" s="6" t="str">
        <f t="shared" si="17"/>
        <v>DRÁVA</v>
      </c>
      <c r="AQ62" s="6">
        <f t="shared" si="20"/>
        <v>2016</v>
      </c>
      <c r="AR62" s="42">
        <f>SMALL($AM$3:$AM$89, ROWS($AO$3:AO62))</f>
        <v>770</v>
      </c>
      <c r="AT62" s="36" t="s">
        <v>104</v>
      </c>
      <c r="AU62" s="6" t="str">
        <f t="shared" si="21"/>
        <v>DUNA</v>
      </c>
      <c r="AV62" s="6">
        <f t="shared" si="18"/>
        <v>2018</v>
      </c>
      <c r="AW62" s="37">
        <f>SMALL($S$3:$S$89, ROWS(AT$3:$AT62))</f>
        <v>11267.502921429965</v>
      </c>
    </row>
    <row r="63" spans="1:49" x14ac:dyDescent="0.3">
      <c r="A63" s="6" t="s">
        <v>21</v>
      </c>
      <c r="B63" s="7">
        <v>1997</v>
      </c>
      <c r="C63" s="13">
        <v>204</v>
      </c>
      <c r="D63" s="14">
        <v>9.4</v>
      </c>
      <c r="E63" s="14">
        <v>7.8</v>
      </c>
      <c r="F63" s="14">
        <v>12.6</v>
      </c>
      <c r="G63" s="14">
        <v>110</v>
      </c>
      <c r="H63" s="14">
        <v>2</v>
      </c>
      <c r="I63" s="14">
        <v>7</v>
      </c>
      <c r="J63" s="14">
        <v>54</v>
      </c>
      <c r="K63" s="14">
        <v>177</v>
      </c>
      <c r="L63" s="14">
        <v>828</v>
      </c>
      <c r="M63" s="14">
        <v>2920</v>
      </c>
      <c r="N63" s="14">
        <v>80</v>
      </c>
      <c r="O63" s="14">
        <v>71</v>
      </c>
      <c r="P63" s="14">
        <v>54</v>
      </c>
      <c r="Q63" s="15">
        <v>3.5857142857142854</v>
      </c>
      <c r="R63" s="16">
        <v>40271.699999999997</v>
      </c>
      <c r="S63" s="31">
        <f t="shared" si="19"/>
        <v>44812.085714285713</v>
      </c>
      <c r="U63" s="6" t="s">
        <v>21</v>
      </c>
      <c r="V63" s="7">
        <v>1997</v>
      </c>
      <c r="W63">
        <f t="shared" si="22"/>
        <v>70</v>
      </c>
      <c r="X63">
        <f t="shared" si="23"/>
        <v>85</v>
      </c>
      <c r="Y63">
        <f t="shared" si="24"/>
        <v>11</v>
      </c>
      <c r="Z63">
        <f t="shared" si="25"/>
        <v>9</v>
      </c>
      <c r="AA63">
        <f t="shared" si="26"/>
        <v>7</v>
      </c>
      <c r="AB63">
        <f t="shared" si="27"/>
        <v>18</v>
      </c>
      <c r="AC63">
        <f t="shared" si="28"/>
        <v>13</v>
      </c>
      <c r="AD63">
        <f t="shared" si="29"/>
        <v>75</v>
      </c>
      <c r="AE63">
        <f t="shared" si="30"/>
        <v>15</v>
      </c>
      <c r="AF63">
        <f t="shared" si="31"/>
        <v>8</v>
      </c>
      <c r="AG63">
        <f t="shared" si="32"/>
        <v>18</v>
      </c>
      <c r="AH63">
        <f t="shared" si="33"/>
        <v>79</v>
      </c>
      <c r="AI63">
        <f t="shared" si="34"/>
        <v>19</v>
      </c>
      <c r="AJ63">
        <f t="shared" si="35"/>
        <v>55</v>
      </c>
      <c r="AK63">
        <f t="shared" si="36"/>
        <v>24</v>
      </c>
      <c r="AL63" s="28">
        <f t="shared" si="37"/>
        <v>87</v>
      </c>
      <c r="AM63" s="24">
        <f t="shared" si="16"/>
        <v>593</v>
      </c>
      <c r="AO63" s="36" t="s">
        <v>105</v>
      </c>
      <c r="AP63" s="6" t="str">
        <f t="shared" si="17"/>
        <v>DRÁVA</v>
      </c>
      <c r="AQ63" s="6">
        <f t="shared" si="20"/>
        <v>2016</v>
      </c>
      <c r="AR63" s="42">
        <f>SMALL($AM$3:$AM$89, ROWS($AO$3:AO63))</f>
        <v>770</v>
      </c>
      <c r="AT63" s="36" t="s">
        <v>105</v>
      </c>
      <c r="AU63" s="6" t="str">
        <f t="shared" si="21"/>
        <v>DRÁVA</v>
      </c>
      <c r="AV63" s="6">
        <f t="shared" si="18"/>
        <v>2020</v>
      </c>
      <c r="AW63" s="37">
        <f>SMALL($S$3:$S$89, ROWS(AT$3:$AT63))</f>
        <v>11438.774437284439</v>
      </c>
    </row>
    <row r="64" spans="1:49" x14ac:dyDescent="0.3">
      <c r="A64" s="6" t="s">
        <v>21</v>
      </c>
      <c r="B64" s="7">
        <v>1998</v>
      </c>
      <c r="C64" s="13">
        <v>288</v>
      </c>
      <c r="D64" s="14">
        <v>9.6999999999999993</v>
      </c>
      <c r="E64" s="14">
        <v>7.8</v>
      </c>
      <c r="F64" s="14">
        <v>12.1</v>
      </c>
      <c r="G64" s="14">
        <v>105</v>
      </c>
      <c r="H64" s="14">
        <v>2.6</v>
      </c>
      <c r="I64" s="14">
        <v>10</v>
      </c>
      <c r="J64" s="14">
        <v>58</v>
      </c>
      <c r="K64" s="14">
        <v>182</v>
      </c>
      <c r="L64" s="14">
        <v>1000</v>
      </c>
      <c r="M64" s="14">
        <v>3390</v>
      </c>
      <c r="N64" s="14">
        <v>60</v>
      </c>
      <c r="O64" s="14">
        <v>21</v>
      </c>
      <c r="P64" s="14">
        <v>13</v>
      </c>
      <c r="Q64" s="15">
        <v>2.6846153846153844</v>
      </c>
      <c r="R64" s="16">
        <v>2863.3</v>
      </c>
      <c r="S64" s="31">
        <f t="shared" si="19"/>
        <v>8025.1846153846154</v>
      </c>
      <c r="U64" s="6" t="s">
        <v>21</v>
      </c>
      <c r="V64" s="7">
        <v>1998</v>
      </c>
      <c r="W64">
        <f t="shared" si="22"/>
        <v>58</v>
      </c>
      <c r="X64">
        <f t="shared" si="23"/>
        <v>82</v>
      </c>
      <c r="Y64">
        <f t="shared" si="24"/>
        <v>11</v>
      </c>
      <c r="Z64">
        <f t="shared" si="25"/>
        <v>10</v>
      </c>
      <c r="AA64">
        <f t="shared" si="26"/>
        <v>11</v>
      </c>
      <c r="AB64">
        <f t="shared" si="27"/>
        <v>42</v>
      </c>
      <c r="AC64">
        <f t="shared" si="28"/>
        <v>56</v>
      </c>
      <c r="AD64">
        <f t="shared" si="29"/>
        <v>79</v>
      </c>
      <c r="AE64">
        <f t="shared" si="30"/>
        <v>17</v>
      </c>
      <c r="AF64">
        <f t="shared" si="31"/>
        <v>20</v>
      </c>
      <c r="AG64">
        <f t="shared" si="32"/>
        <v>21</v>
      </c>
      <c r="AH64">
        <f t="shared" si="33"/>
        <v>55</v>
      </c>
      <c r="AI64">
        <f t="shared" si="34"/>
        <v>1</v>
      </c>
      <c r="AJ64">
        <f t="shared" si="35"/>
        <v>5</v>
      </c>
      <c r="AK64">
        <f t="shared" si="36"/>
        <v>17</v>
      </c>
      <c r="AL64" s="28">
        <f t="shared" si="37"/>
        <v>83</v>
      </c>
      <c r="AM64" s="24">
        <f t="shared" si="16"/>
        <v>568</v>
      </c>
      <c r="AO64" s="36" t="s">
        <v>106</v>
      </c>
      <c r="AP64" s="6" t="str">
        <f t="shared" si="17"/>
        <v>TISZA</v>
      </c>
      <c r="AQ64" s="6">
        <f t="shared" si="20"/>
        <v>2015</v>
      </c>
      <c r="AR64" s="42">
        <f>SMALL($AM$3:$AM$89, ROWS($AO$3:AO64))</f>
        <v>777</v>
      </c>
      <c r="AT64" s="36" t="s">
        <v>106</v>
      </c>
      <c r="AU64" s="6" t="str">
        <f t="shared" si="21"/>
        <v>DUNA</v>
      </c>
      <c r="AV64" s="6">
        <f t="shared" si="18"/>
        <v>2008</v>
      </c>
      <c r="AW64" s="37">
        <f>SMALL($S$3:$S$89, ROWS(AT$3:$AT64))</f>
        <v>11714.264787755736</v>
      </c>
    </row>
    <row r="65" spans="1:49" x14ac:dyDescent="0.3">
      <c r="A65" s="6" t="s">
        <v>21</v>
      </c>
      <c r="B65" s="7">
        <v>1999</v>
      </c>
      <c r="C65" s="13">
        <v>212</v>
      </c>
      <c r="D65" s="14">
        <v>10.1</v>
      </c>
      <c r="E65" s="14">
        <v>7.6</v>
      </c>
      <c r="F65" s="14">
        <v>12.7</v>
      </c>
      <c r="G65" s="14">
        <v>112</v>
      </c>
      <c r="H65" s="14">
        <v>3.6</v>
      </c>
      <c r="I65" s="14">
        <v>12</v>
      </c>
      <c r="J65" s="14">
        <v>36</v>
      </c>
      <c r="K65" s="14">
        <v>210</v>
      </c>
      <c r="L65" s="14">
        <v>870</v>
      </c>
      <c r="M65" s="14">
        <v>2840</v>
      </c>
      <c r="N65" s="14">
        <v>68</v>
      </c>
      <c r="O65" s="14">
        <v>66</v>
      </c>
      <c r="P65" s="14">
        <v>49</v>
      </c>
      <c r="Q65" s="15">
        <v>2.615384615384615</v>
      </c>
      <c r="R65" s="16">
        <v>4471.3999999999996</v>
      </c>
      <c r="S65" s="31">
        <f t="shared" si="19"/>
        <v>8983.0153846153844</v>
      </c>
      <c r="U65" s="6" t="s">
        <v>21</v>
      </c>
      <c r="V65" s="7">
        <v>1999</v>
      </c>
      <c r="W65">
        <f t="shared" si="22"/>
        <v>69</v>
      </c>
      <c r="X65">
        <f t="shared" si="23"/>
        <v>77</v>
      </c>
      <c r="Y65">
        <f t="shared" si="24"/>
        <v>2</v>
      </c>
      <c r="Z65">
        <f t="shared" si="25"/>
        <v>8</v>
      </c>
      <c r="AA65">
        <f t="shared" si="26"/>
        <v>6</v>
      </c>
      <c r="AB65">
        <f t="shared" si="27"/>
        <v>76</v>
      </c>
      <c r="AC65">
        <f t="shared" si="28"/>
        <v>75</v>
      </c>
      <c r="AD65">
        <f t="shared" si="29"/>
        <v>61</v>
      </c>
      <c r="AE65">
        <f t="shared" si="30"/>
        <v>23</v>
      </c>
      <c r="AF65">
        <f t="shared" si="31"/>
        <v>11</v>
      </c>
      <c r="AG65">
        <f t="shared" si="32"/>
        <v>17</v>
      </c>
      <c r="AH65">
        <f t="shared" si="33"/>
        <v>66</v>
      </c>
      <c r="AI65">
        <f t="shared" si="34"/>
        <v>13</v>
      </c>
      <c r="AJ65">
        <f t="shared" si="35"/>
        <v>50</v>
      </c>
      <c r="AK65">
        <f t="shared" si="36"/>
        <v>15</v>
      </c>
      <c r="AL65" s="28">
        <f t="shared" si="37"/>
        <v>86</v>
      </c>
      <c r="AM65" s="24">
        <f t="shared" si="16"/>
        <v>655</v>
      </c>
      <c r="AO65" s="36" t="s">
        <v>107</v>
      </c>
      <c r="AP65" s="6" t="str">
        <f t="shared" si="17"/>
        <v>DRÁVA</v>
      </c>
      <c r="AQ65" s="6">
        <f t="shared" si="20"/>
        <v>2000</v>
      </c>
      <c r="AR65" s="42">
        <f>SMALL($AM$3:$AM$89, ROWS($AO$3:AO65))</f>
        <v>800</v>
      </c>
      <c r="AT65" s="36" t="s">
        <v>107</v>
      </c>
      <c r="AU65" s="6" t="str">
        <f t="shared" si="21"/>
        <v>DUNA</v>
      </c>
      <c r="AV65" s="6">
        <f t="shared" si="18"/>
        <v>2016</v>
      </c>
      <c r="AW65" s="37">
        <f>SMALL($S$3:$S$89, ROWS(AT$3:$AT65))</f>
        <v>11861.069054221591</v>
      </c>
    </row>
    <row r="66" spans="1:49" x14ac:dyDescent="0.3">
      <c r="A66" s="6" t="s">
        <v>21</v>
      </c>
      <c r="B66" s="7">
        <v>2000</v>
      </c>
      <c r="C66" s="13">
        <v>161</v>
      </c>
      <c r="D66" s="14">
        <v>10.5</v>
      </c>
      <c r="E66" s="14">
        <v>7.82</v>
      </c>
      <c r="F66" s="14">
        <v>14</v>
      </c>
      <c r="G66" s="14">
        <v>126</v>
      </c>
      <c r="H66" s="14">
        <v>2.8</v>
      </c>
      <c r="I66" s="14">
        <v>9</v>
      </c>
      <c r="J66" s="14">
        <v>53</v>
      </c>
      <c r="K66" s="14">
        <v>224</v>
      </c>
      <c r="L66" s="14">
        <v>860</v>
      </c>
      <c r="M66" s="14">
        <v>2660</v>
      </c>
      <c r="N66" s="14">
        <v>60</v>
      </c>
      <c r="O66" s="14">
        <v>50</v>
      </c>
      <c r="P66" s="14">
        <v>29</v>
      </c>
      <c r="Q66" s="15">
        <v>1.9923076923076921</v>
      </c>
      <c r="R66" s="16">
        <v>2040</v>
      </c>
      <c r="S66" s="31">
        <f t="shared" si="19"/>
        <v>6309.1123076923077</v>
      </c>
      <c r="U66" s="6" t="s">
        <v>21</v>
      </c>
      <c r="V66" s="7">
        <v>2000</v>
      </c>
      <c r="W66">
        <f t="shared" si="22"/>
        <v>80</v>
      </c>
      <c r="X66">
        <f t="shared" si="23"/>
        <v>72</v>
      </c>
      <c r="Y66">
        <f t="shared" si="24"/>
        <v>13</v>
      </c>
      <c r="Z66">
        <f t="shared" si="25"/>
        <v>4</v>
      </c>
      <c r="AA66">
        <f t="shared" si="26"/>
        <v>4</v>
      </c>
      <c r="AB66">
        <f t="shared" si="27"/>
        <v>51</v>
      </c>
      <c r="AC66">
        <f t="shared" si="28"/>
        <v>38</v>
      </c>
      <c r="AD66">
        <f t="shared" si="29"/>
        <v>74</v>
      </c>
      <c r="AE66">
        <f t="shared" si="30"/>
        <v>31</v>
      </c>
      <c r="AF66">
        <f t="shared" si="31"/>
        <v>10</v>
      </c>
      <c r="AG66">
        <f t="shared" si="32"/>
        <v>8</v>
      </c>
      <c r="AH66">
        <f t="shared" si="33"/>
        <v>55</v>
      </c>
      <c r="AI66">
        <f t="shared" si="34"/>
        <v>8</v>
      </c>
      <c r="AJ66">
        <f t="shared" si="35"/>
        <v>13</v>
      </c>
      <c r="AK66">
        <f t="shared" si="36"/>
        <v>13</v>
      </c>
      <c r="AL66" s="28">
        <f t="shared" si="37"/>
        <v>82</v>
      </c>
      <c r="AM66" s="24">
        <f t="shared" si="16"/>
        <v>556</v>
      </c>
      <c r="AO66" s="36" t="s">
        <v>108</v>
      </c>
      <c r="AP66" s="6" t="str">
        <f t="shared" si="17"/>
        <v>DUNA</v>
      </c>
      <c r="AQ66" s="6">
        <f t="shared" si="20"/>
        <v>2011</v>
      </c>
      <c r="AR66" s="42">
        <f>SMALL($AM$3:$AM$89, ROWS($AO$3:AO66))</f>
        <v>802</v>
      </c>
      <c r="AT66" s="36" t="s">
        <v>108</v>
      </c>
      <c r="AU66" s="6" t="str">
        <f t="shared" si="21"/>
        <v>DUNA</v>
      </c>
      <c r="AV66" s="6">
        <f t="shared" si="18"/>
        <v>2017</v>
      </c>
      <c r="AW66" s="37">
        <f>SMALL($S$3:$S$89, ROWS(AT$3:$AT66))</f>
        <v>11990.750322044238</v>
      </c>
    </row>
    <row r="67" spans="1:49" x14ac:dyDescent="0.3">
      <c r="A67" s="6" t="s">
        <v>21</v>
      </c>
      <c r="B67" s="7">
        <v>2001</v>
      </c>
      <c r="C67" s="13">
        <v>375</v>
      </c>
      <c r="D67" s="14">
        <v>10.4</v>
      </c>
      <c r="E67" s="14">
        <v>7.78</v>
      </c>
      <c r="F67" s="14">
        <v>14.2</v>
      </c>
      <c r="G67" s="14">
        <v>128</v>
      </c>
      <c r="H67" s="14">
        <v>3.6</v>
      </c>
      <c r="I67" s="14">
        <v>13</v>
      </c>
      <c r="J67" s="14">
        <v>163</v>
      </c>
      <c r="K67" s="14">
        <v>216</v>
      </c>
      <c r="L67" s="14">
        <v>870</v>
      </c>
      <c r="M67" s="14">
        <v>2770</v>
      </c>
      <c r="N67" s="14">
        <v>40</v>
      </c>
      <c r="O67" s="14">
        <v>128</v>
      </c>
      <c r="P67" s="14">
        <v>50</v>
      </c>
      <c r="Q67" s="15">
        <v>1.9846153846153847</v>
      </c>
      <c r="R67" s="16">
        <v>1390</v>
      </c>
      <c r="S67" s="31">
        <f t="shared" si="19"/>
        <v>6180.9646153846152</v>
      </c>
      <c r="U67" s="6" t="s">
        <v>21</v>
      </c>
      <c r="V67" s="7">
        <v>2001</v>
      </c>
      <c r="W67">
        <f t="shared" ref="W67:W89" si="38">_xlfn.RANK.EQ(C67, $C$3:$C$89, 0)</f>
        <v>50</v>
      </c>
      <c r="X67">
        <f t="shared" ref="X67:X89" si="39">_xlfn.RANK.EQ(D67, $D$3:$D$89, 0)</f>
        <v>73</v>
      </c>
      <c r="Y67">
        <f t="shared" ref="Y67:Y89" si="40">_xlfn.RANK.EQ(E67, $E$3:$E$89, 1)</f>
        <v>10</v>
      </c>
      <c r="Z67">
        <f t="shared" ref="Z67:Z89" si="41">_xlfn.RANK.EQ(F67, $F$3:$F$89, 0)</f>
        <v>3</v>
      </c>
      <c r="AA67">
        <f t="shared" ref="AA67:AA89" si="42">_xlfn.RANK.EQ(G67, $G$3:$G$89, 0)</f>
        <v>3</v>
      </c>
      <c r="AB67">
        <f t="shared" ref="AB67:AB89" si="43">_xlfn.RANK.EQ(H67, $H$3:$H$89, 1)</f>
        <v>76</v>
      </c>
      <c r="AC67">
        <f t="shared" ref="AC67:AC89" si="44">_xlfn.RANK.EQ(I67, $I$3:$I$89, 1)</f>
        <v>79</v>
      </c>
      <c r="AD67">
        <f t="shared" ref="AD67:AD89" si="45">_xlfn.RANK.EQ(J67, $J$3:$J$89, 1)</f>
        <v>87</v>
      </c>
      <c r="AE67">
        <f t="shared" ref="AE67:AE89" si="46">_xlfn.RANK.EQ(K67, $K$3:$K$89, 1)</f>
        <v>27</v>
      </c>
      <c r="AF67">
        <f t="shared" ref="AF67:AF89" si="47">_xlfn.RANK.EQ(L67, $L$3:$L$89, 1)</f>
        <v>11</v>
      </c>
      <c r="AG67">
        <f t="shared" ref="AG67:AG89" si="48">_xlfn.RANK.EQ(M67, $M$3:$M$89, 1)</f>
        <v>14</v>
      </c>
      <c r="AH67">
        <f t="shared" ref="AH67:AH89" si="49">_xlfn.RANK.EQ(N67, $N$3:$N$89, 1)</f>
        <v>19</v>
      </c>
      <c r="AI67">
        <f t="shared" ref="AI67:AI89" si="50">_xlfn.RANK.EQ(O67, $O$3:$O$89, 1)</f>
        <v>78</v>
      </c>
      <c r="AJ67">
        <f t="shared" ref="AJ67:AJ89" si="51">_xlfn.RANK.EQ(P67, $P$3:$P$89, 1)</f>
        <v>52</v>
      </c>
      <c r="AK67">
        <f t="shared" ref="AK67:AK89" si="52">_xlfn.RANK.EQ(Q67, $Q$3:$Q$89, 1)</f>
        <v>12</v>
      </c>
      <c r="AL67" s="28">
        <f t="shared" ref="AL67:AL89" si="53">_xlfn.RANK.EQ(R67, $R$3:$R$89, 1)</f>
        <v>76</v>
      </c>
      <c r="AM67" s="24">
        <f t="shared" si="16"/>
        <v>670</v>
      </c>
      <c r="AO67" s="36" t="s">
        <v>109</v>
      </c>
      <c r="AP67" s="6" t="str">
        <f t="shared" si="17"/>
        <v>DUNA</v>
      </c>
      <c r="AQ67" s="6">
        <f t="shared" si="20"/>
        <v>2011</v>
      </c>
      <c r="AR67" s="42">
        <f>SMALL($AM$3:$AM$89, ROWS($AO$3:AO67))</f>
        <v>802</v>
      </c>
      <c r="AT67" s="36" t="s">
        <v>109</v>
      </c>
      <c r="AU67" s="6" t="str">
        <f t="shared" ref="AU67:AU89" si="54">INDEX($A$3:$A$89, MATCH(AW67, $S$3:$S$89, 0))</f>
        <v>DUNA</v>
      </c>
      <c r="AV67" s="6">
        <f t="shared" si="18"/>
        <v>2007</v>
      </c>
      <c r="AW67" s="37">
        <f>SMALL($S$3:$S$89, ROWS(AT$3:$AT67))</f>
        <v>12043.955186479601</v>
      </c>
    </row>
    <row r="68" spans="1:49" x14ac:dyDescent="0.3">
      <c r="A68" s="6" t="s">
        <v>21</v>
      </c>
      <c r="B68" s="7">
        <v>2002</v>
      </c>
      <c r="C68" s="13">
        <v>256.2269</v>
      </c>
      <c r="D68" s="14">
        <v>10.365399999999999</v>
      </c>
      <c r="E68" s="14">
        <v>7.7545999999999999</v>
      </c>
      <c r="F68" s="14">
        <v>14.469200000000001</v>
      </c>
      <c r="G68" s="14">
        <v>129.60769999999999</v>
      </c>
      <c r="H68" s="14">
        <v>2.8153999999999999</v>
      </c>
      <c r="I68" s="14">
        <v>10.2692</v>
      </c>
      <c r="J68" s="14">
        <v>55.416699999999999</v>
      </c>
      <c r="K68" s="14">
        <v>219.5</v>
      </c>
      <c r="L68" s="14">
        <v>1026.2</v>
      </c>
      <c r="M68" s="14">
        <v>3500</v>
      </c>
      <c r="N68" s="14">
        <v>55.4</v>
      </c>
      <c r="O68" s="14">
        <v>75.307699999999997</v>
      </c>
      <c r="P68" s="14">
        <v>40.846153846153847</v>
      </c>
      <c r="Q68" s="15">
        <v>1.8928571428571426</v>
      </c>
      <c r="R68" s="16">
        <v>917.5</v>
      </c>
      <c r="S68" s="31">
        <f t="shared" si="19"/>
        <v>6323.5718109890113</v>
      </c>
      <c r="U68" s="6" t="s">
        <v>21</v>
      </c>
      <c r="V68" s="7">
        <v>2002</v>
      </c>
      <c r="W68">
        <f t="shared" si="38"/>
        <v>64</v>
      </c>
      <c r="X68">
        <f t="shared" si="39"/>
        <v>74</v>
      </c>
      <c r="Y68">
        <f t="shared" si="40"/>
        <v>9</v>
      </c>
      <c r="Z68">
        <f t="shared" si="41"/>
        <v>2</v>
      </c>
      <c r="AA68">
        <f t="shared" si="42"/>
        <v>2</v>
      </c>
      <c r="AB68">
        <f t="shared" si="43"/>
        <v>52</v>
      </c>
      <c r="AC68">
        <f t="shared" si="44"/>
        <v>67</v>
      </c>
      <c r="AD68">
        <f t="shared" si="45"/>
        <v>78</v>
      </c>
      <c r="AE68">
        <f t="shared" si="46"/>
        <v>29</v>
      </c>
      <c r="AF68">
        <f t="shared" si="47"/>
        <v>22</v>
      </c>
      <c r="AG68">
        <f t="shared" si="48"/>
        <v>24</v>
      </c>
      <c r="AH68">
        <f t="shared" si="49"/>
        <v>51</v>
      </c>
      <c r="AI68">
        <f t="shared" si="50"/>
        <v>24</v>
      </c>
      <c r="AJ68">
        <f t="shared" si="51"/>
        <v>33</v>
      </c>
      <c r="AK68">
        <f t="shared" si="52"/>
        <v>8</v>
      </c>
      <c r="AL68" s="28">
        <f t="shared" si="53"/>
        <v>71</v>
      </c>
      <c r="AM68" s="24">
        <f t="shared" ref="AM68:AM89" si="55">SUM(W68:AL68)</f>
        <v>610</v>
      </c>
      <c r="AO68" s="36" t="s">
        <v>110</v>
      </c>
      <c r="AP68" s="6" t="str">
        <f t="shared" ref="AP68:AP89" si="56">INDEX($U$3:$U$89, MATCH(AR68, $AM$3:$AM$89, 0))</f>
        <v>DUNA</v>
      </c>
      <c r="AQ68" s="6">
        <f t="shared" ref="AQ68:AQ89" si="57">INDEX($V$3:$V$89, MATCH(AR68, $AM$3:$AM$89, 0))</f>
        <v>2004</v>
      </c>
      <c r="AR68" s="42">
        <f>SMALL($AM$3:$AM$89, ROWS($AO$3:AO68))</f>
        <v>810</v>
      </c>
      <c r="AT68" s="36" t="s">
        <v>110</v>
      </c>
      <c r="AU68" s="6" t="str">
        <f t="shared" si="54"/>
        <v>DUNA</v>
      </c>
      <c r="AV68" s="6">
        <f t="shared" ref="AV68:AV89" si="58">INDEX($B$3:$B$89, MATCH(AW68, $S$3:$S$89, 0))</f>
        <v>2005</v>
      </c>
      <c r="AW68" s="37">
        <f>SMALL($S$3:$S$89, ROWS(AT$3:$AT68))</f>
        <v>12209.683850549447</v>
      </c>
    </row>
    <row r="69" spans="1:49" x14ac:dyDescent="0.3">
      <c r="A69" s="6" t="s">
        <v>21</v>
      </c>
      <c r="B69" s="7">
        <v>2003</v>
      </c>
      <c r="C69" s="13">
        <v>109.236</v>
      </c>
      <c r="D69" s="14">
        <v>10.087999999999999</v>
      </c>
      <c r="E69" s="14">
        <v>7.6955999999999998</v>
      </c>
      <c r="F69" s="14">
        <v>17.376000000000001</v>
      </c>
      <c r="G69" s="14">
        <v>151.988</v>
      </c>
      <c r="H69" s="14">
        <v>2.88</v>
      </c>
      <c r="I69" s="14">
        <v>9.9600000000000009</v>
      </c>
      <c r="J69" s="14">
        <v>27.25</v>
      </c>
      <c r="K69" s="14">
        <v>268.83330000000001</v>
      </c>
      <c r="L69" s="14">
        <v>880.8</v>
      </c>
      <c r="M69" s="14">
        <v>2940</v>
      </c>
      <c r="N69" s="14">
        <v>79.2</v>
      </c>
      <c r="O69" s="14">
        <v>61.68</v>
      </c>
      <c r="P69" s="14">
        <v>31.68</v>
      </c>
      <c r="Q69" s="15">
        <v>3.566666666666666</v>
      </c>
      <c r="R69" s="16">
        <v>1834.29</v>
      </c>
      <c r="S69" s="31">
        <f t="shared" ref="S69:S89" si="59">SUM(C69:R69)</f>
        <v>6436.5235666666667</v>
      </c>
      <c r="U69" s="6" t="s">
        <v>21</v>
      </c>
      <c r="V69" s="7">
        <v>2003</v>
      </c>
      <c r="W69">
        <f t="shared" si="38"/>
        <v>87</v>
      </c>
      <c r="X69">
        <f t="shared" si="39"/>
        <v>78</v>
      </c>
      <c r="Y69">
        <f t="shared" si="40"/>
        <v>6</v>
      </c>
      <c r="Z69">
        <f t="shared" si="41"/>
        <v>1</v>
      </c>
      <c r="AA69">
        <f t="shared" si="42"/>
        <v>1</v>
      </c>
      <c r="AB69">
        <f t="shared" si="43"/>
        <v>53</v>
      </c>
      <c r="AC69">
        <f t="shared" si="44"/>
        <v>55</v>
      </c>
      <c r="AD69">
        <f t="shared" si="45"/>
        <v>40</v>
      </c>
      <c r="AE69">
        <f t="shared" si="46"/>
        <v>79</v>
      </c>
      <c r="AF69">
        <f t="shared" si="47"/>
        <v>15</v>
      </c>
      <c r="AG69">
        <f t="shared" si="48"/>
        <v>19</v>
      </c>
      <c r="AH69">
        <f t="shared" si="49"/>
        <v>77</v>
      </c>
      <c r="AI69">
        <f t="shared" si="50"/>
        <v>11</v>
      </c>
      <c r="AJ69">
        <f t="shared" si="51"/>
        <v>19</v>
      </c>
      <c r="AK69">
        <f t="shared" si="52"/>
        <v>23</v>
      </c>
      <c r="AL69" s="28">
        <f t="shared" si="53"/>
        <v>81</v>
      </c>
      <c r="AM69" s="24">
        <f t="shared" si="55"/>
        <v>645</v>
      </c>
      <c r="AO69" s="36" t="s">
        <v>111</v>
      </c>
      <c r="AP69" s="6" t="str">
        <f t="shared" si="56"/>
        <v>DRÁVA</v>
      </c>
      <c r="AQ69" s="6">
        <f t="shared" si="57"/>
        <v>2018</v>
      </c>
      <c r="AR69" s="42">
        <f>SMALL($AM$3:$AM$89, ROWS($AO$3:AO69))</f>
        <v>827</v>
      </c>
      <c r="AT69" s="36" t="s">
        <v>111</v>
      </c>
      <c r="AU69" s="6" t="str">
        <f t="shared" si="54"/>
        <v>DUNA</v>
      </c>
      <c r="AV69" s="6">
        <f t="shared" si="58"/>
        <v>2014</v>
      </c>
      <c r="AW69" s="37">
        <f>SMALL($S$3:$S$89, ROWS(AT$3:$AT69))</f>
        <v>12247.003683431429</v>
      </c>
    </row>
    <row r="70" spans="1:49" x14ac:dyDescent="0.3">
      <c r="A70" s="6" t="s">
        <v>21</v>
      </c>
      <c r="B70" s="7">
        <v>2004</v>
      </c>
      <c r="C70" s="13">
        <v>232.6962</v>
      </c>
      <c r="D70" s="14">
        <v>10.046200000000001</v>
      </c>
      <c r="E70" s="14">
        <v>7.7054</v>
      </c>
      <c r="F70" s="14">
        <v>12.784599999999999</v>
      </c>
      <c r="G70" s="14">
        <v>113.7423</v>
      </c>
      <c r="H70" s="14">
        <v>3.4346000000000001</v>
      </c>
      <c r="I70" s="14">
        <v>12.1538</v>
      </c>
      <c r="J70" s="14">
        <v>41.153799999999997</v>
      </c>
      <c r="K70" s="14">
        <v>240.15379999999999</v>
      </c>
      <c r="L70" s="14">
        <v>811.5</v>
      </c>
      <c r="M70" s="14">
        <v>3103.8</v>
      </c>
      <c r="N70" s="14">
        <v>53.5</v>
      </c>
      <c r="O70" s="14">
        <v>117.04</v>
      </c>
      <c r="P70" s="14">
        <v>31.923076923076923</v>
      </c>
      <c r="Q70" s="15">
        <v>1.9384615384615385</v>
      </c>
      <c r="R70" s="16">
        <v>1440</v>
      </c>
      <c r="S70" s="31">
        <f t="shared" si="59"/>
        <v>6233.5722384615392</v>
      </c>
      <c r="U70" s="6" t="s">
        <v>21</v>
      </c>
      <c r="V70" s="7">
        <v>2004</v>
      </c>
      <c r="W70">
        <f t="shared" si="38"/>
        <v>65</v>
      </c>
      <c r="X70">
        <f t="shared" si="39"/>
        <v>79</v>
      </c>
      <c r="Y70">
        <f t="shared" si="40"/>
        <v>7</v>
      </c>
      <c r="Z70">
        <f t="shared" si="41"/>
        <v>7</v>
      </c>
      <c r="AA70">
        <f t="shared" si="42"/>
        <v>5</v>
      </c>
      <c r="AB70">
        <f t="shared" si="43"/>
        <v>69</v>
      </c>
      <c r="AC70">
        <f t="shared" si="44"/>
        <v>78</v>
      </c>
      <c r="AD70">
        <f t="shared" si="45"/>
        <v>64</v>
      </c>
      <c r="AE70">
        <f t="shared" si="46"/>
        <v>58</v>
      </c>
      <c r="AF70">
        <f t="shared" si="47"/>
        <v>7</v>
      </c>
      <c r="AG70">
        <f t="shared" si="48"/>
        <v>20</v>
      </c>
      <c r="AH70">
        <f t="shared" si="49"/>
        <v>49</v>
      </c>
      <c r="AI70">
        <f t="shared" si="50"/>
        <v>71</v>
      </c>
      <c r="AJ70">
        <f t="shared" si="51"/>
        <v>20</v>
      </c>
      <c r="AK70">
        <f t="shared" si="52"/>
        <v>10</v>
      </c>
      <c r="AL70" s="28">
        <f t="shared" si="53"/>
        <v>77</v>
      </c>
      <c r="AM70" s="24">
        <f t="shared" si="55"/>
        <v>686</v>
      </c>
      <c r="AO70" s="36" t="s">
        <v>112</v>
      </c>
      <c r="AP70" s="6" t="str">
        <f t="shared" si="56"/>
        <v>DRÁVA</v>
      </c>
      <c r="AQ70" s="6">
        <f t="shared" si="57"/>
        <v>1999</v>
      </c>
      <c r="AR70" s="42">
        <f>SMALL($AM$3:$AM$89, ROWS($AO$3:AO70))</f>
        <v>829</v>
      </c>
      <c r="AT70" s="36" t="s">
        <v>112</v>
      </c>
      <c r="AU70" s="6" t="str">
        <f t="shared" si="54"/>
        <v>DUNA</v>
      </c>
      <c r="AV70" s="6">
        <f t="shared" si="58"/>
        <v>2009</v>
      </c>
      <c r="AW70" s="37">
        <f>SMALL($S$3:$S$89, ROWS(AT$3:$AT70))</f>
        <v>12280.890745400908</v>
      </c>
    </row>
    <row r="71" spans="1:49" x14ac:dyDescent="0.3">
      <c r="A71" s="6" t="s">
        <v>21</v>
      </c>
      <c r="B71" s="7">
        <v>2005</v>
      </c>
      <c r="C71" s="13">
        <v>190.4538</v>
      </c>
      <c r="D71" s="14">
        <v>9.5191999999999997</v>
      </c>
      <c r="E71" s="14">
        <v>7.6395999999999997</v>
      </c>
      <c r="F71" s="14">
        <v>12.0154</v>
      </c>
      <c r="G71" s="14">
        <v>105.6808</v>
      </c>
      <c r="H71" s="14">
        <v>3.5076999999999998</v>
      </c>
      <c r="I71" s="14">
        <v>12</v>
      </c>
      <c r="J71" s="14">
        <v>68.666700000000006</v>
      </c>
      <c r="K71" s="14">
        <v>327.41669999999999</v>
      </c>
      <c r="L71" s="14">
        <v>758.1</v>
      </c>
      <c r="M71" s="14">
        <v>2819.2</v>
      </c>
      <c r="N71" s="14">
        <v>58.5</v>
      </c>
      <c r="O71" s="14">
        <v>75.384600000000006</v>
      </c>
      <c r="P71" s="14">
        <v>30.23076923076923</v>
      </c>
      <c r="Q71" s="15">
        <v>2.6307692307692312</v>
      </c>
      <c r="R71" s="16">
        <v>646</v>
      </c>
      <c r="S71" s="31">
        <f t="shared" si="59"/>
        <v>5126.9460384615386</v>
      </c>
      <c r="U71" s="6" t="s">
        <v>21</v>
      </c>
      <c r="V71" s="7">
        <v>2005</v>
      </c>
      <c r="W71">
        <f t="shared" si="38"/>
        <v>73</v>
      </c>
      <c r="X71">
        <f t="shared" si="39"/>
        <v>83</v>
      </c>
      <c r="Y71">
        <f t="shared" si="40"/>
        <v>3</v>
      </c>
      <c r="Z71">
        <f t="shared" si="41"/>
        <v>11</v>
      </c>
      <c r="AA71">
        <f t="shared" si="42"/>
        <v>10</v>
      </c>
      <c r="AB71">
        <f t="shared" si="43"/>
        <v>74</v>
      </c>
      <c r="AC71">
        <f t="shared" si="44"/>
        <v>75</v>
      </c>
      <c r="AD71">
        <f t="shared" si="45"/>
        <v>82</v>
      </c>
      <c r="AE71">
        <f t="shared" si="46"/>
        <v>87</v>
      </c>
      <c r="AF71">
        <f t="shared" si="47"/>
        <v>2</v>
      </c>
      <c r="AG71">
        <f t="shared" si="48"/>
        <v>15</v>
      </c>
      <c r="AH71">
        <f t="shared" si="49"/>
        <v>54</v>
      </c>
      <c r="AI71">
        <f t="shared" si="50"/>
        <v>25</v>
      </c>
      <c r="AJ71">
        <f t="shared" si="51"/>
        <v>16</v>
      </c>
      <c r="AK71">
        <f t="shared" si="52"/>
        <v>16</v>
      </c>
      <c r="AL71" s="28">
        <f t="shared" si="53"/>
        <v>13</v>
      </c>
      <c r="AM71" s="24">
        <f t="shared" si="55"/>
        <v>639</v>
      </c>
      <c r="AO71" s="36" t="s">
        <v>113</v>
      </c>
      <c r="AP71" s="6" t="str">
        <f t="shared" si="56"/>
        <v>DUNA</v>
      </c>
      <c r="AQ71" s="6">
        <f t="shared" si="57"/>
        <v>2005</v>
      </c>
      <c r="AR71" s="42">
        <f>SMALL($AM$3:$AM$89, ROWS($AO$3:AO71))</f>
        <v>831</v>
      </c>
      <c r="AT71" s="36" t="s">
        <v>113</v>
      </c>
      <c r="AU71" s="6" t="str">
        <f t="shared" si="54"/>
        <v>DUNA</v>
      </c>
      <c r="AV71" s="6">
        <f t="shared" si="58"/>
        <v>2015</v>
      </c>
      <c r="AW71" s="37">
        <f>SMALL($S$3:$S$89, ROWS(AT$3:$AT71))</f>
        <v>12511.9829964195</v>
      </c>
    </row>
    <row r="72" spans="1:49" x14ac:dyDescent="0.3">
      <c r="A72" s="6" t="s">
        <v>21</v>
      </c>
      <c r="B72" s="7">
        <v>2006</v>
      </c>
      <c r="C72" s="13">
        <v>223.62729999999999</v>
      </c>
      <c r="D72" s="14">
        <v>10.5083</v>
      </c>
      <c r="E72" s="14">
        <v>7.6421000000000001</v>
      </c>
      <c r="F72" s="14">
        <v>9.9332999999999991</v>
      </c>
      <c r="G72" s="14">
        <v>89.408299999999997</v>
      </c>
      <c r="H72" s="14">
        <v>4.0522</v>
      </c>
      <c r="I72" s="14">
        <v>13.375</v>
      </c>
      <c r="J72" s="14">
        <v>45.933300000000003</v>
      </c>
      <c r="K72" s="14">
        <v>313.86669999999998</v>
      </c>
      <c r="L72" s="14">
        <v>740.4</v>
      </c>
      <c r="M72" s="14">
        <v>2750</v>
      </c>
      <c r="N72" s="14">
        <v>52.1</v>
      </c>
      <c r="O72" s="14">
        <v>82.083299999999994</v>
      </c>
      <c r="P72" s="14">
        <v>30.25</v>
      </c>
      <c r="Q72" s="15">
        <v>1.65</v>
      </c>
      <c r="R72" s="16">
        <v>792.5</v>
      </c>
      <c r="S72" s="31">
        <f t="shared" si="59"/>
        <v>5167.3297999999995</v>
      </c>
      <c r="U72" s="6" t="s">
        <v>21</v>
      </c>
      <c r="V72" s="7">
        <v>2006</v>
      </c>
      <c r="W72">
        <f t="shared" si="38"/>
        <v>66</v>
      </c>
      <c r="X72">
        <f t="shared" si="39"/>
        <v>71</v>
      </c>
      <c r="Y72">
        <f t="shared" si="40"/>
        <v>4</v>
      </c>
      <c r="Z72">
        <f t="shared" si="41"/>
        <v>54</v>
      </c>
      <c r="AA72">
        <f t="shared" si="42"/>
        <v>71</v>
      </c>
      <c r="AB72">
        <f t="shared" si="43"/>
        <v>83</v>
      </c>
      <c r="AC72">
        <f t="shared" si="44"/>
        <v>82</v>
      </c>
      <c r="AD72">
        <f t="shared" si="45"/>
        <v>70</v>
      </c>
      <c r="AE72">
        <f t="shared" si="46"/>
        <v>86</v>
      </c>
      <c r="AF72">
        <f t="shared" si="47"/>
        <v>1</v>
      </c>
      <c r="AG72">
        <f t="shared" si="48"/>
        <v>13</v>
      </c>
      <c r="AH72">
        <f t="shared" si="49"/>
        <v>37</v>
      </c>
      <c r="AI72">
        <f t="shared" si="50"/>
        <v>27</v>
      </c>
      <c r="AJ72">
        <f t="shared" si="51"/>
        <v>17</v>
      </c>
      <c r="AK72">
        <f t="shared" si="52"/>
        <v>4</v>
      </c>
      <c r="AL72" s="28">
        <f t="shared" si="53"/>
        <v>17</v>
      </c>
      <c r="AM72" s="24">
        <f t="shared" si="55"/>
        <v>703</v>
      </c>
      <c r="AO72" s="36" t="s">
        <v>114</v>
      </c>
      <c r="AP72" s="6" t="str">
        <f t="shared" si="56"/>
        <v>DUNA</v>
      </c>
      <c r="AQ72" s="6">
        <f t="shared" si="57"/>
        <v>2006</v>
      </c>
      <c r="AR72" s="42">
        <f>SMALL($AM$3:$AM$89, ROWS($AO$3:AO72))</f>
        <v>845</v>
      </c>
      <c r="AT72" s="36" t="s">
        <v>114</v>
      </c>
      <c r="AU72" s="6" t="str">
        <f t="shared" si="54"/>
        <v>DUNA</v>
      </c>
      <c r="AV72" s="6">
        <f t="shared" si="58"/>
        <v>2013</v>
      </c>
      <c r="AW72" s="37">
        <f>SMALL($S$3:$S$89, ROWS(AT$3:$AT72))</f>
        <v>12844.785948741755</v>
      </c>
    </row>
    <row r="73" spans="1:49" x14ac:dyDescent="0.3">
      <c r="A73" s="6" t="s">
        <v>21</v>
      </c>
      <c r="B73" s="7">
        <v>2007</v>
      </c>
      <c r="C73" s="8">
        <v>215</v>
      </c>
      <c r="D73" s="17">
        <v>13.85</v>
      </c>
      <c r="E73" s="17">
        <v>7.5549999999999997</v>
      </c>
      <c r="F73" s="17">
        <v>10.092307692307694</v>
      </c>
      <c r="G73" s="17">
        <v>94.712500000000006</v>
      </c>
      <c r="H73" s="17">
        <v>2.7636363636363637</v>
      </c>
      <c r="I73" s="17">
        <v>17.991666666666667</v>
      </c>
      <c r="J73" s="17">
        <v>26.76923076923077</v>
      </c>
      <c r="K73" s="17">
        <v>207</v>
      </c>
      <c r="L73" s="14">
        <v>1409</v>
      </c>
      <c r="M73" s="14">
        <v>2316.1428571428573</v>
      </c>
      <c r="N73" s="14">
        <v>98.5</v>
      </c>
      <c r="O73" s="9">
        <v>88.556560587497543</v>
      </c>
      <c r="P73" s="14">
        <v>11.797570850202428</v>
      </c>
      <c r="Q73" s="15">
        <v>3.6333333333333333</v>
      </c>
      <c r="R73" s="16">
        <v>725</v>
      </c>
      <c r="S73" s="31">
        <f t="shared" si="59"/>
        <v>5248.3646634057313</v>
      </c>
      <c r="U73" s="6" t="s">
        <v>21</v>
      </c>
      <c r="V73" s="7">
        <v>2007</v>
      </c>
      <c r="W73">
        <f t="shared" si="38"/>
        <v>68</v>
      </c>
      <c r="X73">
        <f t="shared" si="39"/>
        <v>7</v>
      </c>
      <c r="Y73">
        <f t="shared" si="40"/>
        <v>1</v>
      </c>
      <c r="Z73">
        <f t="shared" si="41"/>
        <v>52</v>
      </c>
      <c r="AA73">
        <f t="shared" si="42"/>
        <v>49</v>
      </c>
      <c r="AB73">
        <f t="shared" si="43"/>
        <v>50</v>
      </c>
      <c r="AC73">
        <f t="shared" si="44"/>
        <v>86</v>
      </c>
      <c r="AD73">
        <f t="shared" si="45"/>
        <v>37</v>
      </c>
      <c r="AE73">
        <f t="shared" si="46"/>
        <v>21</v>
      </c>
      <c r="AF73">
        <f t="shared" si="47"/>
        <v>34</v>
      </c>
      <c r="AG73">
        <f t="shared" si="48"/>
        <v>5</v>
      </c>
      <c r="AH73">
        <f t="shared" si="49"/>
        <v>85</v>
      </c>
      <c r="AI73">
        <f t="shared" si="50"/>
        <v>41</v>
      </c>
      <c r="AJ73">
        <f t="shared" si="51"/>
        <v>2</v>
      </c>
      <c r="AK73">
        <f t="shared" si="52"/>
        <v>27</v>
      </c>
      <c r="AL73" s="28">
        <f t="shared" si="53"/>
        <v>15</v>
      </c>
      <c r="AM73" s="24">
        <f t="shared" si="55"/>
        <v>580</v>
      </c>
      <c r="AO73" s="36" t="s">
        <v>115</v>
      </c>
      <c r="AP73" s="6" t="str">
        <f t="shared" si="56"/>
        <v>DUNA</v>
      </c>
      <c r="AQ73" s="6">
        <f t="shared" si="57"/>
        <v>2006</v>
      </c>
      <c r="AR73" s="42">
        <f>SMALL($AM$3:$AM$89, ROWS($AO$3:AO73))</f>
        <v>845</v>
      </c>
      <c r="AT73" s="36" t="s">
        <v>115</v>
      </c>
      <c r="AU73" s="6" t="str">
        <f t="shared" si="54"/>
        <v>DUNA</v>
      </c>
      <c r="AV73" s="6">
        <f t="shared" si="58"/>
        <v>2003</v>
      </c>
      <c r="AW73" s="37">
        <f>SMALL($S$3:$S$89, ROWS(AT$3:$AT73))</f>
        <v>12868.075603296702</v>
      </c>
    </row>
    <row r="74" spans="1:49" x14ac:dyDescent="0.3">
      <c r="A74" s="6" t="s">
        <v>21</v>
      </c>
      <c r="B74" s="7">
        <v>2008</v>
      </c>
      <c r="C74" s="8">
        <v>258</v>
      </c>
      <c r="D74" s="14">
        <v>10.858333333333334</v>
      </c>
      <c r="E74" s="14">
        <v>7.6436363636363645</v>
      </c>
      <c r="F74" s="14">
        <v>11.71</v>
      </c>
      <c r="G74" s="14">
        <v>99.18</v>
      </c>
      <c r="H74" s="14">
        <v>2.4888888888888889</v>
      </c>
      <c r="I74" s="14">
        <v>18.308333333333334</v>
      </c>
      <c r="J74" s="14">
        <v>93.909090909090907</v>
      </c>
      <c r="K74" s="14">
        <v>207.63636363636363</v>
      </c>
      <c r="L74" s="14">
        <v>1880</v>
      </c>
      <c r="M74" s="14">
        <v>2586.2857142857142</v>
      </c>
      <c r="N74" s="14">
        <v>66.7</v>
      </c>
      <c r="O74" s="9">
        <v>88.537837900934662</v>
      </c>
      <c r="P74" s="14">
        <v>24.992727272727276</v>
      </c>
      <c r="Q74" s="15">
        <v>1.75</v>
      </c>
      <c r="R74" s="10">
        <v>844.12904189029723</v>
      </c>
      <c r="S74" s="31">
        <f t="shared" si="59"/>
        <v>6202.1299678143196</v>
      </c>
      <c r="U74" s="6" t="s">
        <v>21</v>
      </c>
      <c r="V74" s="7">
        <v>2008</v>
      </c>
      <c r="W74">
        <f t="shared" si="38"/>
        <v>63</v>
      </c>
      <c r="X74">
        <f t="shared" si="39"/>
        <v>66</v>
      </c>
      <c r="Y74">
        <f t="shared" si="40"/>
        <v>5</v>
      </c>
      <c r="Z74">
        <f t="shared" si="41"/>
        <v>15</v>
      </c>
      <c r="AA74">
        <f t="shared" si="42"/>
        <v>25</v>
      </c>
      <c r="AB74">
        <f t="shared" si="43"/>
        <v>37</v>
      </c>
      <c r="AC74">
        <f t="shared" si="44"/>
        <v>87</v>
      </c>
      <c r="AD74">
        <f t="shared" si="45"/>
        <v>84</v>
      </c>
      <c r="AE74">
        <f t="shared" si="46"/>
        <v>22</v>
      </c>
      <c r="AF74">
        <f t="shared" si="47"/>
        <v>53</v>
      </c>
      <c r="AG74">
        <f t="shared" si="48"/>
        <v>6</v>
      </c>
      <c r="AH74">
        <f t="shared" si="49"/>
        <v>64</v>
      </c>
      <c r="AI74">
        <f t="shared" si="50"/>
        <v>39</v>
      </c>
      <c r="AJ74">
        <f t="shared" si="51"/>
        <v>10</v>
      </c>
      <c r="AK74">
        <f t="shared" si="52"/>
        <v>6</v>
      </c>
      <c r="AL74" s="28">
        <f t="shared" si="53"/>
        <v>61</v>
      </c>
      <c r="AM74" s="24">
        <f t="shared" si="55"/>
        <v>643</v>
      </c>
      <c r="AO74" s="36" t="s">
        <v>116</v>
      </c>
      <c r="AP74" s="6" t="str">
        <f t="shared" si="56"/>
        <v>DRÁVA</v>
      </c>
      <c r="AQ74" s="6">
        <f t="shared" si="57"/>
        <v>2022</v>
      </c>
      <c r="AR74" s="42">
        <f>SMALL($AM$3:$AM$89, ROWS($AO$3:AO74))</f>
        <v>849</v>
      </c>
      <c r="AT74" s="36" t="s">
        <v>116</v>
      </c>
      <c r="AU74" s="6" t="str">
        <f t="shared" si="54"/>
        <v>DUNA</v>
      </c>
      <c r="AV74" s="6">
        <f t="shared" si="58"/>
        <v>2021</v>
      </c>
      <c r="AW74" s="37">
        <f>SMALL($S$3:$S$89, ROWS(AT$3:$AT74))</f>
        <v>12956.580567072348</v>
      </c>
    </row>
    <row r="75" spans="1:49" x14ac:dyDescent="0.3">
      <c r="A75" s="6" t="s">
        <v>21</v>
      </c>
      <c r="B75" s="7">
        <v>2009</v>
      </c>
      <c r="C75" s="8">
        <v>172</v>
      </c>
      <c r="D75" s="14">
        <v>12.21</v>
      </c>
      <c r="E75" s="14">
        <v>7.98</v>
      </c>
      <c r="F75" s="14">
        <v>10.56</v>
      </c>
      <c r="G75" s="14">
        <v>97.72</v>
      </c>
      <c r="H75" s="14">
        <v>2.58</v>
      </c>
      <c r="I75" s="14">
        <v>14.42</v>
      </c>
      <c r="J75" s="14">
        <v>54.57</v>
      </c>
      <c r="K75" s="14">
        <v>163.63999999999999</v>
      </c>
      <c r="L75" s="14">
        <v>793.08</v>
      </c>
      <c r="M75" s="9">
        <v>5249.9833928594526</v>
      </c>
      <c r="N75" s="14">
        <v>7.0000000000000007E-2</v>
      </c>
      <c r="O75" s="14">
        <v>44.06</v>
      </c>
      <c r="P75" s="14">
        <v>12.98</v>
      </c>
      <c r="Q75" s="14">
        <v>1.82</v>
      </c>
      <c r="R75" s="10">
        <v>843.06706469704898</v>
      </c>
      <c r="S75" s="31">
        <f t="shared" si="59"/>
        <v>7480.7404575565015</v>
      </c>
      <c r="U75" s="6" t="s">
        <v>21</v>
      </c>
      <c r="V75" s="7">
        <v>2009</v>
      </c>
      <c r="W75">
        <f t="shared" si="38"/>
        <v>78</v>
      </c>
      <c r="X75">
        <f t="shared" si="39"/>
        <v>37</v>
      </c>
      <c r="Y75">
        <f t="shared" si="40"/>
        <v>22</v>
      </c>
      <c r="Z75">
        <f t="shared" si="41"/>
        <v>40</v>
      </c>
      <c r="AA75">
        <f t="shared" si="42"/>
        <v>35</v>
      </c>
      <c r="AB75">
        <f t="shared" si="43"/>
        <v>41</v>
      </c>
      <c r="AC75">
        <f t="shared" si="44"/>
        <v>83</v>
      </c>
      <c r="AD75">
        <f t="shared" si="45"/>
        <v>77</v>
      </c>
      <c r="AE75">
        <f t="shared" si="46"/>
        <v>10</v>
      </c>
      <c r="AF75">
        <f t="shared" si="47"/>
        <v>3</v>
      </c>
      <c r="AG75">
        <f t="shared" si="48"/>
        <v>41</v>
      </c>
      <c r="AH75">
        <f t="shared" si="49"/>
        <v>3</v>
      </c>
      <c r="AI75">
        <f t="shared" si="50"/>
        <v>6</v>
      </c>
      <c r="AJ75">
        <f t="shared" si="51"/>
        <v>4</v>
      </c>
      <c r="AK75">
        <f t="shared" si="52"/>
        <v>7</v>
      </c>
      <c r="AL75" s="28">
        <f t="shared" si="53"/>
        <v>25</v>
      </c>
      <c r="AM75" s="24">
        <f t="shared" si="55"/>
        <v>512</v>
      </c>
      <c r="AO75" s="36" t="s">
        <v>117</v>
      </c>
      <c r="AP75" s="6" t="str">
        <f t="shared" si="56"/>
        <v>DRÁVA</v>
      </c>
      <c r="AQ75" s="6">
        <f t="shared" si="57"/>
        <v>1997</v>
      </c>
      <c r="AR75" s="42">
        <f>SMALL($AM$3:$AM$89, ROWS($AO$3:AO75))</f>
        <v>853</v>
      </c>
      <c r="AT75" s="36" t="s">
        <v>117</v>
      </c>
      <c r="AU75" s="6" t="str">
        <f t="shared" si="54"/>
        <v>DUNA</v>
      </c>
      <c r="AV75" s="6">
        <f t="shared" si="58"/>
        <v>1997</v>
      </c>
      <c r="AW75" s="37">
        <f>SMALL($S$3:$S$89, ROWS(AT$3:$AT75))</f>
        <v>13283.12065934066</v>
      </c>
    </row>
    <row r="76" spans="1:49" x14ac:dyDescent="0.3">
      <c r="A76" s="6" t="s">
        <v>21</v>
      </c>
      <c r="B76" s="7">
        <v>2010</v>
      </c>
      <c r="C76" s="8">
        <v>272</v>
      </c>
      <c r="D76" s="14">
        <v>10.95</v>
      </c>
      <c r="E76" s="14">
        <v>8</v>
      </c>
      <c r="F76" s="14">
        <v>11.12</v>
      </c>
      <c r="G76" s="14">
        <v>99.82</v>
      </c>
      <c r="H76" s="14">
        <v>1.92</v>
      </c>
      <c r="I76" s="14">
        <v>11.46</v>
      </c>
      <c r="J76" s="14">
        <v>32.92</v>
      </c>
      <c r="K76" s="14">
        <v>165.33</v>
      </c>
      <c r="L76" s="14">
        <v>850</v>
      </c>
      <c r="M76" s="9">
        <v>5250.0251727929581</v>
      </c>
      <c r="N76" s="14">
        <v>0.04</v>
      </c>
      <c r="O76" s="14">
        <v>45.3</v>
      </c>
      <c r="P76" s="14">
        <v>17.579999999999998</v>
      </c>
      <c r="Q76" s="14">
        <v>1.94</v>
      </c>
      <c r="R76" s="10">
        <v>842.8062067897788</v>
      </c>
      <c r="S76" s="31">
        <f t="shared" si="59"/>
        <v>7621.2113795827363</v>
      </c>
      <c r="U76" s="6" t="s">
        <v>21</v>
      </c>
      <c r="V76" s="7">
        <v>2010</v>
      </c>
      <c r="W76">
        <f t="shared" si="38"/>
        <v>60</v>
      </c>
      <c r="X76">
        <f t="shared" si="39"/>
        <v>65</v>
      </c>
      <c r="Y76">
        <f t="shared" si="40"/>
        <v>24</v>
      </c>
      <c r="Z76">
        <f t="shared" si="41"/>
        <v>21</v>
      </c>
      <c r="AA76">
        <f t="shared" si="42"/>
        <v>22</v>
      </c>
      <c r="AB76">
        <f t="shared" si="43"/>
        <v>17</v>
      </c>
      <c r="AC76">
        <f t="shared" si="44"/>
        <v>73</v>
      </c>
      <c r="AD76">
        <f t="shared" si="45"/>
        <v>53</v>
      </c>
      <c r="AE76">
        <f t="shared" si="46"/>
        <v>12</v>
      </c>
      <c r="AF76">
        <f t="shared" si="47"/>
        <v>9</v>
      </c>
      <c r="AG76">
        <f t="shared" si="48"/>
        <v>45</v>
      </c>
      <c r="AH76">
        <f t="shared" si="49"/>
        <v>1</v>
      </c>
      <c r="AI76">
        <f t="shared" si="50"/>
        <v>7</v>
      </c>
      <c r="AJ76">
        <f t="shared" si="51"/>
        <v>7</v>
      </c>
      <c r="AK76">
        <f t="shared" si="52"/>
        <v>11</v>
      </c>
      <c r="AL76" s="28">
        <f t="shared" si="53"/>
        <v>20</v>
      </c>
      <c r="AM76" s="24">
        <f t="shared" si="55"/>
        <v>447</v>
      </c>
      <c r="AO76" s="36" t="s">
        <v>118</v>
      </c>
      <c r="AP76" s="6" t="str">
        <f t="shared" si="56"/>
        <v>DRÁVA</v>
      </c>
      <c r="AQ76" s="6">
        <f t="shared" si="57"/>
        <v>1996</v>
      </c>
      <c r="AR76" s="42">
        <f>SMALL($AM$3:$AM$89, ROWS($AO$3:AO76))</f>
        <v>870</v>
      </c>
      <c r="AT76" s="36" t="s">
        <v>118</v>
      </c>
      <c r="AU76" s="6" t="str">
        <f t="shared" si="54"/>
        <v>DUNA</v>
      </c>
      <c r="AV76" s="6">
        <f t="shared" si="58"/>
        <v>2004</v>
      </c>
      <c r="AW76" s="37">
        <f>SMALL($S$3:$S$89, ROWS(AT$3:$AT76))</f>
        <v>13350.050819861617</v>
      </c>
    </row>
    <row r="77" spans="1:49" x14ac:dyDescent="0.3">
      <c r="A77" s="6" t="s">
        <v>21</v>
      </c>
      <c r="B77" s="7">
        <v>2011</v>
      </c>
      <c r="C77" s="8">
        <v>142</v>
      </c>
      <c r="D77" s="14">
        <v>11.25</v>
      </c>
      <c r="E77" s="14">
        <v>7.93</v>
      </c>
      <c r="F77" s="14">
        <v>12</v>
      </c>
      <c r="G77" s="14">
        <v>100.5</v>
      </c>
      <c r="H77" s="14">
        <v>3.22</v>
      </c>
      <c r="I77" s="14">
        <v>10.25</v>
      </c>
      <c r="J77" s="14">
        <v>59.67</v>
      </c>
      <c r="K77" s="14">
        <v>148.27000000000001</v>
      </c>
      <c r="L77" s="14">
        <v>1530</v>
      </c>
      <c r="M77" s="9">
        <v>5250.0417153618027</v>
      </c>
      <c r="N77" s="14">
        <v>0.05</v>
      </c>
      <c r="O77" s="14">
        <v>52.63</v>
      </c>
      <c r="P77" s="14">
        <v>16.829999999999998</v>
      </c>
      <c r="Q77" s="14">
        <v>3.6</v>
      </c>
      <c r="R77" s="10">
        <v>843.09153382490342</v>
      </c>
      <c r="S77" s="31">
        <f t="shared" si="59"/>
        <v>8191.3332491867068</v>
      </c>
      <c r="U77" s="6" t="s">
        <v>21</v>
      </c>
      <c r="V77" s="7">
        <v>2011</v>
      </c>
      <c r="W77">
        <f t="shared" si="38"/>
        <v>83</v>
      </c>
      <c r="X77">
        <f t="shared" si="39"/>
        <v>58</v>
      </c>
      <c r="Y77">
        <f t="shared" si="40"/>
        <v>19</v>
      </c>
      <c r="Z77">
        <f t="shared" si="41"/>
        <v>12</v>
      </c>
      <c r="AA77">
        <f t="shared" si="42"/>
        <v>19</v>
      </c>
      <c r="AB77">
        <f t="shared" si="43"/>
        <v>64</v>
      </c>
      <c r="AC77">
        <f t="shared" si="44"/>
        <v>65</v>
      </c>
      <c r="AD77">
        <f t="shared" si="45"/>
        <v>80</v>
      </c>
      <c r="AE77">
        <f t="shared" si="46"/>
        <v>7</v>
      </c>
      <c r="AF77">
        <f t="shared" si="47"/>
        <v>37</v>
      </c>
      <c r="AG77">
        <f t="shared" si="48"/>
        <v>47</v>
      </c>
      <c r="AH77">
        <f t="shared" si="49"/>
        <v>2</v>
      </c>
      <c r="AI77">
        <f t="shared" si="50"/>
        <v>10</v>
      </c>
      <c r="AJ77">
        <f t="shared" si="51"/>
        <v>6</v>
      </c>
      <c r="AK77">
        <f t="shared" si="52"/>
        <v>25</v>
      </c>
      <c r="AL77" s="28">
        <f t="shared" si="53"/>
        <v>26</v>
      </c>
      <c r="AM77" s="24">
        <f t="shared" si="55"/>
        <v>560</v>
      </c>
      <c r="AO77" s="36" t="s">
        <v>119</v>
      </c>
      <c r="AP77" s="6" t="str">
        <f t="shared" si="56"/>
        <v>DUNA</v>
      </c>
      <c r="AQ77" s="6">
        <f t="shared" si="57"/>
        <v>2014</v>
      </c>
      <c r="AR77" s="42">
        <f>SMALL($AM$3:$AM$89, ROWS($AO$3:AO77))</f>
        <v>880</v>
      </c>
      <c r="AT77" s="36" t="s">
        <v>119</v>
      </c>
      <c r="AU77" s="6" t="str">
        <f t="shared" si="54"/>
        <v>DUNA</v>
      </c>
      <c r="AV77" s="6">
        <f t="shared" si="58"/>
        <v>2011</v>
      </c>
      <c r="AW77" s="37">
        <f>SMALL($S$3:$S$89, ROWS(AT$3:$AT77))</f>
        <v>13370.490251870084</v>
      </c>
    </row>
    <row r="78" spans="1:49" x14ac:dyDescent="0.3">
      <c r="A78" s="6" t="s">
        <v>21</v>
      </c>
      <c r="B78" s="7">
        <v>2012</v>
      </c>
      <c r="C78" s="8">
        <v>135</v>
      </c>
      <c r="D78" s="14">
        <v>13.12</v>
      </c>
      <c r="E78" s="14">
        <v>7.82</v>
      </c>
      <c r="F78" s="9">
        <v>8.4</v>
      </c>
      <c r="G78" s="9">
        <v>98.7</v>
      </c>
      <c r="H78" s="9">
        <v>2.0769748143368369</v>
      </c>
      <c r="I78" s="14">
        <v>11.92</v>
      </c>
      <c r="J78" s="14">
        <v>109.25</v>
      </c>
      <c r="K78" s="14">
        <v>137.41999999999999</v>
      </c>
      <c r="L78" s="14">
        <v>971.43</v>
      </c>
      <c r="M78" s="9">
        <v>5250.0353485949199</v>
      </c>
      <c r="N78" s="14">
        <v>39.17</v>
      </c>
      <c r="O78" s="14">
        <v>220.3</v>
      </c>
      <c r="P78" s="14">
        <v>37.299999999999997</v>
      </c>
      <c r="Q78" s="14">
        <v>3.47</v>
      </c>
      <c r="R78" s="10">
        <v>843.48676823253106</v>
      </c>
      <c r="S78" s="31">
        <f t="shared" si="59"/>
        <v>7888.8990916417888</v>
      </c>
      <c r="U78" s="6" t="s">
        <v>21</v>
      </c>
      <c r="V78" s="7">
        <v>2012</v>
      </c>
      <c r="W78">
        <f t="shared" si="38"/>
        <v>85</v>
      </c>
      <c r="X78">
        <f t="shared" si="39"/>
        <v>17</v>
      </c>
      <c r="Y78">
        <f t="shared" si="40"/>
        <v>13</v>
      </c>
      <c r="Z78">
        <f t="shared" si="41"/>
        <v>84</v>
      </c>
      <c r="AA78">
        <f t="shared" si="42"/>
        <v>31</v>
      </c>
      <c r="AB78">
        <f t="shared" si="43"/>
        <v>22</v>
      </c>
      <c r="AC78">
        <f t="shared" si="44"/>
        <v>74</v>
      </c>
      <c r="AD78">
        <f t="shared" si="45"/>
        <v>86</v>
      </c>
      <c r="AE78">
        <f t="shared" si="46"/>
        <v>1</v>
      </c>
      <c r="AF78">
        <f t="shared" si="47"/>
        <v>19</v>
      </c>
      <c r="AG78">
        <f t="shared" si="48"/>
        <v>46</v>
      </c>
      <c r="AH78">
        <f t="shared" si="49"/>
        <v>18</v>
      </c>
      <c r="AI78">
        <f t="shared" si="50"/>
        <v>86</v>
      </c>
      <c r="AJ78">
        <f t="shared" si="51"/>
        <v>24</v>
      </c>
      <c r="AK78">
        <f t="shared" si="52"/>
        <v>21</v>
      </c>
      <c r="AL78" s="28">
        <f t="shared" si="53"/>
        <v>39</v>
      </c>
      <c r="AM78" s="24">
        <f t="shared" si="55"/>
        <v>666</v>
      </c>
      <c r="AO78" s="36" t="s">
        <v>120</v>
      </c>
      <c r="AP78" s="6" t="str">
        <f t="shared" si="56"/>
        <v>DRÁVA</v>
      </c>
      <c r="AQ78" s="6">
        <f t="shared" si="57"/>
        <v>2019</v>
      </c>
      <c r="AR78" s="42">
        <f>SMALL($AM$3:$AM$89, ROWS($AO$3:AO78))</f>
        <v>889</v>
      </c>
      <c r="AT78" s="36" t="s">
        <v>120</v>
      </c>
      <c r="AU78" s="6" t="str">
        <f t="shared" si="54"/>
        <v>DUNA</v>
      </c>
      <c r="AV78" s="6">
        <f t="shared" si="58"/>
        <v>2006</v>
      </c>
      <c r="AW78" s="37">
        <f>SMALL($S$3:$S$89, ROWS(AT$3:$AT78))</f>
        <v>13663.971565567765</v>
      </c>
    </row>
    <row r="79" spans="1:49" x14ac:dyDescent="0.3">
      <c r="A79" s="6" t="s">
        <v>21</v>
      </c>
      <c r="B79" s="7">
        <v>2013</v>
      </c>
      <c r="C79" s="8">
        <v>176</v>
      </c>
      <c r="D79" s="14">
        <v>12.953846153846152</v>
      </c>
      <c r="E79" s="14">
        <v>7.75</v>
      </c>
      <c r="F79" s="9">
        <v>13.65</v>
      </c>
      <c r="G79" s="9">
        <v>98.95</v>
      </c>
      <c r="H79" s="9">
        <v>2.1357601754890494</v>
      </c>
      <c r="I79" s="14">
        <v>9.3583333333333343</v>
      </c>
      <c r="J79" s="14">
        <v>44.75</v>
      </c>
      <c r="K79" s="14">
        <v>142.16666666666666</v>
      </c>
      <c r="L79" s="9">
        <v>1661.558775339834</v>
      </c>
      <c r="M79" s="9">
        <v>5249.983576443793</v>
      </c>
      <c r="N79" s="9">
        <v>52.961904489018053</v>
      </c>
      <c r="O79" s="14">
        <v>89.95</v>
      </c>
      <c r="P79" s="14">
        <v>12.347499999999998</v>
      </c>
      <c r="Q79" s="14">
        <v>3.4916666666666667</v>
      </c>
      <c r="R79" s="10">
        <v>843.68046482383591</v>
      </c>
      <c r="S79" s="31">
        <f t="shared" si="59"/>
        <v>8421.6884940924829</v>
      </c>
      <c r="U79" s="6" t="s">
        <v>21</v>
      </c>
      <c r="V79" s="7">
        <v>2013</v>
      </c>
      <c r="W79">
        <f t="shared" si="38"/>
        <v>75</v>
      </c>
      <c r="X79">
        <f t="shared" si="39"/>
        <v>20</v>
      </c>
      <c r="Y79">
        <f t="shared" si="40"/>
        <v>8</v>
      </c>
      <c r="Z79">
        <f t="shared" si="41"/>
        <v>5</v>
      </c>
      <c r="AA79">
        <f t="shared" si="42"/>
        <v>29</v>
      </c>
      <c r="AB79">
        <f t="shared" si="43"/>
        <v>27</v>
      </c>
      <c r="AC79">
        <f t="shared" si="44"/>
        <v>48</v>
      </c>
      <c r="AD79">
        <f t="shared" si="45"/>
        <v>68</v>
      </c>
      <c r="AE79">
        <f t="shared" si="46"/>
        <v>2</v>
      </c>
      <c r="AF79">
        <f t="shared" si="47"/>
        <v>45</v>
      </c>
      <c r="AG79">
        <f t="shared" si="48"/>
        <v>42</v>
      </c>
      <c r="AH79">
        <f t="shared" si="49"/>
        <v>42</v>
      </c>
      <c r="AI79">
        <f t="shared" si="50"/>
        <v>50</v>
      </c>
      <c r="AJ79">
        <f t="shared" si="51"/>
        <v>3</v>
      </c>
      <c r="AK79">
        <f t="shared" si="52"/>
        <v>22</v>
      </c>
      <c r="AL79" s="28">
        <f t="shared" si="53"/>
        <v>45</v>
      </c>
      <c r="AM79" s="24">
        <f t="shared" si="55"/>
        <v>531</v>
      </c>
      <c r="AO79" s="36" t="s">
        <v>121</v>
      </c>
      <c r="AP79" s="6" t="str">
        <f t="shared" si="56"/>
        <v>DUNA</v>
      </c>
      <c r="AQ79" s="6">
        <f t="shared" si="57"/>
        <v>2010</v>
      </c>
      <c r="AR79" s="42">
        <f>SMALL($AM$3:$AM$89, ROWS($AO$3:AO79))</f>
        <v>890</v>
      </c>
      <c r="AT79" s="36" t="s">
        <v>121</v>
      </c>
      <c r="AU79" s="6" t="str">
        <f t="shared" si="54"/>
        <v>DUNA</v>
      </c>
      <c r="AV79" s="6">
        <f t="shared" si="58"/>
        <v>2001</v>
      </c>
      <c r="AW79" s="37">
        <f>SMALL($S$3:$S$89, ROWS(AT$3:$AT79))</f>
        <v>13913.344615384616</v>
      </c>
    </row>
    <row r="80" spans="1:49" x14ac:dyDescent="0.3">
      <c r="A80" s="6" t="s">
        <v>21</v>
      </c>
      <c r="B80" s="7">
        <v>2014</v>
      </c>
      <c r="C80" s="8">
        <v>111.7</v>
      </c>
      <c r="D80" s="14">
        <v>13.291666666666664</v>
      </c>
      <c r="E80" s="9">
        <v>8.0123768563204827</v>
      </c>
      <c r="F80" s="9">
        <v>13.6</v>
      </c>
      <c r="G80" s="9">
        <v>93.545454545454547</v>
      </c>
      <c r="H80" s="9">
        <v>2.1430290935278586</v>
      </c>
      <c r="I80" s="14">
        <v>5</v>
      </c>
      <c r="J80" s="14">
        <v>15.333333333333334</v>
      </c>
      <c r="K80" s="14">
        <v>146.33333333333334</v>
      </c>
      <c r="L80" s="9">
        <v>1661.5547330981144</v>
      </c>
      <c r="M80" s="9">
        <v>5249.9981507315624</v>
      </c>
      <c r="N80" s="9">
        <v>53.007227917444524</v>
      </c>
      <c r="O80" s="14">
        <v>40</v>
      </c>
      <c r="P80" s="14">
        <v>8.5000000000000018</v>
      </c>
      <c r="Q80" s="9">
        <v>1.7416666666666669</v>
      </c>
      <c r="R80" s="10">
        <v>842.6699282928837</v>
      </c>
      <c r="S80" s="31">
        <f t="shared" si="59"/>
        <v>8266.430900535308</v>
      </c>
      <c r="U80" s="6" t="s">
        <v>21</v>
      </c>
      <c r="V80" s="7">
        <v>2014</v>
      </c>
      <c r="W80">
        <f t="shared" si="38"/>
        <v>86</v>
      </c>
      <c r="X80">
        <f t="shared" si="39"/>
        <v>12</v>
      </c>
      <c r="Y80">
        <f t="shared" si="40"/>
        <v>31</v>
      </c>
      <c r="Z80">
        <f t="shared" si="41"/>
        <v>6</v>
      </c>
      <c r="AA80">
        <f t="shared" si="42"/>
        <v>51</v>
      </c>
      <c r="AB80">
        <f t="shared" si="43"/>
        <v>28</v>
      </c>
      <c r="AC80">
        <f t="shared" si="44"/>
        <v>2</v>
      </c>
      <c r="AD80">
        <f t="shared" si="45"/>
        <v>15</v>
      </c>
      <c r="AE80">
        <f t="shared" si="46"/>
        <v>5</v>
      </c>
      <c r="AF80">
        <f t="shared" si="47"/>
        <v>44</v>
      </c>
      <c r="AG80">
        <f t="shared" si="48"/>
        <v>43</v>
      </c>
      <c r="AH80">
        <f t="shared" si="49"/>
        <v>46</v>
      </c>
      <c r="AI80">
        <f t="shared" si="50"/>
        <v>2</v>
      </c>
      <c r="AJ80">
        <f t="shared" si="51"/>
        <v>1</v>
      </c>
      <c r="AK80">
        <f t="shared" si="52"/>
        <v>5</v>
      </c>
      <c r="AL80" s="28">
        <f t="shared" si="53"/>
        <v>19</v>
      </c>
      <c r="AM80" s="24">
        <f t="shared" si="55"/>
        <v>396</v>
      </c>
      <c r="AO80" s="36" t="s">
        <v>122</v>
      </c>
      <c r="AP80" s="6" t="str">
        <f t="shared" si="56"/>
        <v>DUNA</v>
      </c>
      <c r="AQ80" s="6">
        <f t="shared" si="57"/>
        <v>2000</v>
      </c>
      <c r="AR80" s="42">
        <f>SMALL($AM$3:$AM$89, ROWS($AO$3:AO80))</f>
        <v>896</v>
      </c>
      <c r="AT80" s="36" t="s">
        <v>122</v>
      </c>
      <c r="AU80" s="6" t="str">
        <f t="shared" si="54"/>
        <v>DUNA</v>
      </c>
      <c r="AV80" s="6">
        <f t="shared" si="58"/>
        <v>2000</v>
      </c>
      <c r="AW80" s="37">
        <f>SMALL($S$3:$S$89, ROWS(AT$3:$AT80))</f>
        <v>14034.752307692308</v>
      </c>
    </row>
    <row r="81" spans="1:49" x14ac:dyDescent="0.3">
      <c r="A81" s="6" t="s">
        <v>21</v>
      </c>
      <c r="B81" s="7">
        <v>2015</v>
      </c>
      <c r="C81" s="8">
        <v>141</v>
      </c>
      <c r="D81" s="14">
        <v>13.400000000000002</v>
      </c>
      <c r="E81" s="9">
        <v>8.0032189594863805</v>
      </c>
      <c r="F81" s="9">
        <v>8.907692307692308</v>
      </c>
      <c r="G81" s="9">
        <v>81.892307692307682</v>
      </c>
      <c r="H81" s="9">
        <v>1.2000000000000002</v>
      </c>
      <c r="I81" s="14">
        <v>11.007692307692309</v>
      </c>
      <c r="J81" s="14">
        <v>100</v>
      </c>
      <c r="K81" s="14">
        <v>147.76923076923077</v>
      </c>
      <c r="L81" s="9">
        <v>1000</v>
      </c>
      <c r="M81" s="9">
        <v>2692.3076923076924</v>
      </c>
      <c r="N81" s="9">
        <v>109.23076923076923</v>
      </c>
      <c r="O81" s="14">
        <v>206.46153846153845</v>
      </c>
      <c r="P81" s="14">
        <v>42.692307692307701</v>
      </c>
      <c r="Q81" s="9">
        <v>3.0846153846153848</v>
      </c>
      <c r="R81" s="10">
        <v>844.45392467640738</v>
      </c>
      <c r="S81" s="31">
        <f t="shared" si="59"/>
        <v>5411.4109897897388</v>
      </c>
      <c r="U81" s="6" t="s">
        <v>21</v>
      </c>
      <c r="V81" s="7">
        <v>2015</v>
      </c>
      <c r="W81">
        <f t="shared" si="38"/>
        <v>84</v>
      </c>
      <c r="X81">
        <f t="shared" si="39"/>
        <v>10</v>
      </c>
      <c r="Y81">
        <f t="shared" si="40"/>
        <v>29</v>
      </c>
      <c r="Z81">
        <f t="shared" si="41"/>
        <v>82</v>
      </c>
      <c r="AA81">
        <f t="shared" si="42"/>
        <v>83</v>
      </c>
      <c r="AB81">
        <f t="shared" si="43"/>
        <v>2</v>
      </c>
      <c r="AC81">
        <f t="shared" si="44"/>
        <v>72</v>
      </c>
      <c r="AD81">
        <f t="shared" si="45"/>
        <v>85</v>
      </c>
      <c r="AE81">
        <f t="shared" si="46"/>
        <v>6</v>
      </c>
      <c r="AF81">
        <f t="shared" si="47"/>
        <v>20</v>
      </c>
      <c r="AG81">
        <f t="shared" si="48"/>
        <v>9</v>
      </c>
      <c r="AH81">
        <f t="shared" si="49"/>
        <v>87</v>
      </c>
      <c r="AI81">
        <f t="shared" si="50"/>
        <v>85</v>
      </c>
      <c r="AJ81">
        <f t="shared" si="51"/>
        <v>38</v>
      </c>
      <c r="AK81">
        <f t="shared" si="52"/>
        <v>18</v>
      </c>
      <c r="AL81" s="28">
        <f t="shared" si="53"/>
        <v>67</v>
      </c>
      <c r="AM81" s="24">
        <f t="shared" si="55"/>
        <v>777</v>
      </c>
      <c r="AO81" s="36" t="s">
        <v>123</v>
      </c>
      <c r="AP81" s="6" t="str">
        <f t="shared" si="56"/>
        <v>DUNA</v>
      </c>
      <c r="AQ81" s="6">
        <f t="shared" si="57"/>
        <v>1997</v>
      </c>
      <c r="AR81" s="42">
        <f>SMALL($AM$3:$AM$89, ROWS($AO$3:AO81))</f>
        <v>900</v>
      </c>
      <c r="AT81" s="36" t="s">
        <v>123</v>
      </c>
      <c r="AU81" s="6" t="str">
        <f t="shared" si="54"/>
        <v>DUNA</v>
      </c>
      <c r="AV81" s="6">
        <f t="shared" si="58"/>
        <v>1995</v>
      </c>
      <c r="AW81" s="37">
        <f>SMALL($S$3:$S$89, ROWS(AT$3:$AT81))</f>
        <v>14465.753846153844</v>
      </c>
    </row>
    <row r="82" spans="1:49" x14ac:dyDescent="0.3">
      <c r="A82" s="6" t="s">
        <v>21</v>
      </c>
      <c r="B82" s="7">
        <v>2016</v>
      </c>
      <c r="C82" s="8">
        <v>160.80000000000001</v>
      </c>
      <c r="D82" s="14">
        <v>13.241666666666669</v>
      </c>
      <c r="E82" s="9">
        <v>8.0871232334464018</v>
      </c>
      <c r="F82" s="9">
        <v>10.358333333333333</v>
      </c>
      <c r="G82" s="9">
        <v>95.208333333333329</v>
      </c>
      <c r="H82" s="9">
        <v>1.5750000000000002</v>
      </c>
      <c r="I82" s="14">
        <v>5.6363636363636358</v>
      </c>
      <c r="J82" s="14">
        <v>26.583333333333332</v>
      </c>
      <c r="K82" s="14">
        <v>150.33333333333334</v>
      </c>
      <c r="L82" s="9">
        <v>880</v>
      </c>
      <c r="M82" s="9">
        <v>2829.9999999999995</v>
      </c>
      <c r="N82" s="9">
        <v>53.000000000000014</v>
      </c>
      <c r="O82" s="14">
        <v>41.8</v>
      </c>
      <c r="P82" s="14">
        <v>38.20000000000001</v>
      </c>
      <c r="Q82" s="9">
        <v>2.5500000000000003</v>
      </c>
      <c r="R82" s="10">
        <v>842.84858610261392</v>
      </c>
      <c r="S82" s="31">
        <f t="shared" si="59"/>
        <v>5160.2220729724231</v>
      </c>
      <c r="U82" s="6" t="s">
        <v>21</v>
      </c>
      <c r="V82" s="7">
        <v>2016</v>
      </c>
      <c r="W82">
        <f t="shared" si="38"/>
        <v>81</v>
      </c>
      <c r="X82">
        <f t="shared" si="39"/>
        <v>14</v>
      </c>
      <c r="Y82">
        <f t="shared" si="40"/>
        <v>56</v>
      </c>
      <c r="Z82">
        <f t="shared" si="41"/>
        <v>50</v>
      </c>
      <c r="AA82">
        <f t="shared" si="42"/>
        <v>47</v>
      </c>
      <c r="AB82">
        <f t="shared" si="43"/>
        <v>9</v>
      </c>
      <c r="AC82">
        <f t="shared" si="44"/>
        <v>6</v>
      </c>
      <c r="AD82">
        <f t="shared" si="45"/>
        <v>36</v>
      </c>
      <c r="AE82">
        <f t="shared" si="46"/>
        <v>8</v>
      </c>
      <c r="AF82">
        <f t="shared" si="47"/>
        <v>14</v>
      </c>
      <c r="AG82">
        <f t="shared" si="48"/>
        <v>16</v>
      </c>
      <c r="AH82">
        <f t="shared" si="49"/>
        <v>45</v>
      </c>
      <c r="AI82">
        <f t="shared" si="50"/>
        <v>4</v>
      </c>
      <c r="AJ82">
        <f t="shared" si="51"/>
        <v>28</v>
      </c>
      <c r="AK82">
        <f t="shared" si="52"/>
        <v>14</v>
      </c>
      <c r="AL82" s="28">
        <f t="shared" si="53"/>
        <v>22</v>
      </c>
      <c r="AM82" s="24">
        <f t="shared" si="55"/>
        <v>450</v>
      </c>
      <c r="AO82" s="36" t="s">
        <v>124</v>
      </c>
      <c r="AP82" s="6" t="str">
        <f t="shared" si="56"/>
        <v>DRÁVA</v>
      </c>
      <c r="AQ82" s="6">
        <f t="shared" si="57"/>
        <v>1995</v>
      </c>
      <c r="AR82" s="42">
        <f>SMALL($AM$3:$AM$89, ROWS($AO$3:AO82))</f>
        <v>919</v>
      </c>
      <c r="AT82" s="36" t="s">
        <v>124</v>
      </c>
      <c r="AU82" s="6" t="str">
        <f t="shared" si="54"/>
        <v>DRÁVA</v>
      </c>
      <c r="AV82" s="6">
        <f t="shared" si="58"/>
        <v>1996</v>
      </c>
      <c r="AW82" s="37">
        <f>SMALL($S$3:$S$89, ROWS(AT$3:$AT82))</f>
        <v>14623.652857142857</v>
      </c>
    </row>
    <row r="83" spans="1:49" x14ac:dyDescent="0.3">
      <c r="A83" s="6" t="s">
        <v>21</v>
      </c>
      <c r="B83" s="7">
        <v>2017</v>
      </c>
      <c r="C83" s="8">
        <v>190.8</v>
      </c>
      <c r="D83" s="14">
        <v>11.879999999999999</v>
      </c>
      <c r="E83" s="9">
        <v>8.0870628360551784</v>
      </c>
      <c r="F83" s="9">
        <v>10.806666666666667</v>
      </c>
      <c r="G83" s="9">
        <v>98.440000000000012</v>
      </c>
      <c r="H83" s="9">
        <v>1.3583333333333334</v>
      </c>
      <c r="I83" s="14">
        <v>5.7833333333333341</v>
      </c>
      <c r="J83" s="14">
        <v>29.416666666666668</v>
      </c>
      <c r="K83" s="14">
        <v>150.75</v>
      </c>
      <c r="L83" s="9">
        <v>872.72727272727275</v>
      </c>
      <c r="M83" s="9">
        <v>2716.666666666667</v>
      </c>
      <c r="N83" s="9">
        <v>45.000000000000007</v>
      </c>
      <c r="O83" s="14">
        <v>62.833333333333336</v>
      </c>
      <c r="P83" s="14">
        <v>24.166666666666661</v>
      </c>
      <c r="Q83" s="9">
        <v>1.5750000000000002</v>
      </c>
      <c r="R83" s="10">
        <v>843.82957192939057</v>
      </c>
      <c r="S83" s="31">
        <f t="shared" si="59"/>
        <v>5074.1205741593858</v>
      </c>
      <c r="U83" s="6" t="s">
        <v>21</v>
      </c>
      <c r="V83" s="7">
        <v>2017</v>
      </c>
      <c r="W83">
        <f t="shared" si="38"/>
        <v>72</v>
      </c>
      <c r="X83">
        <f t="shared" si="39"/>
        <v>43</v>
      </c>
      <c r="Y83">
        <f t="shared" si="40"/>
        <v>55</v>
      </c>
      <c r="Z83">
        <f t="shared" si="41"/>
        <v>31</v>
      </c>
      <c r="AA83">
        <f t="shared" si="42"/>
        <v>32</v>
      </c>
      <c r="AB83">
        <f t="shared" si="43"/>
        <v>4</v>
      </c>
      <c r="AC83">
        <f t="shared" si="44"/>
        <v>7</v>
      </c>
      <c r="AD83">
        <f t="shared" si="45"/>
        <v>48</v>
      </c>
      <c r="AE83">
        <f t="shared" si="46"/>
        <v>9</v>
      </c>
      <c r="AF83">
        <f t="shared" si="47"/>
        <v>13</v>
      </c>
      <c r="AG83">
        <f t="shared" si="48"/>
        <v>10</v>
      </c>
      <c r="AH83">
        <f t="shared" si="49"/>
        <v>25</v>
      </c>
      <c r="AI83">
        <f t="shared" si="50"/>
        <v>12</v>
      </c>
      <c r="AJ83">
        <f t="shared" si="51"/>
        <v>9</v>
      </c>
      <c r="AK83">
        <f t="shared" si="52"/>
        <v>3</v>
      </c>
      <c r="AL83" s="28">
        <f t="shared" si="53"/>
        <v>51</v>
      </c>
      <c r="AM83" s="24">
        <f t="shared" si="55"/>
        <v>424</v>
      </c>
      <c r="AO83" s="38" t="s">
        <v>125</v>
      </c>
      <c r="AP83" s="6" t="str">
        <f t="shared" si="56"/>
        <v>DUNA</v>
      </c>
      <c r="AQ83" s="6">
        <f t="shared" si="57"/>
        <v>2001</v>
      </c>
      <c r="AR83" s="42">
        <f>SMALL($AM$3:$AM$89, ROWS($AO$3:AO83))</f>
        <v>955</v>
      </c>
      <c r="AT83" s="38" t="s">
        <v>125</v>
      </c>
      <c r="AU83" s="6" t="str">
        <f t="shared" si="54"/>
        <v>DUNA</v>
      </c>
      <c r="AV83" s="6">
        <f t="shared" si="58"/>
        <v>2010</v>
      </c>
      <c r="AW83" s="37">
        <f>SMALL($S$3:$S$89, ROWS(AT$3:$AT83))</f>
        <v>14938.450095689055</v>
      </c>
    </row>
    <row r="84" spans="1:49" x14ac:dyDescent="0.3">
      <c r="A84" s="6" t="s">
        <v>21</v>
      </c>
      <c r="B84" s="7">
        <v>2018</v>
      </c>
      <c r="C84" s="8">
        <v>156.69999999999999</v>
      </c>
      <c r="D84" s="14">
        <v>13.258333333333333</v>
      </c>
      <c r="E84" s="9">
        <v>8.017085366868578</v>
      </c>
      <c r="F84" s="9">
        <v>10.491666666666665</v>
      </c>
      <c r="G84" s="9">
        <v>99.174999999999997</v>
      </c>
      <c r="H84" s="9">
        <v>1.3916666666666668</v>
      </c>
      <c r="I84" s="14">
        <v>5.4083333333333341</v>
      </c>
      <c r="J84" s="14">
        <v>28.75</v>
      </c>
      <c r="K84" s="14">
        <v>164.33333333333334</v>
      </c>
      <c r="L84" s="9">
        <v>1100</v>
      </c>
      <c r="M84" s="9">
        <v>2208.3333333333335</v>
      </c>
      <c r="N84" s="9">
        <v>30</v>
      </c>
      <c r="O84" s="14">
        <v>68.583333333333329</v>
      </c>
      <c r="P84" s="14">
        <v>25.916666666666671</v>
      </c>
      <c r="Q84" s="9">
        <v>1.9249999999999998</v>
      </c>
      <c r="R84" s="10">
        <v>843.34101732233205</v>
      </c>
      <c r="S84" s="31">
        <f t="shared" si="59"/>
        <v>4765.624769355868</v>
      </c>
      <c r="U84" s="6" t="s">
        <v>21</v>
      </c>
      <c r="V84" s="7">
        <v>2018</v>
      </c>
      <c r="W84">
        <f t="shared" si="38"/>
        <v>82</v>
      </c>
      <c r="X84">
        <f t="shared" si="39"/>
        <v>13</v>
      </c>
      <c r="Y84">
        <f t="shared" si="40"/>
        <v>33</v>
      </c>
      <c r="Z84">
        <f t="shared" si="41"/>
        <v>43</v>
      </c>
      <c r="AA84">
        <f t="shared" si="42"/>
        <v>26</v>
      </c>
      <c r="AB84">
        <f t="shared" si="43"/>
        <v>5</v>
      </c>
      <c r="AC84">
        <f t="shared" si="44"/>
        <v>5</v>
      </c>
      <c r="AD84">
        <f t="shared" si="45"/>
        <v>41</v>
      </c>
      <c r="AE84">
        <f t="shared" si="46"/>
        <v>11</v>
      </c>
      <c r="AF84">
        <f t="shared" si="47"/>
        <v>24</v>
      </c>
      <c r="AG84">
        <f t="shared" si="48"/>
        <v>3</v>
      </c>
      <c r="AH84">
        <f t="shared" si="49"/>
        <v>7</v>
      </c>
      <c r="AI84">
        <f t="shared" si="50"/>
        <v>16</v>
      </c>
      <c r="AJ84">
        <f t="shared" si="51"/>
        <v>12</v>
      </c>
      <c r="AK84">
        <f t="shared" si="52"/>
        <v>9</v>
      </c>
      <c r="AL84" s="28">
        <f t="shared" si="53"/>
        <v>35</v>
      </c>
      <c r="AM84" s="24">
        <f t="shared" si="55"/>
        <v>365</v>
      </c>
      <c r="AO84" s="36" t="s">
        <v>126</v>
      </c>
      <c r="AP84" s="6" t="str">
        <f t="shared" si="56"/>
        <v>DUNA</v>
      </c>
      <c r="AQ84" s="6">
        <f t="shared" si="57"/>
        <v>2001</v>
      </c>
      <c r="AR84" s="42">
        <f>SMALL($AM$3:$AM$89, ROWS($AO$3:AO84))</f>
        <v>955</v>
      </c>
      <c r="AT84" s="36" t="s">
        <v>126</v>
      </c>
      <c r="AU84" s="6" t="str">
        <f t="shared" si="54"/>
        <v>DRÁVA</v>
      </c>
      <c r="AV84" s="6">
        <f t="shared" si="58"/>
        <v>1995</v>
      </c>
      <c r="AW84" s="37">
        <f>SMALL($S$3:$S$89, ROWS(AT$3:$AT84))</f>
        <v>14983.159230769232</v>
      </c>
    </row>
    <row r="85" spans="1:49" x14ac:dyDescent="0.3">
      <c r="A85" s="6" t="s">
        <v>21</v>
      </c>
      <c r="B85" s="7">
        <v>2019</v>
      </c>
      <c r="C85" s="8">
        <v>165.1</v>
      </c>
      <c r="D85" s="14">
        <v>14.1</v>
      </c>
      <c r="E85" s="9">
        <v>8.0471363367857656</v>
      </c>
      <c r="F85" s="9">
        <v>9.9</v>
      </c>
      <c r="G85" s="9">
        <v>101.6</v>
      </c>
      <c r="H85" s="9">
        <v>1.1000000000000001</v>
      </c>
      <c r="I85" s="14">
        <v>5.8</v>
      </c>
      <c r="J85" s="14">
        <v>51.5</v>
      </c>
      <c r="K85" s="14">
        <v>184.6</v>
      </c>
      <c r="L85" s="9">
        <v>920</v>
      </c>
      <c r="M85" s="9">
        <v>2100</v>
      </c>
      <c r="N85" s="9">
        <v>52.982617049834857</v>
      </c>
      <c r="O85" s="14">
        <v>82.1</v>
      </c>
      <c r="P85" s="14">
        <v>25.6</v>
      </c>
      <c r="Q85" s="9">
        <v>4.25</v>
      </c>
      <c r="R85" s="10">
        <v>844.4182241437943</v>
      </c>
      <c r="S85" s="31">
        <f t="shared" si="59"/>
        <v>4571.0979775304149</v>
      </c>
      <c r="U85" s="6" t="s">
        <v>21</v>
      </c>
      <c r="V85" s="7">
        <v>2019</v>
      </c>
      <c r="W85">
        <f t="shared" si="38"/>
        <v>79</v>
      </c>
      <c r="X85">
        <f t="shared" si="39"/>
        <v>4</v>
      </c>
      <c r="Y85">
        <f t="shared" si="40"/>
        <v>44</v>
      </c>
      <c r="Z85">
        <f t="shared" si="41"/>
        <v>55</v>
      </c>
      <c r="AA85">
        <f t="shared" si="42"/>
        <v>16</v>
      </c>
      <c r="AB85">
        <f t="shared" si="43"/>
        <v>1</v>
      </c>
      <c r="AC85">
        <f t="shared" si="44"/>
        <v>8</v>
      </c>
      <c r="AD85">
        <f t="shared" si="45"/>
        <v>72</v>
      </c>
      <c r="AE85">
        <f t="shared" si="46"/>
        <v>18</v>
      </c>
      <c r="AF85">
        <f t="shared" si="47"/>
        <v>18</v>
      </c>
      <c r="AG85">
        <f t="shared" si="48"/>
        <v>1</v>
      </c>
      <c r="AH85">
        <f t="shared" si="49"/>
        <v>43</v>
      </c>
      <c r="AI85">
        <f t="shared" si="50"/>
        <v>28</v>
      </c>
      <c r="AJ85">
        <f t="shared" si="51"/>
        <v>11</v>
      </c>
      <c r="AK85">
        <f t="shared" si="52"/>
        <v>30</v>
      </c>
      <c r="AL85" s="28">
        <f t="shared" si="53"/>
        <v>65</v>
      </c>
      <c r="AM85" s="24">
        <f t="shared" si="55"/>
        <v>493</v>
      </c>
      <c r="AO85" s="36" t="s">
        <v>127</v>
      </c>
      <c r="AP85" s="6" t="str">
        <f t="shared" si="56"/>
        <v>DUNA</v>
      </c>
      <c r="AQ85" s="6">
        <f t="shared" si="57"/>
        <v>2002</v>
      </c>
      <c r="AR85" s="42">
        <f>SMALL($AM$3:$AM$89, ROWS($AO$3:AO85))</f>
        <v>979</v>
      </c>
      <c r="AT85" s="36" t="s">
        <v>127</v>
      </c>
      <c r="AU85" s="6" t="str">
        <f t="shared" si="54"/>
        <v>DUNA</v>
      </c>
      <c r="AV85" s="6">
        <f t="shared" si="58"/>
        <v>2002</v>
      </c>
      <c r="AW85" s="37">
        <f>SMALL($S$3:$S$89, ROWS(AT$3:$AT85))</f>
        <v>15254.74142222222</v>
      </c>
    </row>
    <row r="86" spans="1:49" x14ac:dyDescent="0.3">
      <c r="A86" s="6" t="s">
        <v>21</v>
      </c>
      <c r="B86" s="7">
        <v>2020</v>
      </c>
      <c r="C86" s="8">
        <v>174</v>
      </c>
      <c r="D86" s="14">
        <v>14.263999999999999</v>
      </c>
      <c r="E86" s="9">
        <v>8</v>
      </c>
      <c r="F86" s="9">
        <v>10.372999999999999</v>
      </c>
      <c r="G86" s="9">
        <v>100.264</v>
      </c>
      <c r="H86" s="9">
        <v>1.4330000000000001</v>
      </c>
      <c r="I86" s="14">
        <v>6.2249999999999996</v>
      </c>
      <c r="J86" s="14">
        <v>51.832999999999998</v>
      </c>
      <c r="K86" s="14">
        <v>167.25</v>
      </c>
      <c r="L86" s="9">
        <v>918.18200000000002</v>
      </c>
      <c r="M86" s="9">
        <v>2740</v>
      </c>
      <c r="N86" s="9">
        <v>32</v>
      </c>
      <c r="O86" s="14">
        <v>66</v>
      </c>
      <c r="P86" s="14">
        <v>24</v>
      </c>
      <c r="Q86" s="9">
        <v>0.8</v>
      </c>
      <c r="R86" s="10">
        <v>844.01</v>
      </c>
      <c r="S86" s="31">
        <f t="shared" si="59"/>
        <v>5158.6340000000009</v>
      </c>
      <c r="U86" s="6" t="s">
        <v>21</v>
      </c>
      <c r="V86" s="7">
        <v>2020</v>
      </c>
      <c r="W86">
        <f t="shared" si="38"/>
        <v>76</v>
      </c>
      <c r="X86">
        <f t="shared" si="39"/>
        <v>3</v>
      </c>
      <c r="Y86">
        <f t="shared" si="40"/>
        <v>24</v>
      </c>
      <c r="Z86">
        <f t="shared" si="41"/>
        <v>49</v>
      </c>
      <c r="AA86">
        <f t="shared" si="42"/>
        <v>21</v>
      </c>
      <c r="AB86">
        <f t="shared" si="43"/>
        <v>6</v>
      </c>
      <c r="AC86">
        <f t="shared" si="44"/>
        <v>9</v>
      </c>
      <c r="AD86">
        <f t="shared" si="45"/>
        <v>73</v>
      </c>
      <c r="AE86">
        <f t="shared" si="46"/>
        <v>13</v>
      </c>
      <c r="AF86">
        <f t="shared" si="47"/>
        <v>17</v>
      </c>
      <c r="AG86">
        <f t="shared" si="48"/>
        <v>12</v>
      </c>
      <c r="AH86">
        <f t="shared" si="49"/>
        <v>9</v>
      </c>
      <c r="AI86">
        <f t="shared" si="50"/>
        <v>13</v>
      </c>
      <c r="AJ86">
        <f t="shared" si="51"/>
        <v>8</v>
      </c>
      <c r="AK86">
        <f t="shared" si="52"/>
        <v>1</v>
      </c>
      <c r="AL86" s="28">
        <f t="shared" si="53"/>
        <v>57</v>
      </c>
      <c r="AM86" s="24">
        <f t="shared" si="55"/>
        <v>391</v>
      </c>
      <c r="AO86" s="36" t="s">
        <v>128</v>
      </c>
      <c r="AP86" s="6" t="str">
        <f t="shared" si="56"/>
        <v>DUNA</v>
      </c>
      <c r="AQ86" s="6">
        <f t="shared" si="57"/>
        <v>1998</v>
      </c>
      <c r="AR86" s="42">
        <f>SMALL($AM$3:$AM$89, ROWS($AO$3:AO86))</f>
        <v>985</v>
      </c>
      <c r="AT86" s="36" t="s">
        <v>128</v>
      </c>
      <c r="AU86" s="6" t="str">
        <f t="shared" si="54"/>
        <v>DUNA</v>
      </c>
      <c r="AV86" s="6">
        <f t="shared" si="58"/>
        <v>1999</v>
      </c>
      <c r="AW86" s="37">
        <f>SMALL($S$3:$S$89, ROWS(AT$3:$AT86))</f>
        <v>15286.264725274725</v>
      </c>
    </row>
    <row r="87" spans="1:49" x14ac:dyDescent="0.3">
      <c r="A87" s="6" t="s">
        <v>21</v>
      </c>
      <c r="B87" s="7">
        <v>2021</v>
      </c>
      <c r="C87" s="13">
        <v>187.8</v>
      </c>
      <c r="D87" s="14">
        <v>11.4</v>
      </c>
      <c r="E87" s="14">
        <v>8.07</v>
      </c>
      <c r="F87" s="14">
        <v>10.74</v>
      </c>
      <c r="G87" s="14">
        <v>100.92</v>
      </c>
      <c r="H87" s="14">
        <v>2.1</v>
      </c>
      <c r="I87" s="14">
        <v>5.0599999999999996</v>
      </c>
      <c r="J87" s="14">
        <v>45.5</v>
      </c>
      <c r="K87" s="14">
        <v>168.5</v>
      </c>
      <c r="L87" s="14">
        <v>808.33</v>
      </c>
      <c r="M87" s="14">
        <v>2650</v>
      </c>
      <c r="N87" s="14">
        <v>44.1</v>
      </c>
      <c r="O87" s="14">
        <v>88.58</v>
      </c>
      <c r="P87" s="14">
        <v>54.4</v>
      </c>
      <c r="Q87" s="9">
        <v>6.9748998325226399</v>
      </c>
      <c r="R87" s="10">
        <v>843.578480192607</v>
      </c>
      <c r="S87" s="31">
        <f t="shared" si="59"/>
        <v>5036.0533800251305</v>
      </c>
      <c r="U87" s="6" t="s">
        <v>21</v>
      </c>
      <c r="V87" s="7">
        <v>2021</v>
      </c>
      <c r="W87">
        <f t="shared" si="38"/>
        <v>74</v>
      </c>
      <c r="X87">
        <f t="shared" si="39"/>
        <v>51</v>
      </c>
      <c r="Y87">
        <f t="shared" si="40"/>
        <v>53</v>
      </c>
      <c r="Z87">
        <f t="shared" si="41"/>
        <v>35</v>
      </c>
      <c r="AA87">
        <f t="shared" si="42"/>
        <v>18</v>
      </c>
      <c r="AB87">
        <f t="shared" si="43"/>
        <v>23</v>
      </c>
      <c r="AC87">
        <f t="shared" si="44"/>
        <v>4</v>
      </c>
      <c r="AD87">
        <f t="shared" si="45"/>
        <v>69</v>
      </c>
      <c r="AE87">
        <f t="shared" si="46"/>
        <v>14</v>
      </c>
      <c r="AF87">
        <f t="shared" si="47"/>
        <v>5</v>
      </c>
      <c r="AG87">
        <f t="shared" si="48"/>
        <v>7</v>
      </c>
      <c r="AH87">
        <f t="shared" si="49"/>
        <v>24</v>
      </c>
      <c r="AI87">
        <f t="shared" si="50"/>
        <v>45</v>
      </c>
      <c r="AJ87">
        <f t="shared" si="51"/>
        <v>56</v>
      </c>
      <c r="AK87">
        <f t="shared" si="52"/>
        <v>45</v>
      </c>
      <c r="AL87" s="28">
        <f t="shared" si="53"/>
        <v>41</v>
      </c>
      <c r="AM87" s="24">
        <f t="shared" si="55"/>
        <v>564</v>
      </c>
      <c r="AO87" s="36" t="s">
        <v>129</v>
      </c>
      <c r="AP87" s="6" t="str">
        <f t="shared" si="56"/>
        <v>DUNA</v>
      </c>
      <c r="AQ87" s="6">
        <f t="shared" si="57"/>
        <v>1999</v>
      </c>
      <c r="AR87" s="42">
        <f>SMALL($AM$3:$AM$89, ROWS($AO$3:AO87))</f>
        <v>992</v>
      </c>
      <c r="AT87" s="36" t="s">
        <v>129</v>
      </c>
      <c r="AU87" s="6" t="str">
        <f t="shared" si="54"/>
        <v>DUNA</v>
      </c>
      <c r="AV87" s="6">
        <f t="shared" si="58"/>
        <v>1998</v>
      </c>
      <c r="AW87" s="37">
        <f>SMALL($S$3:$S$89, ROWS(AT$3:$AT87))</f>
        <v>15702.384065934064</v>
      </c>
    </row>
    <row r="88" spans="1:49" x14ac:dyDescent="0.3">
      <c r="A88" s="6" t="s">
        <v>21</v>
      </c>
      <c r="B88" s="7">
        <v>2022</v>
      </c>
      <c r="C88" s="13">
        <v>192</v>
      </c>
      <c r="D88" s="14">
        <v>11.3</v>
      </c>
      <c r="E88" s="14">
        <v>8.09</v>
      </c>
      <c r="F88" s="14">
        <v>10.4</v>
      </c>
      <c r="G88" s="14">
        <v>98.73</v>
      </c>
      <c r="H88" s="14">
        <v>1.89</v>
      </c>
      <c r="I88" s="14">
        <v>6.43</v>
      </c>
      <c r="J88" s="14">
        <v>34</v>
      </c>
      <c r="K88" s="14">
        <v>145.91</v>
      </c>
      <c r="L88" s="14">
        <v>800</v>
      </c>
      <c r="M88" s="14">
        <v>2180</v>
      </c>
      <c r="N88" s="14">
        <v>30</v>
      </c>
      <c r="O88" s="14">
        <v>50.45</v>
      </c>
      <c r="P88" s="14">
        <v>41</v>
      </c>
      <c r="Q88" s="9">
        <v>6.974063499613516</v>
      </c>
      <c r="R88" s="10">
        <v>843.84571045065343</v>
      </c>
      <c r="S88" s="31">
        <f t="shared" si="59"/>
        <v>4461.0197739502664</v>
      </c>
      <c r="U88" s="6" t="s">
        <v>21</v>
      </c>
      <c r="V88" s="7">
        <v>2022</v>
      </c>
      <c r="W88">
        <f t="shared" si="38"/>
        <v>71</v>
      </c>
      <c r="X88">
        <f t="shared" si="39"/>
        <v>54</v>
      </c>
      <c r="Y88">
        <f t="shared" si="40"/>
        <v>57</v>
      </c>
      <c r="Z88">
        <f t="shared" si="41"/>
        <v>46</v>
      </c>
      <c r="AA88">
        <f t="shared" si="42"/>
        <v>30</v>
      </c>
      <c r="AB88">
        <f t="shared" si="43"/>
        <v>15</v>
      </c>
      <c r="AC88">
        <f t="shared" si="44"/>
        <v>11</v>
      </c>
      <c r="AD88">
        <f t="shared" si="45"/>
        <v>55</v>
      </c>
      <c r="AE88">
        <f t="shared" si="46"/>
        <v>4</v>
      </c>
      <c r="AF88">
        <f t="shared" si="47"/>
        <v>4</v>
      </c>
      <c r="AG88">
        <f t="shared" si="48"/>
        <v>2</v>
      </c>
      <c r="AH88">
        <f t="shared" si="49"/>
        <v>7</v>
      </c>
      <c r="AI88">
        <f t="shared" si="50"/>
        <v>9</v>
      </c>
      <c r="AJ88">
        <f t="shared" si="51"/>
        <v>34</v>
      </c>
      <c r="AK88">
        <f t="shared" si="52"/>
        <v>44</v>
      </c>
      <c r="AL88" s="28">
        <f t="shared" si="53"/>
        <v>55</v>
      </c>
      <c r="AM88" s="24">
        <f t="shared" si="55"/>
        <v>498</v>
      </c>
      <c r="AO88" s="36" t="s">
        <v>130</v>
      </c>
      <c r="AP88" s="6" t="str">
        <f t="shared" si="56"/>
        <v>DUNA</v>
      </c>
      <c r="AQ88" s="6">
        <f t="shared" si="57"/>
        <v>1995</v>
      </c>
      <c r="AR88" s="42">
        <f>SMALL($AM$3:$AM$89, ROWS($AO$3:AO88))</f>
        <v>1023</v>
      </c>
      <c r="AT88" s="36" t="s">
        <v>130</v>
      </c>
      <c r="AU88" s="6" t="str">
        <f t="shared" si="54"/>
        <v>DUNA</v>
      </c>
      <c r="AV88" s="6">
        <f t="shared" si="58"/>
        <v>1996</v>
      </c>
      <c r="AW88" s="37">
        <f>SMALL($S$3:$S$89, ROWS(AT$3:$AT88))</f>
        <v>17164.619340659341</v>
      </c>
    </row>
    <row r="89" spans="1:49" ht="15" thickBot="1" x14ac:dyDescent="0.35">
      <c r="A89" s="6" t="s">
        <v>21</v>
      </c>
      <c r="B89" s="7">
        <v>2023</v>
      </c>
      <c r="C89" s="18">
        <v>216.8</v>
      </c>
      <c r="D89" s="19">
        <v>12.1</v>
      </c>
      <c r="E89" s="19">
        <v>8.06</v>
      </c>
      <c r="F89" s="19">
        <v>10.54</v>
      </c>
      <c r="G89" s="19">
        <v>100.3</v>
      </c>
      <c r="H89" s="19">
        <v>2.1</v>
      </c>
      <c r="I89" s="19">
        <v>4.9000000000000004</v>
      </c>
      <c r="J89" s="19">
        <v>35.67</v>
      </c>
      <c r="K89" s="19">
        <v>142.33000000000001</v>
      </c>
      <c r="L89" s="19">
        <v>808.33</v>
      </c>
      <c r="M89" s="19">
        <v>2310</v>
      </c>
      <c r="N89" s="20">
        <v>52.956238614407482</v>
      </c>
      <c r="O89" s="19">
        <v>73</v>
      </c>
      <c r="P89" s="19">
        <v>40</v>
      </c>
      <c r="Q89" s="19">
        <v>1.54</v>
      </c>
      <c r="R89" s="21">
        <v>843.03828213499014</v>
      </c>
      <c r="S89" s="31">
        <f t="shared" si="59"/>
        <v>4661.6645207493975</v>
      </c>
      <c r="U89" s="6" t="s">
        <v>21</v>
      </c>
      <c r="V89" s="7">
        <v>2023</v>
      </c>
      <c r="W89" s="25">
        <f t="shared" si="38"/>
        <v>67</v>
      </c>
      <c r="X89" s="26">
        <f t="shared" si="39"/>
        <v>39</v>
      </c>
      <c r="Y89" s="26">
        <f t="shared" si="40"/>
        <v>49</v>
      </c>
      <c r="Z89" s="26">
        <f t="shared" si="41"/>
        <v>41</v>
      </c>
      <c r="AA89" s="26">
        <f t="shared" si="42"/>
        <v>20</v>
      </c>
      <c r="AB89" s="26">
        <f t="shared" si="43"/>
        <v>23</v>
      </c>
      <c r="AC89" s="26">
        <f t="shared" si="44"/>
        <v>1</v>
      </c>
      <c r="AD89" s="26">
        <f t="shared" si="45"/>
        <v>60</v>
      </c>
      <c r="AE89" s="26">
        <f t="shared" si="46"/>
        <v>3</v>
      </c>
      <c r="AF89" s="26">
        <f t="shared" si="47"/>
        <v>5</v>
      </c>
      <c r="AG89" s="26">
        <f t="shared" si="48"/>
        <v>4</v>
      </c>
      <c r="AH89" s="26">
        <f t="shared" si="49"/>
        <v>41</v>
      </c>
      <c r="AI89" s="26">
        <f t="shared" si="50"/>
        <v>21</v>
      </c>
      <c r="AJ89" s="26">
        <f t="shared" si="51"/>
        <v>30</v>
      </c>
      <c r="AK89" s="26">
        <f t="shared" si="52"/>
        <v>2</v>
      </c>
      <c r="AL89" s="29">
        <f t="shared" si="53"/>
        <v>24</v>
      </c>
      <c r="AM89" s="24">
        <f t="shared" si="55"/>
        <v>430</v>
      </c>
      <c r="AO89" s="39" t="s">
        <v>131</v>
      </c>
      <c r="AP89" s="40" t="str">
        <f t="shared" si="56"/>
        <v>DUNA</v>
      </c>
      <c r="AQ89" s="40">
        <f t="shared" si="57"/>
        <v>1996</v>
      </c>
      <c r="AR89" s="44">
        <f>SMALL($AM$3:$AM$89, ROWS($AO$3:AO89))</f>
        <v>1109</v>
      </c>
      <c r="AT89" s="39" t="s">
        <v>131</v>
      </c>
      <c r="AU89" s="40" t="str">
        <f t="shared" si="54"/>
        <v>TISZA</v>
      </c>
      <c r="AV89" s="40">
        <f t="shared" si="58"/>
        <v>1997</v>
      </c>
      <c r="AW89" s="41">
        <f>SMALL($S$3:$S$89, ROWS(AT$3:$AT89))</f>
        <v>44812.085714285713</v>
      </c>
    </row>
    <row r="92" spans="1:49" ht="45.6" x14ac:dyDescent="0.3">
      <c r="A92" s="7" t="s">
        <v>1</v>
      </c>
      <c r="B92" s="6" t="s">
        <v>23</v>
      </c>
      <c r="C92" s="22" t="s">
        <v>24</v>
      </c>
      <c r="D92" s="22" t="s">
        <v>25</v>
      </c>
      <c r="E92" s="22" t="s">
        <v>26</v>
      </c>
      <c r="F92" s="22" t="s">
        <v>27</v>
      </c>
      <c r="G92" s="22" t="s">
        <v>28</v>
      </c>
      <c r="H92" s="22" t="s">
        <v>29</v>
      </c>
      <c r="I92" s="22" t="s">
        <v>30</v>
      </c>
      <c r="J92" s="22" t="s">
        <v>31</v>
      </c>
      <c r="K92" s="22" t="s">
        <v>32</v>
      </c>
      <c r="L92" s="22" t="s">
        <v>33</v>
      </c>
      <c r="M92" s="22" t="s">
        <v>34</v>
      </c>
      <c r="N92" s="22" t="s">
        <v>35</v>
      </c>
      <c r="O92" s="22" t="s">
        <v>36</v>
      </c>
      <c r="P92" s="22" t="s">
        <v>37</v>
      </c>
      <c r="Q92" s="22" t="s">
        <v>38</v>
      </c>
      <c r="R92" s="22" t="s">
        <v>39</v>
      </c>
      <c r="S92" s="23" t="s">
        <v>40</v>
      </c>
      <c r="V92" s="72" t="s">
        <v>43</v>
      </c>
      <c r="W92" s="5" t="s">
        <v>3</v>
      </c>
      <c r="X92" s="5" t="s">
        <v>4</v>
      </c>
      <c r="Y92" s="5" t="s">
        <v>22</v>
      </c>
      <c r="Z92" s="5" t="s">
        <v>6</v>
      </c>
      <c r="AA92" s="5" t="s">
        <v>7</v>
      </c>
      <c r="AB92" s="5" t="s">
        <v>8</v>
      </c>
      <c r="AC92" s="5" t="s">
        <v>9</v>
      </c>
      <c r="AD92" s="5" t="s">
        <v>10</v>
      </c>
      <c r="AE92" s="5" t="s">
        <v>11</v>
      </c>
      <c r="AF92" s="5" t="s">
        <v>12</v>
      </c>
      <c r="AG92" s="5" t="s">
        <v>13</v>
      </c>
      <c r="AH92" s="5" t="s">
        <v>14</v>
      </c>
      <c r="AI92" s="5" t="s">
        <v>15</v>
      </c>
      <c r="AJ92" s="5" t="s">
        <v>16</v>
      </c>
      <c r="AK92" s="5" t="s">
        <v>17</v>
      </c>
      <c r="AL92" s="5" t="s">
        <v>18</v>
      </c>
    </row>
    <row r="93" spans="1:49" ht="31.8" customHeight="1" x14ac:dyDescent="0.3">
      <c r="A93" s="6" t="s">
        <v>19</v>
      </c>
      <c r="B93" s="7">
        <v>1995</v>
      </c>
      <c r="C93">
        <f t="shared" ref="C93:C124" si="60">IF(C3&gt;=350, 3, IF(C3&gt;=200, 2, 1))</f>
        <v>2</v>
      </c>
      <c r="D93">
        <f t="shared" ref="D93:D124" si="61">IF(AND(D3&gt;=10, D3&lt;=20), 3, IF(AND(D3&gt;=5, D3&lt;10), 2, IF(AND(D3&gt;20, D3&lt;=25), 2, 1)))</f>
        <v>3</v>
      </c>
      <c r="E93">
        <f t="shared" ref="E93:E124" si="62">IF(AND(E3&gt;=6.75, E3&lt;=8.25), 3, IF(OR(AND(E3&gt;=6, E3&lt;6.5), AND(E3&gt;8.5, E3&lt;=9)), 2, 1))</f>
        <v>3</v>
      </c>
      <c r="F93">
        <f t="shared" ref="F93:F124" si="63">IF(F3&lt;=8, 1, IF(F3&lt;=12, 2, 3))</f>
        <v>2</v>
      </c>
      <c r="G93">
        <f t="shared" ref="G93:G124" si="64">IF(G3&gt;=90, 3, IF(G3&gt;=70, 2, 1))</f>
        <v>2</v>
      </c>
      <c r="H93">
        <f t="shared" ref="H93:H124" si="65">IF(H3&lt;=3, 3, IF(H3&lt;=5, 2, 1))</f>
        <v>3</v>
      </c>
      <c r="I93">
        <f t="shared" ref="I93:I124" si="66">IF(I3&lt;=7, 3, IF(I3&lt;=12, 2, 1))</f>
        <v>2</v>
      </c>
      <c r="J93">
        <f t="shared" ref="J93:J124" si="67">IF(J3&lt;=30, 3, IF(J3&lt;=40, 2, 1))</f>
        <v>1</v>
      </c>
      <c r="K93">
        <f t="shared" ref="K93:K124" si="68">IF(K3&lt;=150, 3, IF(K3&lt;=300, 2, 1))</f>
        <v>2</v>
      </c>
      <c r="L93">
        <f t="shared" ref="L93:L124" si="69">IF(L3&lt;=1500, 3, IF(L3&lt;=2250, 2, 1))</f>
        <v>1</v>
      </c>
      <c r="M93">
        <f t="shared" ref="M93:M124" si="70">IF(M3&lt;=4000, 3, IF(M3&lt;=8000, 2, 1))</f>
        <v>1</v>
      </c>
      <c r="N93">
        <f t="shared" ref="N93:N124" si="71">IF(N3&lt;=20, 3, IF(N3&lt;=60, 2, 1))</f>
        <v>1</v>
      </c>
      <c r="O93">
        <f t="shared" ref="O93:O124" si="72">IF(O3&lt;=80, 3, IF(O3&lt;=160, 2, 1))</f>
        <v>2</v>
      </c>
      <c r="P93">
        <f t="shared" ref="P93:P124" si="73">IF(P3&lt;=40, 3, IF(P3&lt;=100, 2, 1))</f>
        <v>2</v>
      </c>
      <c r="Q93">
        <f t="shared" ref="Q93:Q124" si="74">IF(Q3&lt;=5, 3, IF(Q3&lt;=15, 2, 1))</f>
        <v>2</v>
      </c>
      <c r="R93">
        <f t="shared" ref="R93:R124" si="75">IF(R3&lt;=1000, 3, IF(R3&lt;=2500, 2, 1))</f>
        <v>2</v>
      </c>
      <c r="S93" s="24">
        <f>SUM(C93:R93)</f>
        <v>31</v>
      </c>
      <c r="V93" s="72"/>
      <c r="W93" s="32">
        <f t="shared" ref="W93:AL93" si="76">CORREL(W3:W89,C93:C179)</f>
        <v>-0.866961971693607</v>
      </c>
      <c r="X93" s="32">
        <f t="shared" si="76"/>
        <v>-0.50211498115791298</v>
      </c>
      <c r="Y93" s="32">
        <f t="shared" si="76"/>
        <v>-0.26372924277912413</v>
      </c>
      <c r="Z93" s="32">
        <f t="shared" si="76"/>
        <v>-0.59781016008962284</v>
      </c>
      <c r="AA93" s="32">
        <f t="shared" si="76"/>
        <v>-0.71668219092769248</v>
      </c>
      <c r="AB93" s="32">
        <f t="shared" si="76"/>
        <v>-0.8114899352218391</v>
      </c>
      <c r="AC93" s="32">
        <f t="shared" si="76"/>
        <v>-0.78802344314884054</v>
      </c>
      <c r="AD93" s="32">
        <f t="shared" si="76"/>
        <v>-0.87554771459000347</v>
      </c>
      <c r="AE93" s="32">
        <f t="shared" si="76"/>
        <v>-0.52791529021413242</v>
      </c>
      <c r="AF93" s="32">
        <f t="shared" si="76"/>
        <v>-0.93597923415419249</v>
      </c>
      <c r="AG93" s="32">
        <f t="shared" si="76"/>
        <v>-0.91485998711576721</v>
      </c>
      <c r="AH93" s="32">
        <f t="shared" si="76"/>
        <v>-0.84442607707737116</v>
      </c>
      <c r="AI93" s="32">
        <f t="shared" si="76"/>
        <v>-0.81957785874409084</v>
      </c>
      <c r="AJ93" s="32">
        <f t="shared" si="76"/>
        <v>-0.92189426950112174</v>
      </c>
      <c r="AK93" s="32">
        <f t="shared" si="76"/>
        <v>-0.92499004235705273</v>
      </c>
      <c r="AL93" s="32">
        <f t="shared" si="76"/>
        <v>-0.64805222729940781</v>
      </c>
    </row>
    <row r="94" spans="1:49" x14ac:dyDescent="0.3">
      <c r="A94" s="6" t="s">
        <v>19</v>
      </c>
      <c r="B94" s="7">
        <v>1996</v>
      </c>
      <c r="C94">
        <f t="shared" si="60"/>
        <v>3</v>
      </c>
      <c r="D94">
        <f t="shared" si="61"/>
        <v>2</v>
      </c>
      <c r="E94">
        <f t="shared" si="62"/>
        <v>3</v>
      </c>
      <c r="F94">
        <f t="shared" si="63"/>
        <v>2</v>
      </c>
      <c r="G94">
        <f t="shared" si="64"/>
        <v>2</v>
      </c>
      <c r="H94">
        <f t="shared" si="65"/>
        <v>3</v>
      </c>
      <c r="I94">
        <f t="shared" si="66"/>
        <v>1</v>
      </c>
      <c r="J94">
        <f t="shared" si="67"/>
        <v>3</v>
      </c>
      <c r="K94">
        <f t="shared" si="68"/>
        <v>2</v>
      </c>
      <c r="L94">
        <f t="shared" si="69"/>
        <v>1</v>
      </c>
      <c r="M94">
        <f t="shared" si="70"/>
        <v>1</v>
      </c>
      <c r="N94">
        <f t="shared" si="71"/>
        <v>1</v>
      </c>
      <c r="O94">
        <f t="shared" si="72"/>
        <v>2</v>
      </c>
      <c r="P94">
        <f t="shared" si="73"/>
        <v>2</v>
      </c>
      <c r="Q94">
        <f t="shared" si="74"/>
        <v>1</v>
      </c>
      <c r="R94">
        <f t="shared" si="75"/>
        <v>2</v>
      </c>
      <c r="S94" s="24">
        <f>SUM(C94:R94)</f>
        <v>31</v>
      </c>
    </row>
    <row r="95" spans="1:49" ht="19.2" customHeight="1" x14ac:dyDescent="0.3">
      <c r="A95" s="6" t="s">
        <v>19</v>
      </c>
      <c r="B95" s="7">
        <v>1997</v>
      </c>
      <c r="C95">
        <f t="shared" si="60"/>
        <v>3</v>
      </c>
      <c r="D95">
        <f t="shared" si="61"/>
        <v>3</v>
      </c>
      <c r="E95">
        <f t="shared" si="62"/>
        <v>1</v>
      </c>
      <c r="F95">
        <f t="shared" si="63"/>
        <v>2</v>
      </c>
      <c r="G95">
        <f t="shared" si="64"/>
        <v>3</v>
      </c>
      <c r="H95">
        <f t="shared" si="65"/>
        <v>3</v>
      </c>
      <c r="I95">
        <f t="shared" si="66"/>
        <v>2</v>
      </c>
      <c r="J95">
        <f t="shared" si="67"/>
        <v>1</v>
      </c>
      <c r="K95">
        <f t="shared" si="68"/>
        <v>2</v>
      </c>
      <c r="L95">
        <f t="shared" si="69"/>
        <v>1</v>
      </c>
      <c r="M95">
        <f t="shared" si="70"/>
        <v>1</v>
      </c>
      <c r="N95">
        <f t="shared" si="71"/>
        <v>1</v>
      </c>
      <c r="O95">
        <f t="shared" si="72"/>
        <v>2</v>
      </c>
      <c r="P95">
        <f t="shared" si="73"/>
        <v>2</v>
      </c>
      <c r="Q95">
        <f t="shared" si="74"/>
        <v>1</v>
      </c>
      <c r="R95">
        <f t="shared" si="75"/>
        <v>3</v>
      </c>
      <c r="S95" s="24">
        <f t="shared" ref="S95:S157" si="77">SUM(C95:R95)</f>
        <v>31</v>
      </c>
    </row>
    <row r="96" spans="1:49" x14ac:dyDescent="0.3">
      <c r="A96" s="6" t="s">
        <v>19</v>
      </c>
      <c r="B96" s="7">
        <v>1998</v>
      </c>
      <c r="C96">
        <f t="shared" si="60"/>
        <v>3</v>
      </c>
      <c r="D96">
        <f t="shared" si="61"/>
        <v>3</v>
      </c>
      <c r="E96">
        <f t="shared" si="62"/>
        <v>3</v>
      </c>
      <c r="F96">
        <f t="shared" si="63"/>
        <v>2</v>
      </c>
      <c r="G96">
        <f t="shared" si="64"/>
        <v>2</v>
      </c>
      <c r="H96">
        <f t="shared" si="65"/>
        <v>3</v>
      </c>
      <c r="I96">
        <f t="shared" si="66"/>
        <v>2</v>
      </c>
      <c r="J96">
        <f t="shared" si="67"/>
        <v>3</v>
      </c>
      <c r="K96">
        <f t="shared" si="68"/>
        <v>2</v>
      </c>
      <c r="L96">
        <f t="shared" si="69"/>
        <v>1</v>
      </c>
      <c r="M96">
        <f t="shared" si="70"/>
        <v>1</v>
      </c>
      <c r="N96">
        <f t="shared" si="71"/>
        <v>1</v>
      </c>
      <c r="O96">
        <f t="shared" si="72"/>
        <v>2</v>
      </c>
      <c r="P96">
        <f t="shared" si="73"/>
        <v>2</v>
      </c>
      <c r="Q96">
        <f t="shared" si="74"/>
        <v>1</v>
      </c>
      <c r="R96">
        <f t="shared" si="75"/>
        <v>2</v>
      </c>
      <c r="S96" s="24">
        <f t="shared" si="77"/>
        <v>33</v>
      </c>
      <c r="W96" s="57"/>
    </row>
    <row r="97" spans="1:32" ht="40.799999999999997" customHeight="1" x14ac:dyDescent="0.3">
      <c r="A97" s="6" t="s">
        <v>19</v>
      </c>
      <c r="B97" s="7">
        <v>1999</v>
      </c>
      <c r="C97">
        <f t="shared" si="60"/>
        <v>3</v>
      </c>
      <c r="D97">
        <f t="shared" si="61"/>
        <v>3</v>
      </c>
      <c r="E97">
        <f t="shared" si="62"/>
        <v>3</v>
      </c>
      <c r="F97">
        <f t="shared" si="63"/>
        <v>2</v>
      </c>
      <c r="G97">
        <f t="shared" si="64"/>
        <v>2</v>
      </c>
      <c r="H97">
        <f t="shared" si="65"/>
        <v>3</v>
      </c>
      <c r="I97">
        <f t="shared" si="66"/>
        <v>2</v>
      </c>
      <c r="J97">
        <f t="shared" si="67"/>
        <v>2</v>
      </c>
      <c r="K97">
        <f t="shared" si="68"/>
        <v>2</v>
      </c>
      <c r="L97">
        <f t="shared" si="69"/>
        <v>1</v>
      </c>
      <c r="M97">
        <f t="shared" si="70"/>
        <v>1</v>
      </c>
      <c r="N97">
        <f t="shared" si="71"/>
        <v>1</v>
      </c>
      <c r="O97">
        <f t="shared" si="72"/>
        <v>2</v>
      </c>
      <c r="P97">
        <f t="shared" si="73"/>
        <v>3</v>
      </c>
      <c r="Q97">
        <f t="shared" si="74"/>
        <v>1</v>
      </c>
      <c r="R97">
        <f t="shared" si="75"/>
        <v>3</v>
      </c>
      <c r="S97" s="24">
        <f t="shared" si="77"/>
        <v>34</v>
      </c>
      <c r="U97" s="73" t="s">
        <v>203</v>
      </c>
    </row>
    <row r="98" spans="1:32" ht="72" x14ac:dyDescent="0.3">
      <c r="A98" s="6" t="s">
        <v>19</v>
      </c>
      <c r="B98" s="7">
        <v>2000</v>
      </c>
      <c r="C98">
        <f t="shared" si="60"/>
        <v>3</v>
      </c>
      <c r="D98">
        <f t="shared" si="61"/>
        <v>3</v>
      </c>
      <c r="E98">
        <f t="shared" si="62"/>
        <v>3</v>
      </c>
      <c r="F98">
        <f t="shared" si="63"/>
        <v>2</v>
      </c>
      <c r="G98">
        <f t="shared" si="64"/>
        <v>2</v>
      </c>
      <c r="H98">
        <f t="shared" si="65"/>
        <v>3</v>
      </c>
      <c r="I98">
        <f t="shared" si="66"/>
        <v>2</v>
      </c>
      <c r="J98">
        <f t="shared" si="67"/>
        <v>2</v>
      </c>
      <c r="K98">
        <f t="shared" si="68"/>
        <v>2</v>
      </c>
      <c r="L98">
        <f t="shared" si="69"/>
        <v>1</v>
      </c>
      <c r="M98">
        <f t="shared" si="70"/>
        <v>1</v>
      </c>
      <c r="N98">
        <f t="shared" si="71"/>
        <v>1</v>
      </c>
      <c r="O98">
        <f t="shared" si="72"/>
        <v>2</v>
      </c>
      <c r="P98">
        <f t="shared" si="73"/>
        <v>2</v>
      </c>
      <c r="Q98">
        <f t="shared" si="74"/>
        <v>1</v>
      </c>
      <c r="R98">
        <f t="shared" si="75"/>
        <v>3</v>
      </c>
      <c r="S98" s="24">
        <f t="shared" si="77"/>
        <v>33</v>
      </c>
      <c r="U98" s="76" t="s">
        <v>209</v>
      </c>
      <c r="V98" s="76" t="s">
        <v>208</v>
      </c>
      <c r="W98" s="75" t="s">
        <v>205</v>
      </c>
      <c r="X98" s="75" t="s">
        <v>205</v>
      </c>
      <c r="Y98" s="75" t="s">
        <v>205</v>
      </c>
      <c r="Z98" s="75" t="s">
        <v>205</v>
      </c>
      <c r="AA98" s="75" t="s">
        <v>205</v>
      </c>
      <c r="AB98" s="75" t="s">
        <v>205</v>
      </c>
      <c r="AC98" s="75" t="s">
        <v>205</v>
      </c>
      <c r="AD98" s="75" t="s">
        <v>205</v>
      </c>
      <c r="AE98" s="75" t="s">
        <v>205</v>
      </c>
    </row>
    <row r="99" spans="1:32" ht="20.399999999999999" customHeight="1" x14ac:dyDescent="0.3">
      <c r="A99" s="6" t="s">
        <v>19</v>
      </c>
      <c r="B99" s="7">
        <v>2001</v>
      </c>
      <c r="C99">
        <f t="shared" si="60"/>
        <v>3</v>
      </c>
      <c r="D99">
        <f t="shared" si="61"/>
        <v>3</v>
      </c>
      <c r="E99">
        <f t="shared" si="62"/>
        <v>3</v>
      </c>
      <c r="F99">
        <f t="shared" si="63"/>
        <v>2</v>
      </c>
      <c r="G99">
        <f t="shared" si="64"/>
        <v>2</v>
      </c>
      <c r="H99">
        <f t="shared" si="65"/>
        <v>3</v>
      </c>
      <c r="I99">
        <f t="shared" si="66"/>
        <v>2</v>
      </c>
      <c r="J99">
        <f t="shared" si="67"/>
        <v>3</v>
      </c>
      <c r="K99">
        <f t="shared" si="68"/>
        <v>2</v>
      </c>
      <c r="L99">
        <f t="shared" si="69"/>
        <v>1</v>
      </c>
      <c r="M99">
        <f t="shared" si="70"/>
        <v>1</v>
      </c>
      <c r="N99">
        <f t="shared" si="71"/>
        <v>1</v>
      </c>
      <c r="O99">
        <f t="shared" si="72"/>
        <v>2</v>
      </c>
      <c r="P99">
        <f t="shared" si="73"/>
        <v>3</v>
      </c>
      <c r="Q99">
        <f t="shared" si="74"/>
        <v>1</v>
      </c>
      <c r="R99">
        <f t="shared" si="75"/>
        <v>3</v>
      </c>
      <c r="S99" s="24">
        <f t="shared" si="77"/>
        <v>35</v>
      </c>
      <c r="U99" s="75" t="s">
        <v>206</v>
      </c>
      <c r="V99" s="75" t="s">
        <v>207</v>
      </c>
      <c r="W99" s="75" t="s">
        <v>205</v>
      </c>
      <c r="X99" s="75" t="s">
        <v>205</v>
      </c>
      <c r="Y99" s="75" t="s">
        <v>205</v>
      </c>
      <c r="Z99" s="75" t="s">
        <v>205</v>
      </c>
      <c r="AA99" s="75" t="s">
        <v>205</v>
      </c>
      <c r="AB99" s="75" t="s">
        <v>205</v>
      </c>
      <c r="AC99" s="75" t="s">
        <v>205</v>
      </c>
      <c r="AD99" s="75" t="s">
        <v>205</v>
      </c>
      <c r="AE99" s="75" t="s">
        <v>205</v>
      </c>
    </row>
    <row r="100" spans="1:32" ht="22.8" customHeight="1" x14ac:dyDescent="0.3">
      <c r="A100" s="6" t="s">
        <v>19</v>
      </c>
      <c r="B100" s="7">
        <v>2002</v>
      </c>
      <c r="C100">
        <f t="shared" si="60"/>
        <v>3</v>
      </c>
      <c r="D100">
        <f t="shared" si="61"/>
        <v>3</v>
      </c>
      <c r="E100">
        <f t="shared" si="62"/>
        <v>3</v>
      </c>
      <c r="F100">
        <f t="shared" si="63"/>
        <v>2</v>
      </c>
      <c r="G100">
        <f t="shared" si="64"/>
        <v>3</v>
      </c>
      <c r="H100">
        <f t="shared" si="65"/>
        <v>3</v>
      </c>
      <c r="I100">
        <f t="shared" si="66"/>
        <v>2</v>
      </c>
      <c r="J100">
        <f t="shared" si="67"/>
        <v>3</v>
      </c>
      <c r="K100">
        <f t="shared" si="68"/>
        <v>2</v>
      </c>
      <c r="L100">
        <f t="shared" si="69"/>
        <v>1</v>
      </c>
      <c r="M100">
        <f t="shared" si="70"/>
        <v>1</v>
      </c>
      <c r="N100">
        <f t="shared" si="71"/>
        <v>1</v>
      </c>
      <c r="O100">
        <f t="shared" si="72"/>
        <v>2</v>
      </c>
      <c r="P100">
        <f t="shared" si="73"/>
        <v>2</v>
      </c>
      <c r="Q100">
        <f t="shared" si="74"/>
        <v>1</v>
      </c>
      <c r="R100">
        <f t="shared" si="75"/>
        <v>2</v>
      </c>
      <c r="S100" s="24">
        <f t="shared" si="77"/>
        <v>34</v>
      </c>
      <c r="U100" s="75" t="s">
        <v>204</v>
      </c>
      <c r="W100" s="75" t="s">
        <v>205</v>
      </c>
      <c r="X100" s="75" t="s">
        <v>205</v>
      </c>
      <c r="Y100" s="75" t="s">
        <v>205</v>
      </c>
      <c r="Z100" s="75" t="s">
        <v>205</v>
      </c>
      <c r="AA100" s="75" t="s">
        <v>205</v>
      </c>
      <c r="AB100" s="75" t="s">
        <v>205</v>
      </c>
      <c r="AC100" s="75" t="s">
        <v>205</v>
      </c>
      <c r="AD100" s="75" t="s">
        <v>205</v>
      </c>
      <c r="AE100" s="75" t="s">
        <v>205</v>
      </c>
      <c r="AF100" s="81" t="s">
        <v>212</v>
      </c>
    </row>
    <row r="101" spans="1:32" ht="28.8" x14ac:dyDescent="0.3">
      <c r="A101" s="6" t="s">
        <v>19</v>
      </c>
      <c r="B101" s="7">
        <v>2003</v>
      </c>
      <c r="C101">
        <f t="shared" si="60"/>
        <v>3</v>
      </c>
      <c r="D101">
        <f t="shared" si="61"/>
        <v>3</v>
      </c>
      <c r="E101">
        <f t="shared" si="62"/>
        <v>3</v>
      </c>
      <c r="F101">
        <f t="shared" si="63"/>
        <v>2</v>
      </c>
      <c r="G101">
        <f t="shared" si="64"/>
        <v>3</v>
      </c>
      <c r="H101">
        <f t="shared" si="65"/>
        <v>3</v>
      </c>
      <c r="I101">
        <f t="shared" si="66"/>
        <v>2</v>
      </c>
      <c r="J101">
        <f t="shared" si="67"/>
        <v>3</v>
      </c>
      <c r="K101">
        <f t="shared" si="68"/>
        <v>2</v>
      </c>
      <c r="L101">
        <f t="shared" si="69"/>
        <v>1</v>
      </c>
      <c r="M101">
        <f t="shared" si="70"/>
        <v>1</v>
      </c>
      <c r="N101">
        <f t="shared" si="71"/>
        <v>2</v>
      </c>
      <c r="O101">
        <f t="shared" si="72"/>
        <v>2</v>
      </c>
      <c r="P101">
        <f t="shared" si="73"/>
        <v>3</v>
      </c>
      <c r="Q101">
        <f t="shared" si="74"/>
        <v>1</v>
      </c>
      <c r="R101">
        <f t="shared" si="75"/>
        <v>3</v>
      </c>
      <c r="S101" s="24">
        <f t="shared" si="77"/>
        <v>37</v>
      </c>
      <c r="U101" s="74" t="s">
        <v>1</v>
      </c>
      <c r="V101" s="67" t="s">
        <v>190</v>
      </c>
      <c r="W101" s="68" t="s">
        <v>198</v>
      </c>
      <c r="X101" s="67" t="s">
        <v>191</v>
      </c>
      <c r="Y101" s="67" t="s">
        <v>202</v>
      </c>
      <c r="Z101" s="67" t="s">
        <v>192</v>
      </c>
      <c r="AA101" s="67" t="s">
        <v>193</v>
      </c>
      <c r="AB101" s="67" t="s">
        <v>194</v>
      </c>
      <c r="AC101" s="68" t="s">
        <v>199</v>
      </c>
      <c r="AD101" s="68" t="s">
        <v>200</v>
      </c>
      <c r="AE101" s="68" t="s">
        <v>201</v>
      </c>
      <c r="AF101" s="80" t="s">
        <v>211</v>
      </c>
    </row>
    <row r="102" spans="1:32" ht="27.6" customHeight="1" x14ac:dyDescent="0.3">
      <c r="A102" s="6" t="s">
        <v>19</v>
      </c>
      <c r="B102" s="7">
        <v>2004</v>
      </c>
      <c r="C102">
        <f t="shared" si="60"/>
        <v>3</v>
      </c>
      <c r="D102">
        <f t="shared" si="61"/>
        <v>3</v>
      </c>
      <c r="E102">
        <f t="shared" si="62"/>
        <v>3</v>
      </c>
      <c r="F102">
        <f t="shared" si="63"/>
        <v>2</v>
      </c>
      <c r="G102">
        <f t="shared" si="64"/>
        <v>3</v>
      </c>
      <c r="H102">
        <f t="shared" si="65"/>
        <v>3</v>
      </c>
      <c r="I102">
        <f t="shared" si="66"/>
        <v>2</v>
      </c>
      <c r="J102">
        <f t="shared" si="67"/>
        <v>3</v>
      </c>
      <c r="K102">
        <f t="shared" si="68"/>
        <v>2</v>
      </c>
      <c r="L102">
        <f t="shared" si="69"/>
        <v>1</v>
      </c>
      <c r="M102">
        <f t="shared" si="70"/>
        <v>1</v>
      </c>
      <c r="N102">
        <f t="shared" si="71"/>
        <v>1</v>
      </c>
      <c r="O102">
        <f t="shared" si="72"/>
        <v>2</v>
      </c>
      <c r="P102">
        <f t="shared" si="73"/>
        <v>3</v>
      </c>
      <c r="Q102">
        <f t="shared" si="74"/>
        <v>1</v>
      </c>
      <c r="R102">
        <f t="shared" si="75"/>
        <v>3</v>
      </c>
      <c r="S102" s="24">
        <f t="shared" si="77"/>
        <v>36</v>
      </c>
      <c r="U102" s="64" t="s">
        <v>19</v>
      </c>
      <c r="V102" s="64" t="s">
        <v>197</v>
      </c>
      <c r="W102" s="69">
        <f>AVERAGE(S3:S31)</f>
        <v>12824.133032522181</v>
      </c>
      <c r="X102" s="59">
        <f>SLOPE(B3:B31, S3:S31)</f>
        <v>-3.3814099420758758E-3</v>
      </c>
      <c r="Y102" s="59">
        <f>MEDIAN(S3:S31)</f>
        <v>12844.785948741755</v>
      </c>
      <c r="Z102" s="59">
        <f>_xlfn.STDEV.P(S3:S31)</f>
        <v>1887.7633339326469</v>
      </c>
      <c r="AA102" s="59">
        <f>MIN(S3:S31)</f>
        <v>7403.8451217110669</v>
      </c>
      <c r="AB102" s="59">
        <f>MAX(S3:S31)</f>
        <v>17164.619340659341</v>
      </c>
      <c r="AC102" s="59">
        <f>AVERAGE(S3:S31) / _xlfn.STDEV.P(S3:S31)</f>
        <v>6.7932949019655711</v>
      </c>
      <c r="AD102" s="58">
        <f>SLOPE(B3:B31, S3:S31) / _xlfn.STDEV.P(S3:S31)</f>
        <v>-1.791225563763662E-6</v>
      </c>
      <c r="AE102" s="59">
        <f>_xlfn.STDEV.P(S3:S31) / AVERAGE(S3:S31)</f>
        <v>0.14720397309862995</v>
      </c>
      <c r="AF102">
        <v>1000000</v>
      </c>
    </row>
    <row r="103" spans="1:32" ht="27.6" customHeight="1" x14ac:dyDescent="0.3">
      <c r="A103" s="6" t="s">
        <v>19</v>
      </c>
      <c r="B103" s="7">
        <v>2005</v>
      </c>
      <c r="C103">
        <f t="shared" si="60"/>
        <v>3</v>
      </c>
      <c r="D103">
        <f t="shared" si="61"/>
        <v>3</v>
      </c>
      <c r="E103">
        <f t="shared" si="62"/>
        <v>3</v>
      </c>
      <c r="F103">
        <f t="shared" si="63"/>
        <v>2</v>
      </c>
      <c r="G103">
        <f t="shared" si="64"/>
        <v>3</v>
      </c>
      <c r="H103">
        <f t="shared" si="65"/>
        <v>3</v>
      </c>
      <c r="I103">
        <f t="shared" si="66"/>
        <v>2</v>
      </c>
      <c r="J103">
        <f t="shared" si="67"/>
        <v>2</v>
      </c>
      <c r="K103">
        <f t="shared" si="68"/>
        <v>2</v>
      </c>
      <c r="L103">
        <f t="shared" si="69"/>
        <v>1</v>
      </c>
      <c r="M103">
        <f t="shared" si="70"/>
        <v>1</v>
      </c>
      <c r="N103">
        <f t="shared" si="71"/>
        <v>2</v>
      </c>
      <c r="O103">
        <f t="shared" si="72"/>
        <v>2</v>
      </c>
      <c r="P103">
        <f t="shared" si="73"/>
        <v>2</v>
      </c>
      <c r="Q103">
        <f t="shared" si="74"/>
        <v>1</v>
      </c>
      <c r="R103">
        <f t="shared" si="75"/>
        <v>3</v>
      </c>
      <c r="S103" s="24">
        <f t="shared" si="77"/>
        <v>35</v>
      </c>
      <c r="U103" s="64" t="s">
        <v>19</v>
      </c>
      <c r="V103" s="64" t="s">
        <v>196</v>
      </c>
      <c r="W103" s="69">
        <f>AVERAGE(AM3:AM31)</f>
        <v>828.68965517241384</v>
      </c>
      <c r="X103" s="59">
        <f>SLOPE(V3:V31, AM3:AM31)</f>
        <v>-4.6497450730224481E-2</v>
      </c>
      <c r="Y103" s="59">
        <f>MEDIAN(AM3:AM31)</f>
        <v>810</v>
      </c>
      <c r="Z103" s="59">
        <f>_xlfn.STDEV.P(AM3:AM31)</f>
        <v>120.90095788339509</v>
      </c>
      <c r="AA103" s="59">
        <f>MIN(AM3:AM31)</f>
        <v>639</v>
      </c>
      <c r="AB103" s="59">
        <f>MAX(AM3:AM31)</f>
        <v>1109</v>
      </c>
      <c r="AC103" s="59">
        <f>AVERAGE(AM3:AM31) / _xlfn.STDEV.P(AM3:AM31)</f>
        <v>6.8542852735017794</v>
      </c>
      <c r="AD103" s="58">
        <f>SLOPE(V3:V31, AM3:AM31) / _xlfn.STDEV.P(AM3:AM31)</f>
        <v>-3.8459125175062473E-4</v>
      </c>
      <c r="AE103" s="59">
        <f>_xlfn.STDEV.P(AM3:AM31) / AVERAGE(AM3:AM31)</f>
        <v>0.14589413193319148</v>
      </c>
      <c r="AF103">
        <v>1000000</v>
      </c>
    </row>
    <row r="104" spans="1:32" ht="22.2" customHeight="1" x14ac:dyDescent="0.3">
      <c r="A104" s="6" t="s">
        <v>19</v>
      </c>
      <c r="B104" s="7">
        <v>2006</v>
      </c>
      <c r="C104">
        <f t="shared" si="60"/>
        <v>3</v>
      </c>
      <c r="D104">
        <f t="shared" si="61"/>
        <v>2</v>
      </c>
      <c r="E104">
        <f t="shared" si="62"/>
        <v>3</v>
      </c>
      <c r="F104">
        <f t="shared" si="63"/>
        <v>2</v>
      </c>
      <c r="G104">
        <f t="shared" si="64"/>
        <v>3</v>
      </c>
      <c r="H104">
        <f t="shared" si="65"/>
        <v>3</v>
      </c>
      <c r="I104">
        <f t="shared" si="66"/>
        <v>2</v>
      </c>
      <c r="J104">
        <f t="shared" si="67"/>
        <v>1</v>
      </c>
      <c r="K104">
        <f t="shared" si="68"/>
        <v>2</v>
      </c>
      <c r="L104">
        <f t="shared" si="69"/>
        <v>1</v>
      </c>
      <c r="M104">
        <f t="shared" si="70"/>
        <v>1</v>
      </c>
      <c r="N104">
        <f t="shared" si="71"/>
        <v>2</v>
      </c>
      <c r="O104">
        <f t="shared" si="72"/>
        <v>1</v>
      </c>
      <c r="P104">
        <f t="shared" si="73"/>
        <v>2</v>
      </c>
      <c r="Q104">
        <f t="shared" si="74"/>
        <v>2</v>
      </c>
      <c r="R104">
        <f t="shared" si="75"/>
        <v>3</v>
      </c>
      <c r="S104" s="24">
        <f t="shared" si="77"/>
        <v>33</v>
      </c>
      <c r="U104" s="64" t="s">
        <v>19</v>
      </c>
      <c r="V104" s="64" t="s">
        <v>195</v>
      </c>
      <c r="W104" s="69">
        <f>AVERAGE(S93:S121)</f>
        <v>35.655172413793103</v>
      </c>
      <c r="X104" s="59">
        <f>SLOPE(B93:B121, S93:S121)</f>
        <v>2.4350343829171197</v>
      </c>
      <c r="Y104" s="59">
        <f>MEDIAN(S93:S121)</f>
        <v>37</v>
      </c>
      <c r="Z104" s="59">
        <f>_xlfn.STDEV.P(S93:S121)</f>
        <v>2.5633472469028686</v>
      </c>
      <c r="AA104" s="59">
        <f>MIN(S93:S121)</f>
        <v>31</v>
      </c>
      <c r="AB104" s="59">
        <f>MAX(S93:S121)</f>
        <v>40</v>
      </c>
      <c r="AC104" s="59">
        <f>AVERAGE(S93:S121) / _xlfn.STDEV.P(S93:S121)</f>
        <v>13.909614648141412</v>
      </c>
      <c r="AD104" s="58">
        <f>SLOPE(B93:B121, S93:S121) / _xlfn.STDEV.P(S93:S121)</f>
        <v>0.94994323763946487</v>
      </c>
      <c r="AE104" s="59">
        <f>_xlfn.STDEV.P(S93:S121) / AVERAGE(S93:S121)</f>
        <v>7.1892717756463428E-2</v>
      </c>
      <c r="AF104">
        <v>1000000</v>
      </c>
    </row>
    <row r="105" spans="1:32" ht="24.6" customHeight="1" x14ac:dyDescent="0.3">
      <c r="A105" s="6" t="s">
        <v>19</v>
      </c>
      <c r="B105" s="7">
        <v>2007</v>
      </c>
      <c r="C105">
        <f t="shared" si="60"/>
        <v>3</v>
      </c>
      <c r="D105">
        <f t="shared" si="61"/>
        <v>3</v>
      </c>
      <c r="E105">
        <f t="shared" si="62"/>
        <v>3</v>
      </c>
      <c r="F105">
        <f t="shared" si="63"/>
        <v>2</v>
      </c>
      <c r="G105">
        <f t="shared" si="64"/>
        <v>3</v>
      </c>
      <c r="H105">
        <f t="shared" si="65"/>
        <v>3</v>
      </c>
      <c r="I105">
        <f t="shared" si="66"/>
        <v>2</v>
      </c>
      <c r="J105">
        <f t="shared" si="67"/>
        <v>3</v>
      </c>
      <c r="K105">
        <f t="shared" si="68"/>
        <v>2</v>
      </c>
      <c r="L105">
        <f t="shared" si="69"/>
        <v>1</v>
      </c>
      <c r="M105">
        <f t="shared" si="70"/>
        <v>2</v>
      </c>
      <c r="N105">
        <f t="shared" si="71"/>
        <v>2</v>
      </c>
      <c r="O105">
        <f t="shared" si="72"/>
        <v>2</v>
      </c>
      <c r="P105">
        <f t="shared" si="73"/>
        <v>2</v>
      </c>
      <c r="Q105">
        <f t="shared" si="74"/>
        <v>1</v>
      </c>
      <c r="R105">
        <f t="shared" si="75"/>
        <v>3</v>
      </c>
      <c r="S105" s="24">
        <f t="shared" si="77"/>
        <v>37</v>
      </c>
      <c r="U105" s="65" t="s">
        <v>20</v>
      </c>
      <c r="V105" s="65" t="s">
        <v>197</v>
      </c>
      <c r="W105" s="70">
        <f>AVERAGE(S32:S60)</f>
        <v>9023.0840587417169</v>
      </c>
      <c r="X105" s="61">
        <f>SLOPE(B32:B60, S32:S60)</f>
        <v>-2.6282711688932164E-3</v>
      </c>
      <c r="Y105" s="61">
        <f>MEDIAN(S32:S60)</f>
        <v>8761.1011328716177</v>
      </c>
      <c r="Z105" s="61">
        <f>_xlfn.STDEV.P(S32:S60)</f>
        <v>1988.1650798994335</v>
      </c>
      <c r="AA105" s="61">
        <f>MIN(S32:S60)</f>
        <v>5850.3691686167358</v>
      </c>
      <c r="AB105" s="61">
        <f>MAX(S32:S60)</f>
        <v>14983.159230769232</v>
      </c>
      <c r="AC105" s="61">
        <f>AVERAGE(S32:S60) / _xlfn.STDEV.P(S32:S60)</f>
        <v>4.5383978171461132</v>
      </c>
      <c r="AD105" s="60">
        <f>SLOPE(B32:B60, S32:S60) / _xlfn.STDEV.P(S32:S60)</f>
        <v>-1.3219582193980396E-6</v>
      </c>
      <c r="AE105" s="61">
        <f>_xlfn.STDEV.P(S32:S60) / AVERAGE(S32:S60)</f>
        <v>0.22034207671746839</v>
      </c>
      <c r="AF105">
        <v>1000000</v>
      </c>
    </row>
    <row r="106" spans="1:32" ht="23.4" customHeight="1" x14ac:dyDescent="0.3">
      <c r="A106" s="6" t="s">
        <v>19</v>
      </c>
      <c r="B106" s="7">
        <v>2008</v>
      </c>
      <c r="C106">
        <f t="shared" si="60"/>
        <v>3</v>
      </c>
      <c r="D106">
        <f t="shared" si="61"/>
        <v>3</v>
      </c>
      <c r="E106">
        <f t="shared" si="62"/>
        <v>3</v>
      </c>
      <c r="F106">
        <f t="shared" si="63"/>
        <v>2</v>
      </c>
      <c r="G106">
        <f t="shared" si="64"/>
        <v>3</v>
      </c>
      <c r="H106">
        <f t="shared" si="65"/>
        <v>2</v>
      </c>
      <c r="I106">
        <f t="shared" si="66"/>
        <v>2</v>
      </c>
      <c r="J106">
        <f t="shared" si="67"/>
        <v>3</v>
      </c>
      <c r="K106">
        <f t="shared" si="68"/>
        <v>2</v>
      </c>
      <c r="L106">
        <f t="shared" si="69"/>
        <v>1</v>
      </c>
      <c r="M106">
        <f t="shared" si="70"/>
        <v>2</v>
      </c>
      <c r="N106">
        <f t="shared" si="71"/>
        <v>2</v>
      </c>
      <c r="O106">
        <f t="shared" si="72"/>
        <v>3</v>
      </c>
      <c r="P106">
        <f t="shared" si="73"/>
        <v>3</v>
      </c>
      <c r="Q106">
        <f t="shared" si="74"/>
        <v>1</v>
      </c>
      <c r="R106">
        <f t="shared" si="75"/>
        <v>3</v>
      </c>
      <c r="S106" s="24">
        <f t="shared" si="77"/>
        <v>38</v>
      </c>
      <c r="U106" s="65" t="s">
        <v>20</v>
      </c>
      <c r="V106" s="65" t="s">
        <v>196</v>
      </c>
      <c r="W106" s="70">
        <f>AVERAGE(AM32:AM60)</f>
        <v>717.0344827586207</v>
      </c>
      <c r="X106" s="61">
        <f>SLOPE(V32:V60, AM32:AM60)</f>
        <v>-6.1108881934469452E-3</v>
      </c>
      <c r="Y106" s="61">
        <f>MEDIAN(AM32:AM60)</f>
        <v>706</v>
      </c>
      <c r="Z106" s="61">
        <f>_xlfn.STDEV.P(AM32:AM60)</f>
        <v>101.81304122097275</v>
      </c>
      <c r="AA106" s="61">
        <f>MIN(AM32:AM60)</f>
        <v>555</v>
      </c>
      <c r="AB106" s="61">
        <f>MAX(AM32:AM60)</f>
        <v>919</v>
      </c>
      <c r="AC106" s="61">
        <f>AVERAGE(AM32:AM60) / _xlfn.STDEV.P(AM32:AM60)</f>
        <v>7.0426585254671359</v>
      </c>
      <c r="AD106" s="60">
        <f>SLOPE(V32:V60, AM32:AM60) / _xlfn.STDEV.P(AM32:AM60)</f>
        <v>-6.0020682224627883E-5</v>
      </c>
      <c r="AE106" s="61">
        <f>_xlfn.STDEV.P(AM32:AM60) / AVERAGE(AM32:AM60)</f>
        <v>0.14199183396211454</v>
      </c>
      <c r="AF106">
        <v>1000000</v>
      </c>
    </row>
    <row r="107" spans="1:32" x14ac:dyDescent="0.3">
      <c r="A107" s="6" t="s">
        <v>19</v>
      </c>
      <c r="B107" s="7">
        <v>2009</v>
      </c>
      <c r="C107">
        <f t="shared" si="60"/>
        <v>3</v>
      </c>
      <c r="D107">
        <f t="shared" si="61"/>
        <v>3</v>
      </c>
      <c r="E107">
        <f t="shared" si="62"/>
        <v>3</v>
      </c>
      <c r="F107">
        <f t="shared" si="63"/>
        <v>2</v>
      </c>
      <c r="G107">
        <f t="shared" si="64"/>
        <v>3</v>
      </c>
      <c r="H107">
        <f t="shared" si="65"/>
        <v>2</v>
      </c>
      <c r="I107">
        <f t="shared" si="66"/>
        <v>2</v>
      </c>
      <c r="J107">
        <f t="shared" si="67"/>
        <v>2</v>
      </c>
      <c r="K107">
        <f t="shared" si="68"/>
        <v>2</v>
      </c>
      <c r="L107">
        <f t="shared" si="69"/>
        <v>1</v>
      </c>
      <c r="M107">
        <f t="shared" si="70"/>
        <v>2</v>
      </c>
      <c r="N107">
        <f t="shared" si="71"/>
        <v>2</v>
      </c>
      <c r="O107">
        <f t="shared" si="72"/>
        <v>2</v>
      </c>
      <c r="P107">
        <f t="shared" si="73"/>
        <v>2</v>
      </c>
      <c r="Q107">
        <f t="shared" si="74"/>
        <v>3</v>
      </c>
      <c r="R107">
        <f t="shared" si="75"/>
        <v>3</v>
      </c>
      <c r="S107" s="24">
        <f t="shared" si="77"/>
        <v>37</v>
      </c>
      <c r="U107" s="65" t="s">
        <v>20</v>
      </c>
      <c r="V107" s="65" t="s">
        <v>195</v>
      </c>
      <c r="W107" s="70">
        <f>AVERAGE(S122:S150)</f>
        <v>37.482758620689658</v>
      </c>
      <c r="X107" s="61">
        <f>SLOPE(B122:B150, S122:S150)</f>
        <v>0.31139867841409768</v>
      </c>
      <c r="Y107" s="61">
        <f>MEDIAN(S122:S150)</f>
        <v>38</v>
      </c>
      <c r="Z107" s="61">
        <f>_xlfn.STDEV.P(S122:S150)</f>
        <v>2.0781405756302567</v>
      </c>
      <c r="AA107" s="61">
        <f>MIN(S122:S150)</f>
        <v>33</v>
      </c>
      <c r="AB107" s="61">
        <f>MAX(S122:S150)</f>
        <v>40</v>
      </c>
      <c r="AC107" s="61">
        <f>AVERAGE(S122:S150) / _xlfn.STDEV.P(S122:S150)</f>
        <v>18.036680992729242</v>
      </c>
      <c r="AD107" s="60">
        <f>SLOPE(B122:B150, S122:S150) / _xlfn.STDEV.P(S122:S150)</f>
        <v>0.14984485749702325</v>
      </c>
      <c r="AE107" s="61">
        <f>_xlfn.STDEV.P(S122:S150) / AVERAGE(S122:S150)</f>
        <v>5.5442572854901048E-2</v>
      </c>
      <c r="AF107">
        <v>1000000</v>
      </c>
    </row>
    <row r="108" spans="1:32" x14ac:dyDescent="0.3">
      <c r="A108" s="6" t="s">
        <v>19</v>
      </c>
      <c r="B108" s="7">
        <v>2010</v>
      </c>
      <c r="C108">
        <f t="shared" si="60"/>
        <v>3</v>
      </c>
      <c r="D108">
        <f t="shared" si="61"/>
        <v>3</v>
      </c>
      <c r="E108">
        <f t="shared" si="62"/>
        <v>3</v>
      </c>
      <c r="F108">
        <f t="shared" si="63"/>
        <v>2</v>
      </c>
      <c r="G108">
        <f t="shared" si="64"/>
        <v>3</v>
      </c>
      <c r="H108">
        <f t="shared" si="65"/>
        <v>3</v>
      </c>
      <c r="I108">
        <f t="shared" si="66"/>
        <v>2</v>
      </c>
      <c r="J108">
        <f t="shared" si="67"/>
        <v>2</v>
      </c>
      <c r="K108">
        <f t="shared" si="68"/>
        <v>2</v>
      </c>
      <c r="L108">
        <f t="shared" si="69"/>
        <v>1</v>
      </c>
      <c r="M108">
        <f t="shared" si="70"/>
        <v>1</v>
      </c>
      <c r="N108">
        <f t="shared" si="71"/>
        <v>2</v>
      </c>
      <c r="O108">
        <f t="shared" si="72"/>
        <v>2</v>
      </c>
      <c r="P108">
        <f t="shared" si="73"/>
        <v>3</v>
      </c>
      <c r="Q108">
        <f t="shared" si="74"/>
        <v>2</v>
      </c>
      <c r="R108">
        <f t="shared" si="75"/>
        <v>3</v>
      </c>
      <c r="S108" s="24">
        <f t="shared" si="77"/>
        <v>37</v>
      </c>
      <c r="U108" s="66" t="s">
        <v>21</v>
      </c>
      <c r="V108" s="66" t="s">
        <v>197</v>
      </c>
      <c r="W108" s="71">
        <f>AVERAGE(S61:S89)</f>
        <v>7574.3862438702872</v>
      </c>
      <c r="X108" s="63">
        <f>SLOPE(B61:B89, S61:S89)</f>
        <v>-4.0129540346563083E-4</v>
      </c>
      <c r="Y108" s="63">
        <f>MEDIAN(S61:S89)</f>
        <v>6202.1299678143196</v>
      </c>
      <c r="Z108" s="63">
        <f>_xlfn.STDEV.P(S61:S89)</f>
        <v>7159.1848314794324</v>
      </c>
      <c r="AA108" s="63">
        <f>MIN(S61:S89)</f>
        <v>4461.0197739502664</v>
      </c>
      <c r="AB108" s="63">
        <f>MAX(S61:S89)</f>
        <v>44812.085714285713</v>
      </c>
      <c r="AC108" s="63">
        <f>AVERAGE(S61:S89) / _xlfn.STDEV.P(S61:S89)</f>
        <v>1.0579956268994739</v>
      </c>
      <c r="AD108" s="62">
        <f>SLOPE(B61:B89, S61:S89) / _xlfn.STDEV.P(S61:S89)</f>
        <v>-5.6053225738928694E-8</v>
      </c>
      <c r="AE108" s="63">
        <f>_xlfn.STDEV.P(S61:S89) / AVERAGE(S61:S89)</f>
        <v>0.94518349090966092</v>
      </c>
      <c r="AF108">
        <v>1000000</v>
      </c>
    </row>
    <row r="109" spans="1:32" x14ac:dyDescent="0.3">
      <c r="A109" s="6" t="s">
        <v>19</v>
      </c>
      <c r="B109" s="7">
        <v>2011</v>
      </c>
      <c r="C109">
        <f t="shared" si="60"/>
        <v>3</v>
      </c>
      <c r="D109">
        <f t="shared" si="61"/>
        <v>3</v>
      </c>
      <c r="E109">
        <f t="shared" si="62"/>
        <v>3</v>
      </c>
      <c r="F109">
        <f t="shared" si="63"/>
        <v>2</v>
      </c>
      <c r="G109">
        <f t="shared" si="64"/>
        <v>3</v>
      </c>
      <c r="H109">
        <f t="shared" si="65"/>
        <v>2</v>
      </c>
      <c r="I109">
        <f t="shared" si="66"/>
        <v>2</v>
      </c>
      <c r="J109">
        <f t="shared" si="67"/>
        <v>3</v>
      </c>
      <c r="K109">
        <f t="shared" si="68"/>
        <v>2</v>
      </c>
      <c r="L109">
        <f t="shared" si="69"/>
        <v>1</v>
      </c>
      <c r="M109">
        <f t="shared" si="70"/>
        <v>1</v>
      </c>
      <c r="N109">
        <f t="shared" si="71"/>
        <v>2</v>
      </c>
      <c r="O109">
        <f t="shared" si="72"/>
        <v>2</v>
      </c>
      <c r="P109">
        <f t="shared" si="73"/>
        <v>3</v>
      </c>
      <c r="Q109">
        <f t="shared" si="74"/>
        <v>2</v>
      </c>
      <c r="R109">
        <f t="shared" si="75"/>
        <v>3</v>
      </c>
      <c r="S109" s="24">
        <f t="shared" si="77"/>
        <v>37</v>
      </c>
      <c r="U109" s="66" t="s">
        <v>21</v>
      </c>
      <c r="V109" s="66" t="s">
        <v>196</v>
      </c>
      <c r="W109" s="71">
        <f>AVERAGE(AM61:AM89)</f>
        <v>560.0344827586207</v>
      </c>
      <c r="X109" s="63">
        <f>SLOPE(V61:V89, AM61:AM89)</f>
        <v>-4.4496272115675424E-2</v>
      </c>
      <c r="Y109" s="63">
        <f>MEDIAN(AM61:AM89)</f>
        <v>568</v>
      </c>
      <c r="Z109" s="63">
        <f>_xlfn.STDEV.P(AM61:AM89)</f>
        <v>103.18128765083418</v>
      </c>
      <c r="AA109" s="63">
        <f>MIN(AM61:AM89)</f>
        <v>365</v>
      </c>
      <c r="AB109" s="63">
        <f>MAX(AM61:AM89)</f>
        <v>777</v>
      </c>
      <c r="AC109" s="63">
        <f>AVERAGE(AM61:AM89) / _xlfn.STDEV.P(AM61:AM89)</f>
        <v>5.4276748769968766</v>
      </c>
      <c r="AD109" s="62">
        <f>SLOPE(V61:V89, AM61:AM89) / _xlfn.STDEV.P(AM61:AM89)</f>
        <v>-4.3124362109388438E-4</v>
      </c>
      <c r="AE109" s="63">
        <f>_xlfn.STDEV.P(AM61:AM89) / AVERAGE(AM61:AM89)</f>
        <v>0.18424095449012937</v>
      </c>
      <c r="AF109">
        <v>1000000</v>
      </c>
    </row>
    <row r="110" spans="1:32" x14ac:dyDescent="0.3">
      <c r="A110" s="6" t="s">
        <v>19</v>
      </c>
      <c r="B110" s="7">
        <v>2012</v>
      </c>
      <c r="C110">
        <f t="shared" si="60"/>
        <v>3</v>
      </c>
      <c r="D110">
        <f t="shared" si="61"/>
        <v>3</v>
      </c>
      <c r="E110">
        <f t="shared" si="62"/>
        <v>3</v>
      </c>
      <c r="F110">
        <f t="shared" si="63"/>
        <v>2</v>
      </c>
      <c r="G110">
        <f t="shared" si="64"/>
        <v>3</v>
      </c>
      <c r="H110">
        <f t="shared" si="65"/>
        <v>2</v>
      </c>
      <c r="I110">
        <f t="shared" si="66"/>
        <v>2</v>
      </c>
      <c r="J110">
        <f t="shared" si="67"/>
        <v>2</v>
      </c>
      <c r="K110">
        <f t="shared" si="68"/>
        <v>2</v>
      </c>
      <c r="L110">
        <f t="shared" si="69"/>
        <v>1</v>
      </c>
      <c r="M110">
        <f t="shared" si="70"/>
        <v>2</v>
      </c>
      <c r="N110">
        <f t="shared" si="71"/>
        <v>2</v>
      </c>
      <c r="O110">
        <f t="shared" si="72"/>
        <v>2</v>
      </c>
      <c r="P110">
        <f t="shared" si="73"/>
        <v>2</v>
      </c>
      <c r="Q110">
        <f t="shared" si="74"/>
        <v>3</v>
      </c>
      <c r="R110">
        <f t="shared" si="75"/>
        <v>3</v>
      </c>
      <c r="S110" s="24">
        <f t="shared" si="77"/>
        <v>37</v>
      </c>
      <c r="U110" s="66" t="s">
        <v>21</v>
      </c>
      <c r="V110" s="66" t="s">
        <v>195</v>
      </c>
      <c r="W110" s="71">
        <f>AVERAGE(S151:S179)</f>
        <v>39.586206896551722</v>
      </c>
      <c r="X110" s="63">
        <f>SLOPE(B151:B179, S151:S179)</f>
        <v>1.9002444987775071</v>
      </c>
      <c r="Y110" s="63">
        <f>MEDIAN(S151:S179)</f>
        <v>39</v>
      </c>
      <c r="Z110" s="63">
        <f>_xlfn.STDEV.P(S151:S179)</f>
        <v>2.2052795800440661</v>
      </c>
      <c r="AA110" s="63">
        <f>MIN(S151:S179)</f>
        <v>36</v>
      </c>
      <c r="AB110" s="63">
        <f>MAX(S151:S179)</f>
        <v>44</v>
      </c>
      <c r="AC110" s="63">
        <f>AVERAGE(S151:S179) / _xlfn.STDEV.P(S151:S179)</f>
        <v>17.950652268661877</v>
      </c>
      <c r="AD110" s="62">
        <f>SLOPE(B151:B179, S151:S179) / _xlfn.STDEV.P(S151:S179)</f>
        <v>0.86167963281079141</v>
      </c>
      <c r="AE110" s="63">
        <f>_xlfn.STDEV.P(S151:S179) / AVERAGE(S151:S179)</f>
        <v>5.5708282074283903E-2</v>
      </c>
      <c r="AF110">
        <v>1000000</v>
      </c>
    </row>
    <row r="111" spans="1:32" ht="28.8" x14ac:dyDescent="0.3">
      <c r="A111" s="6" t="s">
        <v>19</v>
      </c>
      <c r="B111" s="7">
        <v>2013</v>
      </c>
      <c r="C111">
        <f t="shared" si="60"/>
        <v>3</v>
      </c>
      <c r="D111">
        <f t="shared" si="61"/>
        <v>3</v>
      </c>
      <c r="E111">
        <f t="shared" si="62"/>
        <v>3</v>
      </c>
      <c r="F111">
        <f t="shared" si="63"/>
        <v>2</v>
      </c>
      <c r="G111">
        <f t="shared" si="64"/>
        <v>3</v>
      </c>
      <c r="H111">
        <f t="shared" si="65"/>
        <v>2</v>
      </c>
      <c r="I111">
        <f t="shared" si="66"/>
        <v>2</v>
      </c>
      <c r="J111">
        <f t="shared" si="67"/>
        <v>1</v>
      </c>
      <c r="K111">
        <f t="shared" si="68"/>
        <v>2</v>
      </c>
      <c r="L111">
        <f t="shared" si="69"/>
        <v>1</v>
      </c>
      <c r="M111">
        <f t="shared" si="70"/>
        <v>1</v>
      </c>
      <c r="N111">
        <f t="shared" si="71"/>
        <v>1</v>
      </c>
      <c r="O111">
        <f t="shared" si="72"/>
        <v>2</v>
      </c>
      <c r="P111">
        <f t="shared" si="73"/>
        <v>1</v>
      </c>
      <c r="Q111">
        <f t="shared" si="74"/>
        <v>2</v>
      </c>
      <c r="R111">
        <f t="shared" si="75"/>
        <v>3</v>
      </c>
      <c r="S111" s="24">
        <f t="shared" si="77"/>
        <v>32</v>
      </c>
      <c r="U111" s="77" t="s">
        <v>210</v>
      </c>
      <c r="V111" s="64" t="s">
        <v>197</v>
      </c>
      <c r="W111" s="75" t="s">
        <v>205</v>
      </c>
      <c r="X111" s="75" t="s">
        <v>205</v>
      </c>
      <c r="Y111" s="75" t="s">
        <v>205</v>
      </c>
      <c r="Z111" s="75" t="s">
        <v>205</v>
      </c>
      <c r="AA111" s="75" t="s">
        <v>205</v>
      </c>
      <c r="AB111" s="75" t="s">
        <v>205</v>
      </c>
      <c r="AC111" s="75" t="s">
        <v>205</v>
      </c>
      <c r="AD111" s="75" t="s">
        <v>205</v>
      </c>
      <c r="AE111" s="75" t="s">
        <v>205</v>
      </c>
      <c r="AF111">
        <v>1000000</v>
      </c>
    </row>
    <row r="112" spans="1:32" ht="28.8" x14ac:dyDescent="0.3">
      <c r="A112" s="6" t="s">
        <v>19</v>
      </c>
      <c r="B112" s="7">
        <v>2014</v>
      </c>
      <c r="C112">
        <f t="shared" si="60"/>
        <v>3</v>
      </c>
      <c r="D112">
        <f t="shared" si="61"/>
        <v>3</v>
      </c>
      <c r="E112">
        <f t="shared" si="62"/>
        <v>3</v>
      </c>
      <c r="F112">
        <f t="shared" si="63"/>
        <v>2</v>
      </c>
      <c r="G112">
        <f t="shared" si="64"/>
        <v>3</v>
      </c>
      <c r="H112">
        <f t="shared" si="65"/>
        <v>2</v>
      </c>
      <c r="I112">
        <f t="shared" si="66"/>
        <v>2</v>
      </c>
      <c r="J112">
        <f t="shared" si="67"/>
        <v>1</v>
      </c>
      <c r="K112">
        <f t="shared" si="68"/>
        <v>2</v>
      </c>
      <c r="L112">
        <f t="shared" si="69"/>
        <v>1</v>
      </c>
      <c r="M112">
        <f t="shared" si="70"/>
        <v>2</v>
      </c>
      <c r="N112">
        <f t="shared" si="71"/>
        <v>2</v>
      </c>
      <c r="O112">
        <f t="shared" si="72"/>
        <v>2</v>
      </c>
      <c r="P112">
        <f t="shared" si="73"/>
        <v>1</v>
      </c>
      <c r="Q112">
        <f t="shared" si="74"/>
        <v>2</v>
      </c>
      <c r="R112">
        <f t="shared" si="75"/>
        <v>3</v>
      </c>
      <c r="S112" s="24">
        <f t="shared" si="77"/>
        <v>34</v>
      </c>
      <c r="U112" s="77" t="s">
        <v>210</v>
      </c>
      <c r="V112" s="64" t="s">
        <v>196</v>
      </c>
      <c r="W112" s="75" t="s">
        <v>205</v>
      </c>
      <c r="X112" s="75" t="s">
        <v>205</v>
      </c>
      <c r="Y112" s="75" t="s">
        <v>205</v>
      </c>
      <c r="Z112" s="75" t="s">
        <v>205</v>
      </c>
      <c r="AA112" s="75" t="s">
        <v>205</v>
      </c>
      <c r="AB112" s="75" t="s">
        <v>205</v>
      </c>
      <c r="AC112" s="75" t="s">
        <v>205</v>
      </c>
      <c r="AD112" s="75" t="s">
        <v>205</v>
      </c>
      <c r="AE112" s="75" t="s">
        <v>205</v>
      </c>
      <c r="AF112">
        <v>1000000</v>
      </c>
    </row>
    <row r="113" spans="1:32" ht="28.8" x14ac:dyDescent="0.3">
      <c r="A113" s="6" t="s">
        <v>19</v>
      </c>
      <c r="B113" s="7">
        <v>2015</v>
      </c>
      <c r="C113">
        <f t="shared" si="60"/>
        <v>3</v>
      </c>
      <c r="D113">
        <f t="shared" si="61"/>
        <v>3</v>
      </c>
      <c r="E113">
        <f t="shared" si="62"/>
        <v>3</v>
      </c>
      <c r="F113">
        <f t="shared" si="63"/>
        <v>2</v>
      </c>
      <c r="G113">
        <f t="shared" si="64"/>
        <v>3</v>
      </c>
      <c r="H113">
        <f t="shared" si="65"/>
        <v>2</v>
      </c>
      <c r="I113">
        <f t="shared" si="66"/>
        <v>2</v>
      </c>
      <c r="J113">
        <f t="shared" si="67"/>
        <v>3</v>
      </c>
      <c r="K113">
        <f t="shared" si="68"/>
        <v>2</v>
      </c>
      <c r="L113">
        <f t="shared" si="69"/>
        <v>1</v>
      </c>
      <c r="M113">
        <f t="shared" si="70"/>
        <v>1</v>
      </c>
      <c r="N113">
        <f t="shared" si="71"/>
        <v>2</v>
      </c>
      <c r="O113">
        <f t="shared" si="72"/>
        <v>3</v>
      </c>
      <c r="P113">
        <f t="shared" si="73"/>
        <v>1</v>
      </c>
      <c r="Q113">
        <f t="shared" si="74"/>
        <v>3</v>
      </c>
      <c r="R113">
        <f t="shared" si="75"/>
        <v>3</v>
      </c>
      <c r="S113" s="24">
        <f t="shared" si="77"/>
        <v>37</v>
      </c>
      <c r="U113" s="77" t="s">
        <v>210</v>
      </c>
      <c r="V113" s="64" t="s">
        <v>195</v>
      </c>
      <c r="W113" s="75" t="s">
        <v>205</v>
      </c>
      <c r="X113" s="75" t="s">
        <v>205</v>
      </c>
      <c r="Y113" s="75" t="s">
        <v>205</v>
      </c>
      <c r="Z113" s="75" t="s">
        <v>205</v>
      </c>
      <c r="AA113" s="75" t="s">
        <v>205</v>
      </c>
      <c r="AB113" s="75" t="s">
        <v>205</v>
      </c>
      <c r="AC113" s="75" t="s">
        <v>205</v>
      </c>
      <c r="AD113" s="75" t="s">
        <v>205</v>
      </c>
      <c r="AE113" s="75" t="s">
        <v>205</v>
      </c>
      <c r="AF113">
        <v>1000000</v>
      </c>
    </row>
    <row r="114" spans="1:32" ht="28.8" x14ac:dyDescent="0.3">
      <c r="A114" s="6" t="s">
        <v>19</v>
      </c>
      <c r="B114" s="7">
        <v>2016</v>
      </c>
      <c r="C114">
        <f t="shared" si="60"/>
        <v>3</v>
      </c>
      <c r="D114">
        <f t="shared" si="61"/>
        <v>3</v>
      </c>
      <c r="E114">
        <f t="shared" si="62"/>
        <v>3</v>
      </c>
      <c r="F114">
        <f t="shared" si="63"/>
        <v>2</v>
      </c>
      <c r="G114">
        <f t="shared" si="64"/>
        <v>3</v>
      </c>
      <c r="H114">
        <f t="shared" si="65"/>
        <v>3</v>
      </c>
      <c r="I114">
        <f t="shared" si="66"/>
        <v>2</v>
      </c>
      <c r="J114">
        <f t="shared" si="67"/>
        <v>3</v>
      </c>
      <c r="K114">
        <f t="shared" si="68"/>
        <v>2</v>
      </c>
      <c r="L114">
        <f t="shared" si="69"/>
        <v>2</v>
      </c>
      <c r="M114">
        <f t="shared" si="70"/>
        <v>2</v>
      </c>
      <c r="N114">
        <f t="shared" si="71"/>
        <v>1</v>
      </c>
      <c r="O114">
        <f t="shared" si="72"/>
        <v>2</v>
      </c>
      <c r="P114">
        <f t="shared" si="73"/>
        <v>1</v>
      </c>
      <c r="Q114">
        <f t="shared" si="74"/>
        <v>3</v>
      </c>
      <c r="R114">
        <f t="shared" si="75"/>
        <v>3</v>
      </c>
      <c r="S114" s="24">
        <f t="shared" si="77"/>
        <v>38</v>
      </c>
      <c r="U114" s="78" t="s">
        <v>210</v>
      </c>
      <c r="V114" s="65" t="s">
        <v>197</v>
      </c>
      <c r="W114" s="75" t="s">
        <v>205</v>
      </c>
      <c r="X114" s="75" t="s">
        <v>205</v>
      </c>
      <c r="Y114" s="75" t="s">
        <v>205</v>
      </c>
      <c r="Z114" s="75" t="s">
        <v>205</v>
      </c>
      <c r="AA114" s="75" t="s">
        <v>205</v>
      </c>
      <c r="AB114" s="75" t="s">
        <v>205</v>
      </c>
      <c r="AC114" s="75" t="s">
        <v>205</v>
      </c>
      <c r="AD114" s="75" t="s">
        <v>205</v>
      </c>
      <c r="AE114" s="75" t="s">
        <v>205</v>
      </c>
      <c r="AF114">
        <v>1000000</v>
      </c>
    </row>
    <row r="115" spans="1:32" ht="28.8" x14ac:dyDescent="0.3">
      <c r="A115" s="6" t="s">
        <v>19</v>
      </c>
      <c r="B115" s="7">
        <v>2017</v>
      </c>
      <c r="C115">
        <f t="shared" si="60"/>
        <v>3</v>
      </c>
      <c r="D115">
        <f t="shared" si="61"/>
        <v>3</v>
      </c>
      <c r="E115">
        <f t="shared" si="62"/>
        <v>3</v>
      </c>
      <c r="F115">
        <f t="shared" si="63"/>
        <v>2</v>
      </c>
      <c r="G115">
        <f t="shared" si="64"/>
        <v>3</v>
      </c>
      <c r="H115">
        <f t="shared" si="65"/>
        <v>2</v>
      </c>
      <c r="I115">
        <f t="shared" si="66"/>
        <v>2</v>
      </c>
      <c r="J115">
        <f t="shared" si="67"/>
        <v>2</v>
      </c>
      <c r="K115">
        <f t="shared" si="68"/>
        <v>2</v>
      </c>
      <c r="L115">
        <f t="shared" si="69"/>
        <v>2</v>
      </c>
      <c r="M115">
        <f t="shared" si="70"/>
        <v>2</v>
      </c>
      <c r="N115">
        <f t="shared" si="71"/>
        <v>2</v>
      </c>
      <c r="O115">
        <f t="shared" si="72"/>
        <v>2</v>
      </c>
      <c r="P115">
        <f t="shared" si="73"/>
        <v>1</v>
      </c>
      <c r="Q115">
        <f t="shared" si="74"/>
        <v>2</v>
      </c>
      <c r="R115">
        <f t="shared" si="75"/>
        <v>3</v>
      </c>
      <c r="S115" s="24">
        <f t="shared" si="77"/>
        <v>36</v>
      </c>
      <c r="U115" s="78" t="s">
        <v>210</v>
      </c>
      <c r="V115" s="65" t="s">
        <v>196</v>
      </c>
      <c r="W115" s="75" t="s">
        <v>205</v>
      </c>
      <c r="X115" s="75" t="s">
        <v>205</v>
      </c>
      <c r="Y115" s="75" t="s">
        <v>205</v>
      </c>
      <c r="Z115" s="75" t="s">
        <v>205</v>
      </c>
      <c r="AA115" s="75" t="s">
        <v>205</v>
      </c>
      <c r="AB115" s="75" t="s">
        <v>205</v>
      </c>
      <c r="AC115" s="75" t="s">
        <v>205</v>
      </c>
      <c r="AD115" s="75" t="s">
        <v>205</v>
      </c>
      <c r="AE115" s="75" t="s">
        <v>205</v>
      </c>
      <c r="AF115">
        <v>1000000</v>
      </c>
    </row>
    <row r="116" spans="1:32" ht="28.8" x14ac:dyDescent="0.3">
      <c r="A116" s="6" t="s">
        <v>19</v>
      </c>
      <c r="B116" s="7">
        <v>2018</v>
      </c>
      <c r="C116">
        <f t="shared" si="60"/>
        <v>3</v>
      </c>
      <c r="D116">
        <f t="shared" si="61"/>
        <v>3</v>
      </c>
      <c r="E116">
        <f t="shared" si="62"/>
        <v>3</v>
      </c>
      <c r="F116">
        <f t="shared" si="63"/>
        <v>2</v>
      </c>
      <c r="G116">
        <f t="shared" si="64"/>
        <v>3</v>
      </c>
      <c r="H116">
        <f t="shared" si="65"/>
        <v>2</v>
      </c>
      <c r="I116">
        <f t="shared" si="66"/>
        <v>3</v>
      </c>
      <c r="J116">
        <f t="shared" si="67"/>
        <v>3</v>
      </c>
      <c r="K116">
        <f t="shared" si="68"/>
        <v>2</v>
      </c>
      <c r="L116">
        <f t="shared" si="69"/>
        <v>2</v>
      </c>
      <c r="M116">
        <f t="shared" si="70"/>
        <v>2</v>
      </c>
      <c r="N116">
        <f t="shared" si="71"/>
        <v>2</v>
      </c>
      <c r="O116">
        <f t="shared" si="72"/>
        <v>3</v>
      </c>
      <c r="P116">
        <f t="shared" si="73"/>
        <v>1</v>
      </c>
      <c r="Q116">
        <f t="shared" si="74"/>
        <v>2</v>
      </c>
      <c r="R116">
        <f t="shared" si="75"/>
        <v>3</v>
      </c>
      <c r="S116" s="24">
        <f>SUM(C116:R116)</f>
        <v>39</v>
      </c>
      <c r="U116" s="78" t="s">
        <v>210</v>
      </c>
      <c r="V116" s="65" t="s">
        <v>195</v>
      </c>
      <c r="W116" s="75" t="s">
        <v>205</v>
      </c>
      <c r="X116" s="75" t="s">
        <v>205</v>
      </c>
      <c r="Y116" s="75" t="s">
        <v>205</v>
      </c>
      <c r="Z116" s="75" t="s">
        <v>205</v>
      </c>
      <c r="AA116" s="75" t="s">
        <v>205</v>
      </c>
      <c r="AB116" s="75" t="s">
        <v>205</v>
      </c>
      <c r="AC116" s="75" t="s">
        <v>205</v>
      </c>
      <c r="AD116" s="75" t="s">
        <v>205</v>
      </c>
      <c r="AE116" s="75" t="s">
        <v>205</v>
      </c>
      <c r="AF116">
        <v>1000000</v>
      </c>
    </row>
    <row r="117" spans="1:32" ht="28.8" x14ac:dyDescent="0.3">
      <c r="A117" s="6" t="s">
        <v>19</v>
      </c>
      <c r="B117" s="7">
        <v>2019</v>
      </c>
      <c r="C117">
        <f t="shared" si="60"/>
        <v>3</v>
      </c>
      <c r="D117">
        <f t="shared" si="61"/>
        <v>3</v>
      </c>
      <c r="E117">
        <f t="shared" si="62"/>
        <v>3</v>
      </c>
      <c r="F117">
        <f t="shared" si="63"/>
        <v>2</v>
      </c>
      <c r="G117">
        <f t="shared" si="64"/>
        <v>3</v>
      </c>
      <c r="H117">
        <f t="shared" si="65"/>
        <v>2</v>
      </c>
      <c r="I117">
        <f t="shared" si="66"/>
        <v>3</v>
      </c>
      <c r="J117">
        <f t="shared" si="67"/>
        <v>3</v>
      </c>
      <c r="K117">
        <f t="shared" si="68"/>
        <v>2</v>
      </c>
      <c r="L117">
        <f t="shared" si="69"/>
        <v>2</v>
      </c>
      <c r="M117">
        <f t="shared" si="70"/>
        <v>2</v>
      </c>
      <c r="N117">
        <f t="shared" si="71"/>
        <v>2</v>
      </c>
      <c r="O117">
        <f t="shared" si="72"/>
        <v>2</v>
      </c>
      <c r="P117">
        <f t="shared" si="73"/>
        <v>2</v>
      </c>
      <c r="Q117">
        <f t="shared" si="74"/>
        <v>3</v>
      </c>
      <c r="R117">
        <f t="shared" si="75"/>
        <v>3</v>
      </c>
      <c r="S117" s="24">
        <f t="shared" si="77"/>
        <v>40</v>
      </c>
      <c r="U117" s="79" t="s">
        <v>210</v>
      </c>
      <c r="V117" s="66" t="s">
        <v>197</v>
      </c>
      <c r="W117" s="75" t="s">
        <v>205</v>
      </c>
      <c r="X117" s="75" t="s">
        <v>205</v>
      </c>
      <c r="Y117" s="75" t="s">
        <v>205</v>
      </c>
      <c r="Z117" s="75" t="s">
        <v>205</v>
      </c>
      <c r="AA117" s="75" t="s">
        <v>205</v>
      </c>
      <c r="AB117" s="75" t="s">
        <v>205</v>
      </c>
      <c r="AC117" s="75" t="s">
        <v>205</v>
      </c>
      <c r="AD117" s="75" t="s">
        <v>205</v>
      </c>
      <c r="AE117" s="75" t="s">
        <v>205</v>
      </c>
      <c r="AF117">
        <v>1000000</v>
      </c>
    </row>
    <row r="118" spans="1:32" ht="28.8" x14ac:dyDescent="0.3">
      <c r="A118" s="6" t="s">
        <v>19</v>
      </c>
      <c r="B118" s="7">
        <v>2020</v>
      </c>
      <c r="C118">
        <f t="shared" si="60"/>
        <v>3</v>
      </c>
      <c r="D118">
        <f t="shared" si="61"/>
        <v>3</v>
      </c>
      <c r="E118">
        <f t="shared" si="62"/>
        <v>3</v>
      </c>
      <c r="F118">
        <f t="shared" si="63"/>
        <v>2</v>
      </c>
      <c r="G118">
        <f t="shared" si="64"/>
        <v>2</v>
      </c>
      <c r="H118">
        <f t="shared" si="65"/>
        <v>3</v>
      </c>
      <c r="I118">
        <f t="shared" si="66"/>
        <v>2</v>
      </c>
      <c r="J118">
        <f t="shared" si="67"/>
        <v>3</v>
      </c>
      <c r="K118">
        <f t="shared" si="68"/>
        <v>2</v>
      </c>
      <c r="L118">
        <f t="shared" si="69"/>
        <v>3</v>
      </c>
      <c r="M118">
        <f t="shared" si="70"/>
        <v>2</v>
      </c>
      <c r="N118">
        <f t="shared" si="71"/>
        <v>2</v>
      </c>
      <c r="O118">
        <f t="shared" si="72"/>
        <v>3</v>
      </c>
      <c r="P118">
        <f t="shared" si="73"/>
        <v>2</v>
      </c>
      <c r="Q118">
        <f t="shared" si="74"/>
        <v>2</v>
      </c>
      <c r="R118">
        <f t="shared" si="75"/>
        <v>3</v>
      </c>
      <c r="S118" s="24">
        <f t="shared" si="77"/>
        <v>40</v>
      </c>
      <c r="U118" s="79" t="s">
        <v>210</v>
      </c>
      <c r="V118" s="66" t="s">
        <v>196</v>
      </c>
      <c r="W118" s="75" t="s">
        <v>205</v>
      </c>
      <c r="X118" s="75" t="s">
        <v>205</v>
      </c>
      <c r="Y118" s="75" t="s">
        <v>205</v>
      </c>
      <c r="Z118" s="75" t="s">
        <v>205</v>
      </c>
      <c r="AA118" s="75" t="s">
        <v>205</v>
      </c>
      <c r="AB118" s="75" t="s">
        <v>205</v>
      </c>
      <c r="AC118" s="75" t="s">
        <v>205</v>
      </c>
      <c r="AD118" s="75" t="s">
        <v>205</v>
      </c>
      <c r="AE118" s="75" t="s">
        <v>205</v>
      </c>
      <c r="AF118">
        <v>1000000</v>
      </c>
    </row>
    <row r="119" spans="1:32" ht="28.8" x14ac:dyDescent="0.3">
      <c r="A119" s="6" t="s">
        <v>19</v>
      </c>
      <c r="B119" s="7">
        <v>2021</v>
      </c>
      <c r="C119">
        <f t="shared" si="60"/>
        <v>3</v>
      </c>
      <c r="D119">
        <f t="shared" si="61"/>
        <v>3</v>
      </c>
      <c r="E119">
        <f t="shared" si="62"/>
        <v>3</v>
      </c>
      <c r="F119">
        <f t="shared" si="63"/>
        <v>2</v>
      </c>
      <c r="G119">
        <f t="shared" si="64"/>
        <v>3</v>
      </c>
      <c r="H119">
        <f t="shared" si="65"/>
        <v>3</v>
      </c>
      <c r="I119">
        <f t="shared" si="66"/>
        <v>2</v>
      </c>
      <c r="J119">
        <f t="shared" si="67"/>
        <v>3</v>
      </c>
      <c r="K119">
        <f t="shared" si="68"/>
        <v>2</v>
      </c>
      <c r="L119">
        <f t="shared" si="69"/>
        <v>1</v>
      </c>
      <c r="M119">
        <f t="shared" si="70"/>
        <v>1</v>
      </c>
      <c r="N119">
        <f t="shared" si="71"/>
        <v>2</v>
      </c>
      <c r="O119">
        <f t="shared" si="72"/>
        <v>2</v>
      </c>
      <c r="P119">
        <f t="shared" si="73"/>
        <v>2</v>
      </c>
      <c r="Q119">
        <f t="shared" si="74"/>
        <v>2</v>
      </c>
      <c r="R119">
        <f t="shared" si="75"/>
        <v>3</v>
      </c>
      <c r="S119" s="24">
        <f t="shared" si="77"/>
        <v>37</v>
      </c>
      <c r="U119" s="79" t="s">
        <v>210</v>
      </c>
      <c r="V119" s="66" t="s">
        <v>195</v>
      </c>
      <c r="W119" s="75" t="s">
        <v>205</v>
      </c>
      <c r="X119" s="75" t="s">
        <v>205</v>
      </c>
      <c r="Y119" s="75" t="s">
        <v>205</v>
      </c>
      <c r="Z119" s="75" t="s">
        <v>205</v>
      </c>
      <c r="AA119" s="75" t="s">
        <v>205</v>
      </c>
      <c r="AB119" s="75" t="s">
        <v>205</v>
      </c>
      <c r="AC119" s="75" t="s">
        <v>205</v>
      </c>
      <c r="AD119" s="75" t="s">
        <v>205</v>
      </c>
      <c r="AE119" s="75" t="s">
        <v>205</v>
      </c>
      <c r="AF119">
        <v>1000000</v>
      </c>
    </row>
    <row r="120" spans="1:32" x14ac:dyDescent="0.3">
      <c r="A120" s="6" t="s">
        <v>19</v>
      </c>
      <c r="B120" s="7">
        <v>2022</v>
      </c>
      <c r="C120">
        <f t="shared" si="60"/>
        <v>3</v>
      </c>
      <c r="D120">
        <f t="shared" si="61"/>
        <v>3</v>
      </c>
      <c r="E120">
        <f t="shared" si="62"/>
        <v>3</v>
      </c>
      <c r="F120">
        <f t="shared" si="63"/>
        <v>2</v>
      </c>
      <c r="G120">
        <f t="shared" si="64"/>
        <v>3</v>
      </c>
      <c r="H120">
        <f t="shared" si="65"/>
        <v>2</v>
      </c>
      <c r="I120">
        <f t="shared" si="66"/>
        <v>2</v>
      </c>
      <c r="J120">
        <f t="shared" si="67"/>
        <v>3</v>
      </c>
      <c r="K120">
        <f t="shared" si="68"/>
        <v>2</v>
      </c>
      <c r="L120">
        <f t="shared" si="69"/>
        <v>2</v>
      </c>
      <c r="M120">
        <f t="shared" si="70"/>
        <v>2</v>
      </c>
      <c r="N120">
        <f t="shared" si="71"/>
        <v>2</v>
      </c>
      <c r="O120">
        <f t="shared" si="72"/>
        <v>2</v>
      </c>
      <c r="P120">
        <f t="shared" si="73"/>
        <v>1</v>
      </c>
      <c r="Q120">
        <f t="shared" si="74"/>
        <v>2</v>
      </c>
      <c r="R120">
        <f t="shared" si="75"/>
        <v>3</v>
      </c>
      <c r="S120" s="24">
        <f t="shared" si="77"/>
        <v>37</v>
      </c>
    </row>
    <row r="121" spans="1:32" x14ac:dyDescent="0.3">
      <c r="A121" s="6" t="s">
        <v>19</v>
      </c>
      <c r="B121" s="7">
        <v>2023</v>
      </c>
      <c r="C121">
        <f t="shared" si="60"/>
        <v>3</v>
      </c>
      <c r="D121">
        <f t="shared" si="61"/>
        <v>3</v>
      </c>
      <c r="E121">
        <f t="shared" si="62"/>
        <v>3</v>
      </c>
      <c r="F121">
        <f t="shared" si="63"/>
        <v>2</v>
      </c>
      <c r="G121">
        <f t="shared" si="64"/>
        <v>3</v>
      </c>
      <c r="H121">
        <f t="shared" si="65"/>
        <v>2</v>
      </c>
      <c r="I121">
        <f t="shared" si="66"/>
        <v>2</v>
      </c>
      <c r="J121">
        <f t="shared" si="67"/>
        <v>3</v>
      </c>
      <c r="K121">
        <f t="shared" si="68"/>
        <v>2</v>
      </c>
      <c r="L121">
        <f t="shared" si="69"/>
        <v>2</v>
      </c>
      <c r="M121">
        <f t="shared" si="70"/>
        <v>2</v>
      </c>
      <c r="N121">
        <f t="shared" si="71"/>
        <v>2</v>
      </c>
      <c r="O121">
        <f t="shared" si="72"/>
        <v>2</v>
      </c>
      <c r="P121">
        <f t="shared" si="73"/>
        <v>1</v>
      </c>
      <c r="Q121">
        <f t="shared" si="74"/>
        <v>3</v>
      </c>
      <c r="R121">
        <f t="shared" si="75"/>
        <v>3</v>
      </c>
      <c r="S121" s="24">
        <f t="shared" si="77"/>
        <v>38</v>
      </c>
    </row>
    <row r="122" spans="1:32" x14ac:dyDescent="0.3">
      <c r="A122" s="6" t="s">
        <v>20</v>
      </c>
      <c r="B122" s="7">
        <v>1995</v>
      </c>
      <c r="C122">
        <f t="shared" si="60"/>
        <v>3</v>
      </c>
      <c r="D122">
        <f t="shared" si="61"/>
        <v>3</v>
      </c>
      <c r="E122">
        <f t="shared" si="62"/>
        <v>3</v>
      </c>
      <c r="F122">
        <f t="shared" si="63"/>
        <v>2</v>
      </c>
      <c r="G122">
        <f t="shared" si="64"/>
        <v>3</v>
      </c>
      <c r="H122">
        <f t="shared" si="65"/>
        <v>2</v>
      </c>
      <c r="I122">
        <f t="shared" si="66"/>
        <v>2</v>
      </c>
      <c r="J122">
        <f t="shared" si="67"/>
        <v>3</v>
      </c>
      <c r="K122">
        <f t="shared" si="68"/>
        <v>2</v>
      </c>
      <c r="L122">
        <f t="shared" si="69"/>
        <v>1</v>
      </c>
      <c r="M122">
        <f t="shared" si="70"/>
        <v>1</v>
      </c>
      <c r="N122">
        <f t="shared" si="71"/>
        <v>1</v>
      </c>
      <c r="O122">
        <f t="shared" si="72"/>
        <v>2</v>
      </c>
      <c r="P122">
        <f t="shared" si="73"/>
        <v>2</v>
      </c>
      <c r="Q122">
        <f t="shared" si="74"/>
        <v>2</v>
      </c>
      <c r="R122">
        <f t="shared" si="75"/>
        <v>1</v>
      </c>
      <c r="S122" s="24">
        <f t="shared" si="77"/>
        <v>33</v>
      </c>
    </row>
    <row r="123" spans="1:32" x14ac:dyDescent="0.3">
      <c r="A123" s="6" t="s">
        <v>20</v>
      </c>
      <c r="B123" s="7">
        <v>1996</v>
      </c>
      <c r="C123">
        <f t="shared" si="60"/>
        <v>3</v>
      </c>
      <c r="D123">
        <f t="shared" si="61"/>
        <v>3</v>
      </c>
      <c r="E123">
        <f t="shared" si="62"/>
        <v>3</v>
      </c>
      <c r="F123">
        <f t="shared" si="63"/>
        <v>2</v>
      </c>
      <c r="G123">
        <f t="shared" si="64"/>
        <v>3</v>
      </c>
      <c r="H123">
        <f t="shared" si="65"/>
        <v>2</v>
      </c>
      <c r="I123">
        <f t="shared" si="66"/>
        <v>2</v>
      </c>
      <c r="J123">
        <f t="shared" si="67"/>
        <v>3</v>
      </c>
      <c r="K123">
        <f t="shared" si="68"/>
        <v>2</v>
      </c>
      <c r="L123">
        <f t="shared" si="69"/>
        <v>1</v>
      </c>
      <c r="M123">
        <f t="shared" si="70"/>
        <v>2</v>
      </c>
      <c r="N123">
        <f t="shared" si="71"/>
        <v>2</v>
      </c>
      <c r="O123">
        <f t="shared" si="72"/>
        <v>2</v>
      </c>
      <c r="P123">
        <f t="shared" si="73"/>
        <v>2</v>
      </c>
      <c r="Q123">
        <f t="shared" si="74"/>
        <v>1</v>
      </c>
      <c r="R123">
        <f t="shared" si="75"/>
        <v>1</v>
      </c>
      <c r="S123" s="24">
        <f t="shared" si="77"/>
        <v>34</v>
      </c>
    </row>
    <row r="124" spans="1:32" x14ac:dyDescent="0.3">
      <c r="A124" s="6" t="s">
        <v>20</v>
      </c>
      <c r="B124" s="7">
        <v>1997</v>
      </c>
      <c r="C124">
        <f t="shared" si="60"/>
        <v>3</v>
      </c>
      <c r="D124">
        <f t="shared" si="61"/>
        <v>3</v>
      </c>
      <c r="E124">
        <f t="shared" si="62"/>
        <v>3</v>
      </c>
      <c r="F124">
        <f t="shared" si="63"/>
        <v>2</v>
      </c>
      <c r="G124">
        <f t="shared" si="64"/>
        <v>3</v>
      </c>
      <c r="H124">
        <f t="shared" si="65"/>
        <v>2</v>
      </c>
      <c r="I124">
        <f t="shared" si="66"/>
        <v>2</v>
      </c>
      <c r="J124">
        <f t="shared" si="67"/>
        <v>3</v>
      </c>
      <c r="K124">
        <f t="shared" si="68"/>
        <v>2</v>
      </c>
      <c r="L124">
        <f t="shared" si="69"/>
        <v>2</v>
      </c>
      <c r="M124">
        <f t="shared" si="70"/>
        <v>2</v>
      </c>
      <c r="N124">
        <f t="shared" si="71"/>
        <v>1</v>
      </c>
      <c r="O124">
        <f t="shared" si="72"/>
        <v>2</v>
      </c>
      <c r="P124">
        <f t="shared" si="73"/>
        <v>2</v>
      </c>
      <c r="Q124">
        <f t="shared" si="74"/>
        <v>2</v>
      </c>
      <c r="R124">
        <f t="shared" si="75"/>
        <v>2</v>
      </c>
      <c r="S124" s="24">
        <f t="shared" si="77"/>
        <v>36</v>
      </c>
    </row>
    <row r="125" spans="1:32" x14ac:dyDescent="0.3">
      <c r="A125" s="6" t="s">
        <v>20</v>
      </c>
      <c r="B125" s="7">
        <v>1998</v>
      </c>
      <c r="C125">
        <f t="shared" ref="C125:C156" si="78">IF(C35&gt;=350, 3, IF(C35&gt;=200, 2, 1))</f>
        <v>3</v>
      </c>
      <c r="D125">
        <f t="shared" ref="D125:D156" si="79">IF(AND(D35&gt;=10, D35&lt;=20), 3, IF(AND(D35&gt;=5, D35&lt;10), 2, IF(AND(D35&gt;20, D35&lt;=25), 2, 1)))</f>
        <v>3</v>
      </c>
      <c r="E125">
        <f t="shared" ref="E125:E156" si="80">IF(AND(E35&gt;=6.75, E35&lt;=8.25), 3, IF(OR(AND(E35&gt;=6, E35&lt;6.5), AND(E35&gt;8.5, E35&lt;=9)), 2, 1))</f>
        <v>3</v>
      </c>
      <c r="F125">
        <f t="shared" ref="F125:F156" si="81">IF(F35&lt;=8, 1, IF(F35&lt;=12, 2, 3))</f>
        <v>2</v>
      </c>
      <c r="G125">
        <f t="shared" ref="G125:G156" si="82">IF(G35&gt;=90, 3, IF(G35&gt;=70, 2, 1))</f>
        <v>3</v>
      </c>
      <c r="H125">
        <f t="shared" ref="H125:H156" si="83">IF(H35&lt;=3, 3, IF(H35&lt;=5, 2, 1))</f>
        <v>3</v>
      </c>
      <c r="I125">
        <f t="shared" ref="I125:I156" si="84">IF(I35&lt;=7, 3, IF(I35&lt;=12, 2, 1))</f>
        <v>2</v>
      </c>
      <c r="J125">
        <f t="shared" ref="J125:J156" si="85">IF(J35&lt;=30, 3, IF(J35&lt;=40, 2, 1))</f>
        <v>3</v>
      </c>
      <c r="K125">
        <f t="shared" ref="K125:K156" si="86">IF(K35&lt;=150, 3, IF(K35&lt;=300, 2, 1))</f>
        <v>2</v>
      </c>
      <c r="L125">
        <f t="shared" ref="L125:L156" si="87">IF(L35&lt;=1500, 3, IF(L35&lt;=2250, 2, 1))</f>
        <v>2</v>
      </c>
      <c r="M125">
        <f t="shared" ref="M125:M156" si="88">IF(M35&lt;=4000, 3, IF(M35&lt;=8000, 2, 1))</f>
        <v>2</v>
      </c>
      <c r="N125">
        <f t="shared" ref="N125:N156" si="89">IF(N35&lt;=20, 3, IF(N35&lt;=60, 2, 1))</f>
        <v>2</v>
      </c>
      <c r="O125">
        <f t="shared" ref="O125:O156" si="90">IF(O35&lt;=80, 3, IF(O35&lt;=160, 2, 1))</f>
        <v>2</v>
      </c>
      <c r="P125">
        <f t="shared" ref="P125:P156" si="91">IF(P35&lt;=40, 3, IF(P35&lt;=100, 2, 1))</f>
        <v>2</v>
      </c>
      <c r="Q125">
        <f t="shared" ref="Q125:Q156" si="92">IF(Q35&lt;=5, 3, IF(Q35&lt;=15, 2, 1))</f>
        <v>2</v>
      </c>
      <c r="R125">
        <f t="shared" ref="R125:R156" si="93">IF(R35&lt;=1000, 3, IF(R35&lt;=2500, 2, 1))</f>
        <v>3</v>
      </c>
      <c r="S125" s="24">
        <f t="shared" si="77"/>
        <v>39</v>
      </c>
    </row>
    <row r="126" spans="1:32" x14ac:dyDescent="0.3">
      <c r="A126" s="6" t="s">
        <v>20</v>
      </c>
      <c r="B126" s="7">
        <v>1999</v>
      </c>
      <c r="C126">
        <f t="shared" si="78"/>
        <v>3</v>
      </c>
      <c r="D126">
        <f t="shared" si="79"/>
        <v>3</v>
      </c>
      <c r="E126">
        <f t="shared" si="80"/>
        <v>3</v>
      </c>
      <c r="F126">
        <f t="shared" si="81"/>
        <v>2</v>
      </c>
      <c r="G126">
        <f t="shared" si="82"/>
        <v>3</v>
      </c>
      <c r="H126">
        <f t="shared" si="83"/>
        <v>3</v>
      </c>
      <c r="I126">
        <f t="shared" si="84"/>
        <v>2</v>
      </c>
      <c r="J126">
        <f t="shared" si="85"/>
        <v>3</v>
      </c>
      <c r="K126">
        <f t="shared" si="86"/>
        <v>2</v>
      </c>
      <c r="L126">
        <f t="shared" si="87"/>
        <v>2</v>
      </c>
      <c r="M126">
        <f t="shared" si="88"/>
        <v>2</v>
      </c>
      <c r="N126">
        <f t="shared" si="89"/>
        <v>2</v>
      </c>
      <c r="O126">
        <f t="shared" si="90"/>
        <v>2</v>
      </c>
      <c r="P126">
        <f t="shared" si="91"/>
        <v>2</v>
      </c>
      <c r="Q126">
        <f t="shared" si="92"/>
        <v>2</v>
      </c>
      <c r="R126">
        <f t="shared" si="93"/>
        <v>3</v>
      </c>
      <c r="S126" s="24">
        <f t="shared" si="77"/>
        <v>39</v>
      </c>
    </row>
    <row r="127" spans="1:32" x14ac:dyDescent="0.3">
      <c r="A127" s="6" t="s">
        <v>20</v>
      </c>
      <c r="B127" s="7">
        <v>2000</v>
      </c>
      <c r="C127">
        <f t="shared" si="78"/>
        <v>3</v>
      </c>
      <c r="D127">
        <f t="shared" si="79"/>
        <v>3</v>
      </c>
      <c r="E127">
        <f t="shared" si="80"/>
        <v>3</v>
      </c>
      <c r="F127">
        <f t="shared" si="81"/>
        <v>2</v>
      </c>
      <c r="G127">
        <f t="shared" si="82"/>
        <v>2</v>
      </c>
      <c r="H127">
        <f t="shared" si="83"/>
        <v>3</v>
      </c>
      <c r="I127">
        <f t="shared" si="84"/>
        <v>2</v>
      </c>
      <c r="J127">
        <f t="shared" si="85"/>
        <v>3</v>
      </c>
      <c r="K127">
        <f t="shared" si="86"/>
        <v>2</v>
      </c>
      <c r="L127">
        <f t="shared" si="87"/>
        <v>2</v>
      </c>
      <c r="M127">
        <f t="shared" si="88"/>
        <v>2</v>
      </c>
      <c r="N127">
        <f t="shared" si="89"/>
        <v>2</v>
      </c>
      <c r="O127">
        <f t="shared" si="90"/>
        <v>2</v>
      </c>
      <c r="P127">
        <f t="shared" si="91"/>
        <v>2</v>
      </c>
      <c r="Q127">
        <f t="shared" si="92"/>
        <v>2</v>
      </c>
      <c r="R127">
        <f t="shared" si="93"/>
        <v>2</v>
      </c>
      <c r="S127" s="24">
        <f t="shared" si="77"/>
        <v>37</v>
      </c>
    </row>
    <row r="128" spans="1:32" x14ac:dyDescent="0.3">
      <c r="A128" s="6" t="s">
        <v>20</v>
      </c>
      <c r="B128" s="7">
        <v>2001</v>
      </c>
      <c r="C128">
        <f t="shared" si="78"/>
        <v>3</v>
      </c>
      <c r="D128">
        <f t="shared" si="79"/>
        <v>3</v>
      </c>
      <c r="E128">
        <f t="shared" si="80"/>
        <v>3</v>
      </c>
      <c r="F128">
        <f t="shared" si="81"/>
        <v>2</v>
      </c>
      <c r="G128">
        <f t="shared" si="82"/>
        <v>3</v>
      </c>
      <c r="H128">
        <f t="shared" si="83"/>
        <v>3</v>
      </c>
      <c r="I128">
        <f t="shared" si="84"/>
        <v>3</v>
      </c>
      <c r="J128">
        <f t="shared" si="85"/>
        <v>3</v>
      </c>
      <c r="K128">
        <f t="shared" si="86"/>
        <v>2</v>
      </c>
      <c r="L128">
        <f t="shared" si="87"/>
        <v>2</v>
      </c>
      <c r="M128">
        <f t="shared" si="88"/>
        <v>2</v>
      </c>
      <c r="N128">
        <f t="shared" si="89"/>
        <v>2</v>
      </c>
      <c r="O128">
        <f t="shared" si="90"/>
        <v>2</v>
      </c>
      <c r="P128">
        <f t="shared" si="91"/>
        <v>2</v>
      </c>
      <c r="Q128">
        <f t="shared" si="92"/>
        <v>2</v>
      </c>
      <c r="R128">
        <f t="shared" si="93"/>
        <v>3</v>
      </c>
      <c r="S128" s="24">
        <f t="shared" si="77"/>
        <v>40</v>
      </c>
    </row>
    <row r="129" spans="1:19" x14ac:dyDescent="0.3">
      <c r="A129" s="6" t="s">
        <v>20</v>
      </c>
      <c r="B129" s="7">
        <v>2002</v>
      </c>
      <c r="C129">
        <f t="shared" si="78"/>
        <v>3</v>
      </c>
      <c r="D129">
        <f t="shared" si="79"/>
        <v>3</v>
      </c>
      <c r="E129">
        <f t="shared" si="80"/>
        <v>3</v>
      </c>
      <c r="F129">
        <f t="shared" si="81"/>
        <v>2</v>
      </c>
      <c r="G129">
        <f t="shared" si="82"/>
        <v>3</v>
      </c>
      <c r="H129">
        <f t="shared" si="83"/>
        <v>3</v>
      </c>
      <c r="I129">
        <f t="shared" si="84"/>
        <v>2</v>
      </c>
      <c r="J129">
        <f t="shared" si="85"/>
        <v>3</v>
      </c>
      <c r="K129">
        <f t="shared" si="86"/>
        <v>2</v>
      </c>
      <c r="L129">
        <f t="shared" si="87"/>
        <v>2</v>
      </c>
      <c r="M129">
        <f t="shared" si="88"/>
        <v>2</v>
      </c>
      <c r="N129">
        <f t="shared" si="89"/>
        <v>1</v>
      </c>
      <c r="O129">
        <f t="shared" si="90"/>
        <v>2</v>
      </c>
      <c r="P129">
        <f t="shared" si="91"/>
        <v>3</v>
      </c>
      <c r="Q129">
        <f t="shared" si="92"/>
        <v>1</v>
      </c>
      <c r="R129">
        <f t="shared" si="93"/>
        <v>3</v>
      </c>
      <c r="S129" s="24">
        <f t="shared" si="77"/>
        <v>38</v>
      </c>
    </row>
    <row r="130" spans="1:19" x14ac:dyDescent="0.3">
      <c r="A130" s="6" t="s">
        <v>20</v>
      </c>
      <c r="B130" s="7">
        <v>2003</v>
      </c>
      <c r="C130">
        <f t="shared" si="78"/>
        <v>2</v>
      </c>
      <c r="D130">
        <f t="shared" si="79"/>
        <v>3</v>
      </c>
      <c r="E130">
        <f t="shared" si="80"/>
        <v>3</v>
      </c>
      <c r="F130">
        <f t="shared" si="81"/>
        <v>2</v>
      </c>
      <c r="G130">
        <f t="shared" si="82"/>
        <v>3</v>
      </c>
      <c r="H130">
        <f t="shared" si="83"/>
        <v>2</v>
      </c>
      <c r="I130">
        <f t="shared" si="84"/>
        <v>2</v>
      </c>
      <c r="J130">
        <f t="shared" si="85"/>
        <v>3</v>
      </c>
      <c r="K130">
        <f t="shared" si="86"/>
        <v>2</v>
      </c>
      <c r="L130">
        <f t="shared" si="87"/>
        <v>2</v>
      </c>
      <c r="M130">
        <f t="shared" si="88"/>
        <v>2</v>
      </c>
      <c r="N130">
        <f t="shared" si="89"/>
        <v>1</v>
      </c>
      <c r="O130">
        <f t="shared" si="90"/>
        <v>2</v>
      </c>
      <c r="P130">
        <f t="shared" si="91"/>
        <v>3</v>
      </c>
      <c r="Q130">
        <f t="shared" si="92"/>
        <v>1</v>
      </c>
      <c r="R130">
        <f t="shared" si="93"/>
        <v>2</v>
      </c>
      <c r="S130" s="24">
        <f t="shared" si="77"/>
        <v>35</v>
      </c>
    </row>
    <row r="131" spans="1:19" x14ac:dyDescent="0.3">
      <c r="A131" s="6" t="s">
        <v>20</v>
      </c>
      <c r="B131" s="7">
        <v>2004</v>
      </c>
      <c r="C131">
        <f t="shared" si="78"/>
        <v>3</v>
      </c>
      <c r="D131">
        <f t="shared" si="79"/>
        <v>3</v>
      </c>
      <c r="E131">
        <f t="shared" si="80"/>
        <v>3</v>
      </c>
      <c r="F131">
        <f t="shared" si="81"/>
        <v>2</v>
      </c>
      <c r="G131">
        <f t="shared" si="82"/>
        <v>3</v>
      </c>
      <c r="H131">
        <f t="shared" si="83"/>
        <v>3</v>
      </c>
      <c r="I131">
        <f t="shared" si="84"/>
        <v>2</v>
      </c>
      <c r="J131">
        <f t="shared" si="85"/>
        <v>3</v>
      </c>
      <c r="K131">
        <f t="shared" si="86"/>
        <v>2</v>
      </c>
      <c r="L131">
        <f t="shared" si="87"/>
        <v>2</v>
      </c>
      <c r="M131">
        <f t="shared" si="88"/>
        <v>2</v>
      </c>
      <c r="N131">
        <f t="shared" si="89"/>
        <v>2</v>
      </c>
      <c r="O131">
        <f t="shared" si="90"/>
        <v>2</v>
      </c>
      <c r="P131">
        <f t="shared" si="91"/>
        <v>2</v>
      </c>
      <c r="Q131">
        <f t="shared" si="92"/>
        <v>2</v>
      </c>
      <c r="R131">
        <f t="shared" si="93"/>
        <v>3</v>
      </c>
      <c r="S131" s="24">
        <f t="shared" si="77"/>
        <v>39</v>
      </c>
    </row>
    <row r="132" spans="1:19" x14ac:dyDescent="0.3">
      <c r="A132" s="6" t="s">
        <v>20</v>
      </c>
      <c r="B132" s="7">
        <v>2005</v>
      </c>
      <c r="C132">
        <f t="shared" si="78"/>
        <v>3</v>
      </c>
      <c r="D132">
        <f t="shared" si="79"/>
        <v>3</v>
      </c>
      <c r="E132">
        <f t="shared" si="80"/>
        <v>3</v>
      </c>
      <c r="F132">
        <f t="shared" si="81"/>
        <v>2</v>
      </c>
      <c r="G132">
        <f t="shared" si="82"/>
        <v>3</v>
      </c>
      <c r="H132">
        <f t="shared" si="83"/>
        <v>3</v>
      </c>
      <c r="I132">
        <f t="shared" si="84"/>
        <v>2</v>
      </c>
      <c r="J132">
        <f t="shared" si="85"/>
        <v>3</v>
      </c>
      <c r="K132">
        <f t="shared" si="86"/>
        <v>2</v>
      </c>
      <c r="L132">
        <f t="shared" si="87"/>
        <v>2</v>
      </c>
      <c r="M132">
        <f t="shared" si="88"/>
        <v>2</v>
      </c>
      <c r="N132">
        <f t="shared" si="89"/>
        <v>2</v>
      </c>
      <c r="O132">
        <f t="shared" si="90"/>
        <v>2</v>
      </c>
      <c r="P132">
        <f t="shared" si="91"/>
        <v>2</v>
      </c>
      <c r="Q132">
        <f t="shared" si="92"/>
        <v>2</v>
      </c>
      <c r="R132">
        <f t="shared" si="93"/>
        <v>3</v>
      </c>
      <c r="S132" s="24">
        <f t="shared" si="77"/>
        <v>39</v>
      </c>
    </row>
    <row r="133" spans="1:19" x14ac:dyDescent="0.3">
      <c r="A133" s="6" t="s">
        <v>20</v>
      </c>
      <c r="B133" s="7">
        <v>2006</v>
      </c>
      <c r="C133">
        <f t="shared" si="78"/>
        <v>2</v>
      </c>
      <c r="D133">
        <f t="shared" si="79"/>
        <v>2</v>
      </c>
      <c r="E133">
        <f t="shared" si="80"/>
        <v>3</v>
      </c>
      <c r="F133">
        <f t="shared" si="81"/>
        <v>2</v>
      </c>
      <c r="G133">
        <f t="shared" si="82"/>
        <v>3</v>
      </c>
      <c r="H133">
        <f t="shared" si="83"/>
        <v>2</v>
      </c>
      <c r="I133">
        <f t="shared" si="84"/>
        <v>2</v>
      </c>
      <c r="J133">
        <f t="shared" si="85"/>
        <v>3</v>
      </c>
      <c r="K133">
        <f t="shared" si="86"/>
        <v>2</v>
      </c>
      <c r="L133">
        <f t="shared" si="87"/>
        <v>1</v>
      </c>
      <c r="M133">
        <f t="shared" si="88"/>
        <v>2</v>
      </c>
      <c r="N133">
        <f t="shared" si="89"/>
        <v>2</v>
      </c>
      <c r="O133">
        <f t="shared" si="90"/>
        <v>2</v>
      </c>
      <c r="P133">
        <f t="shared" si="91"/>
        <v>2</v>
      </c>
      <c r="Q133">
        <f t="shared" si="92"/>
        <v>2</v>
      </c>
      <c r="R133">
        <f t="shared" si="93"/>
        <v>3</v>
      </c>
      <c r="S133" s="24">
        <f t="shared" si="77"/>
        <v>35</v>
      </c>
    </row>
    <row r="134" spans="1:19" x14ac:dyDescent="0.3">
      <c r="A134" s="6" t="s">
        <v>20</v>
      </c>
      <c r="B134" s="7">
        <v>2007</v>
      </c>
      <c r="C134">
        <f t="shared" si="78"/>
        <v>2</v>
      </c>
      <c r="D134">
        <f t="shared" si="79"/>
        <v>3</v>
      </c>
      <c r="E134">
        <f t="shared" si="80"/>
        <v>3</v>
      </c>
      <c r="F134">
        <f t="shared" si="81"/>
        <v>2</v>
      </c>
      <c r="G134">
        <f t="shared" si="82"/>
        <v>3</v>
      </c>
      <c r="H134">
        <f t="shared" si="83"/>
        <v>3</v>
      </c>
      <c r="I134">
        <f t="shared" si="84"/>
        <v>2</v>
      </c>
      <c r="J134">
        <f t="shared" si="85"/>
        <v>3</v>
      </c>
      <c r="K134">
        <f t="shared" si="86"/>
        <v>2</v>
      </c>
      <c r="L134">
        <f t="shared" si="87"/>
        <v>2</v>
      </c>
      <c r="M134">
        <f t="shared" si="88"/>
        <v>2</v>
      </c>
      <c r="N134">
        <f t="shared" si="89"/>
        <v>2</v>
      </c>
      <c r="O134">
        <f t="shared" si="90"/>
        <v>3</v>
      </c>
      <c r="P134">
        <f t="shared" si="91"/>
        <v>3</v>
      </c>
      <c r="Q134">
        <f t="shared" si="92"/>
        <v>2</v>
      </c>
      <c r="R134">
        <f t="shared" si="93"/>
        <v>3</v>
      </c>
      <c r="S134" s="24">
        <f t="shared" si="77"/>
        <v>40</v>
      </c>
    </row>
    <row r="135" spans="1:19" x14ac:dyDescent="0.3">
      <c r="A135" s="6" t="s">
        <v>20</v>
      </c>
      <c r="B135" s="7">
        <v>2008</v>
      </c>
      <c r="C135">
        <f t="shared" si="78"/>
        <v>3</v>
      </c>
      <c r="D135">
        <f t="shared" si="79"/>
        <v>3</v>
      </c>
      <c r="E135">
        <f t="shared" si="80"/>
        <v>3</v>
      </c>
      <c r="F135">
        <f t="shared" si="81"/>
        <v>2</v>
      </c>
      <c r="G135">
        <f t="shared" si="82"/>
        <v>2</v>
      </c>
      <c r="H135">
        <f t="shared" si="83"/>
        <v>3</v>
      </c>
      <c r="I135">
        <f t="shared" si="84"/>
        <v>2</v>
      </c>
      <c r="J135">
        <f t="shared" si="85"/>
        <v>3</v>
      </c>
      <c r="K135">
        <f t="shared" si="86"/>
        <v>2</v>
      </c>
      <c r="L135">
        <f t="shared" si="87"/>
        <v>2</v>
      </c>
      <c r="M135">
        <f t="shared" si="88"/>
        <v>2</v>
      </c>
      <c r="N135">
        <f t="shared" si="89"/>
        <v>2</v>
      </c>
      <c r="O135">
        <f t="shared" si="90"/>
        <v>2</v>
      </c>
      <c r="P135">
        <f t="shared" si="91"/>
        <v>3</v>
      </c>
      <c r="Q135">
        <f t="shared" si="92"/>
        <v>2</v>
      </c>
      <c r="R135">
        <f t="shared" si="93"/>
        <v>3</v>
      </c>
      <c r="S135" s="24">
        <f t="shared" si="77"/>
        <v>39</v>
      </c>
    </row>
    <row r="136" spans="1:19" x14ac:dyDescent="0.3">
      <c r="A136" s="6" t="s">
        <v>20</v>
      </c>
      <c r="B136" s="7">
        <v>2009</v>
      </c>
      <c r="C136">
        <f t="shared" si="78"/>
        <v>3</v>
      </c>
      <c r="D136">
        <f t="shared" si="79"/>
        <v>3</v>
      </c>
      <c r="E136">
        <f t="shared" si="80"/>
        <v>3</v>
      </c>
      <c r="F136">
        <f t="shared" si="81"/>
        <v>2</v>
      </c>
      <c r="G136">
        <f t="shared" si="82"/>
        <v>2</v>
      </c>
      <c r="H136">
        <f t="shared" si="83"/>
        <v>3</v>
      </c>
      <c r="I136">
        <f t="shared" si="84"/>
        <v>2</v>
      </c>
      <c r="J136">
        <f t="shared" si="85"/>
        <v>3</v>
      </c>
      <c r="K136">
        <f t="shared" si="86"/>
        <v>2</v>
      </c>
      <c r="L136">
        <f t="shared" si="87"/>
        <v>2</v>
      </c>
      <c r="M136">
        <f t="shared" si="88"/>
        <v>2</v>
      </c>
      <c r="N136">
        <f t="shared" si="89"/>
        <v>2</v>
      </c>
      <c r="O136">
        <f t="shared" si="90"/>
        <v>2</v>
      </c>
      <c r="P136">
        <f t="shared" si="91"/>
        <v>3</v>
      </c>
      <c r="Q136">
        <f t="shared" si="92"/>
        <v>2</v>
      </c>
      <c r="R136">
        <f t="shared" si="93"/>
        <v>3</v>
      </c>
      <c r="S136" s="24">
        <f t="shared" si="77"/>
        <v>39</v>
      </c>
    </row>
    <row r="137" spans="1:19" x14ac:dyDescent="0.3">
      <c r="A137" s="6" t="s">
        <v>20</v>
      </c>
      <c r="B137" s="7">
        <v>2010</v>
      </c>
      <c r="C137">
        <f t="shared" si="78"/>
        <v>3</v>
      </c>
      <c r="D137">
        <f t="shared" si="79"/>
        <v>3</v>
      </c>
      <c r="E137">
        <f t="shared" si="80"/>
        <v>3</v>
      </c>
      <c r="F137">
        <f t="shared" si="81"/>
        <v>2</v>
      </c>
      <c r="G137">
        <f t="shared" si="82"/>
        <v>2</v>
      </c>
      <c r="H137">
        <f t="shared" si="83"/>
        <v>3</v>
      </c>
      <c r="I137">
        <f t="shared" si="84"/>
        <v>2</v>
      </c>
      <c r="J137">
        <f t="shared" si="85"/>
        <v>3</v>
      </c>
      <c r="K137">
        <f t="shared" si="86"/>
        <v>2</v>
      </c>
      <c r="L137">
        <f t="shared" si="87"/>
        <v>2</v>
      </c>
      <c r="M137">
        <f t="shared" si="88"/>
        <v>2</v>
      </c>
      <c r="N137">
        <f t="shared" si="89"/>
        <v>2</v>
      </c>
      <c r="O137">
        <f t="shared" si="90"/>
        <v>3</v>
      </c>
      <c r="P137">
        <f t="shared" si="91"/>
        <v>2</v>
      </c>
      <c r="Q137">
        <f t="shared" si="92"/>
        <v>2</v>
      </c>
      <c r="R137">
        <f t="shared" si="93"/>
        <v>3</v>
      </c>
      <c r="S137" s="24">
        <f t="shared" si="77"/>
        <v>39</v>
      </c>
    </row>
    <row r="138" spans="1:19" x14ac:dyDescent="0.3">
      <c r="A138" s="6" t="s">
        <v>20</v>
      </c>
      <c r="B138" s="7">
        <v>2011</v>
      </c>
      <c r="C138">
        <f t="shared" si="78"/>
        <v>3</v>
      </c>
      <c r="D138">
        <f t="shared" si="79"/>
        <v>3</v>
      </c>
      <c r="E138">
        <f t="shared" si="80"/>
        <v>3</v>
      </c>
      <c r="F138">
        <f t="shared" si="81"/>
        <v>2</v>
      </c>
      <c r="G138">
        <f t="shared" si="82"/>
        <v>3</v>
      </c>
      <c r="H138">
        <f t="shared" si="83"/>
        <v>3</v>
      </c>
      <c r="I138">
        <f t="shared" si="84"/>
        <v>2</v>
      </c>
      <c r="J138">
        <f t="shared" si="85"/>
        <v>3</v>
      </c>
      <c r="K138">
        <f t="shared" si="86"/>
        <v>2</v>
      </c>
      <c r="L138">
        <f t="shared" si="87"/>
        <v>3</v>
      </c>
      <c r="M138">
        <f t="shared" si="88"/>
        <v>2</v>
      </c>
      <c r="N138">
        <f t="shared" si="89"/>
        <v>2</v>
      </c>
      <c r="O138">
        <f t="shared" si="90"/>
        <v>3</v>
      </c>
      <c r="P138">
        <f t="shared" si="91"/>
        <v>1</v>
      </c>
      <c r="Q138">
        <f t="shared" si="92"/>
        <v>2</v>
      </c>
      <c r="R138">
        <f t="shared" si="93"/>
        <v>3</v>
      </c>
      <c r="S138" s="24">
        <f t="shared" si="77"/>
        <v>40</v>
      </c>
    </row>
    <row r="139" spans="1:19" x14ac:dyDescent="0.3">
      <c r="A139" s="6" t="s">
        <v>20</v>
      </c>
      <c r="B139" s="7">
        <v>2012</v>
      </c>
      <c r="C139">
        <f t="shared" si="78"/>
        <v>3</v>
      </c>
      <c r="D139">
        <f t="shared" si="79"/>
        <v>3</v>
      </c>
      <c r="E139">
        <f t="shared" si="80"/>
        <v>3</v>
      </c>
      <c r="F139">
        <f t="shared" si="81"/>
        <v>2</v>
      </c>
      <c r="G139">
        <f t="shared" si="82"/>
        <v>3</v>
      </c>
      <c r="H139">
        <f t="shared" si="83"/>
        <v>3</v>
      </c>
      <c r="I139">
        <f t="shared" si="84"/>
        <v>2</v>
      </c>
      <c r="J139">
        <f t="shared" si="85"/>
        <v>3</v>
      </c>
      <c r="K139">
        <f t="shared" si="86"/>
        <v>2</v>
      </c>
      <c r="L139">
        <f t="shared" si="87"/>
        <v>3</v>
      </c>
      <c r="M139">
        <f t="shared" si="88"/>
        <v>2</v>
      </c>
      <c r="N139">
        <f t="shared" si="89"/>
        <v>2</v>
      </c>
      <c r="O139">
        <f t="shared" si="90"/>
        <v>2</v>
      </c>
      <c r="P139">
        <f t="shared" si="91"/>
        <v>2</v>
      </c>
      <c r="Q139">
        <f t="shared" si="92"/>
        <v>2</v>
      </c>
      <c r="R139">
        <f t="shared" si="93"/>
        <v>3</v>
      </c>
      <c r="S139" s="24">
        <f t="shared" si="77"/>
        <v>40</v>
      </c>
    </row>
    <row r="140" spans="1:19" x14ac:dyDescent="0.3">
      <c r="A140" s="6" t="s">
        <v>20</v>
      </c>
      <c r="B140" s="7">
        <v>2013</v>
      </c>
      <c r="C140">
        <f t="shared" si="78"/>
        <v>3</v>
      </c>
      <c r="D140">
        <f t="shared" si="79"/>
        <v>3</v>
      </c>
      <c r="E140">
        <f t="shared" si="80"/>
        <v>1</v>
      </c>
      <c r="F140">
        <f t="shared" si="81"/>
        <v>2</v>
      </c>
      <c r="G140">
        <f t="shared" si="82"/>
        <v>2</v>
      </c>
      <c r="H140">
        <f t="shared" si="83"/>
        <v>3</v>
      </c>
      <c r="I140">
        <f t="shared" si="84"/>
        <v>2</v>
      </c>
      <c r="J140">
        <f t="shared" si="85"/>
        <v>3</v>
      </c>
      <c r="K140">
        <f t="shared" si="86"/>
        <v>2</v>
      </c>
      <c r="L140">
        <f t="shared" si="87"/>
        <v>2</v>
      </c>
      <c r="M140">
        <f t="shared" si="88"/>
        <v>2</v>
      </c>
      <c r="N140">
        <f t="shared" si="89"/>
        <v>1</v>
      </c>
      <c r="O140">
        <f t="shared" si="90"/>
        <v>3</v>
      </c>
      <c r="P140">
        <f t="shared" si="91"/>
        <v>1</v>
      </c>
      <c r="Q140">
        <f t="shared" si="92"/>
        <v>2</v>
      </c>
      <c r="R140">
        <f t="shared" si="93"/>
        <v>3</v>
      </c>
      <c r="S140" s="24">
        <f t="shared" si="77"/>
        <v>35</v>
      </c>
    </row>
    <row r="141" spans="1:19" x14ac:dyDescent="0.3">
      <c r="A141" s="6" t="s">
        <v>20</v>
      </c>
      <c r="B141" s="7">
        <v>2014</v>
      </c>
      <c r="C141">
        <f t="shared" si="78"/>
        <v>3</v>
      </c>
      <c r="D141">
        <f t="shared" si="79"/>
        <v>3</v>
      </c>
      <c r="E141">
        <f t="shared" si="80"/>
        <v>3</v>
      </c>
      <c r="F141">
        <f t="shared" si="81"/>
        <v>2</v>
      </c>
      <c r="G141">
        <f t="shared" si="82"/>
        <v>3</v>
      </c>
      <c r="H141">
        <f t="shared" si="83"/>
        <v>3</v>
      </c>
      <c r="I141">
        <f t="shared" si="84"/>
        <v>2</v>
      </c>
      <c r="J141">
        <f t="shared" si="85"/>
        <v>3</v>
      </c>
      <c r="K141">
        <f t="shared" si="86"/>
        <v>2</v>
      </c>
      <c r="L141">
        <f t="shared" si="87"/>
        <v>3</v>
      </c>
      <c r="M141">
        <f t="shared" si="88"/>
        <v>2</v>
      </c>
      <c r="N141">
        <f t="shared" si="89"/>
        <v>1</v>
      </c>
      <c r="O141">
        <f t="shared" si="90"/>
        <v>2</v>
      </c>
      <c r="P141">
        <f t="shared" si="91"/>
        <v>1</v>
      </c>
      <c r="Q141">
        <f t="shared" si="92"/>
        <v>3</v>
      </c>
      <c r="R141">
        <f t="shared" si="93"/>
        <v>3</v>
      </c>
      <c r="S141" s="24">
        <f t="shared" si="77"/>
        <v>39</v>
      </c>
    </row>
    <row r="142" spans="1:19" x14ac:dyDescent="0.3">
      <c r="A142" s="6" t="s">
        <v>20</v>
      </c>
      <c r="B142" s="7">
        <v>2015</v>
      </c>
      <c r="C142">
        <f t="shared" si="78"/>
        <v>3</v>
      </c>
      <c r="D142">
        <f t="shared" si="79"/>
        <v>3</v>
      </c>
      <c r="E142">
        <f t="shared" si="80"/>
        <v>3</v>
      </c>
      <c r="F142">
        <f t="shared" si="81"/>
        <v>2</v>
      </c>
      <c r="G142">
        <f t="shared" si="82"/>
        <v>3</v>
      </c>
      <c r="H142">
        <f t="shared" si="83"/>
        <v>3</v>
      </c>
      <c r="I142">
        <f t="shared" si="84"/>
        <v>2</v>
      </c>
      <c r="J142">
        <f t="shared" si="85"/>
        <v>3</v>
      </c>
      <c r="K142">
        <f t="shared" si="86"/>
        <v>2</v>
      </c>
      <c r="L142">
        <f t="shared" si="87"/>
        <v>3</v>
      </c>
      <c r="M142">
        <f t="shared" si="88"/>
        <v>2</v>
      </c>
      <c r="N142">
        <f t="shared" si="89"/>
        <v>1</v>
      </c>
      <c r="O142">
        <f t="shared" si="90"/>
        <v>2</v>
      </c>
      <c r="P142">
        <f t="shared" si="91"/>
        <v>1</v>
      </c>
      <c r="Q142">
        <f t="shared" si="92"/>
        <v>2</v>
      </c>
      <c r="R142">
        <f t="shared" si="93"/>
        <v>3</v>
      </c>
      <c r="S142" s="24">
        <f t="shared" si="77"/>
        <v>38</v>
      </c>
    </row>
    <row r="143" spans="1:19" x14ac:dyDescent="0.3">
      <c r="A143" s="6" t="s">
        <v>20</v>
      </c>
      <c r="B143" s="7">
        <v>2016</v>
      </c>
      <c r="C143">
        <f t="shared" si="78"/>
        <v>2</v>
      </c>
      <c r="D143">
        <f t="shared" si="79"/>
        <v>3</v>
      </c>
      <c r="E143">
        <f t="shared" si="80"/>
        <v>3</v>
      </c>
      <c r="F143">
        <f t="shared" si="81"/>
        <v>2</v>
      </c>
      <c r="G143">
        <f t="shared" si="82"/>
        <v>2</v>
      </c>
      <c r="H143">
        <f t="shared" si="83"/>
        <v>3</v>
      </c>
      <c r="I143">
        <f t="shared" si="84"/>
        <v>1</v>
      </c>
      <c r="J143">
        <f t="shared" si="85"/>
        <v>3</v>
      </c>
      <c r="K143">
        <f t="shared" si="86"/>
        <v>2</v>
      </c>
      <c r="L143">
        <f t="shared" si="87"/>
        <v>3</v>
      </c>
      <c r="M143">
        <f t="shared" si="88"/>
        <v>3</v>
      </c>
      <c r="N143">
        <f t="shared" si="89"/>
        <v>1</v>
      </c>
      <c r="O143">
        <f t="shared" si="90"/>
        <v>2</v>
      </c>
      <c r="P143">
        <f t="shared" si="91"/>
        <v>1</v>
      </c>
      <c r="Q143">
        <f t="shared" si="92"/>
        <v>2</v>
      </c>
      <c r="R143">
        <f t="shared" si="93"/>
        <v>3</v>
      </c>
      <c r="S143" s="24">
        <f t="shared" si="77"/>
        <v>36</v>
      </c>
    </row>
    <row r="144" spans="1:19" x14ac:dyDescent="0.3">
      <c r="A144" s="6" t="s">
        <v>20</v>
      </c>
      <c r="B144" s="7">
        <v>2017</v>
      </c>
      <c r="C144">
        <f t="shared" si="78"/>
        <v>3</v>
      </c>
      <c r="D144">
        <f t="shared" si="79"/>
        <v>3</v>
      </c>
      <c r="E144">
        <f t="shared" si="80"/>
        <v>3</v>
      </c>
      <c r="F144">
        <f t="shared" si="81"/>
        <v>2</v>
      </c>
      <c r="G144">
        <f t="shared" si="82"/>
        <v>3</v>
      </c>
      <c r="H144">
        <f t="shared" si="83"/>
        <v>3</v>
      </c>
      <c r="I144">
        <f t="shared" si="84"/>
        <v>2</v>
      </c>
      <c r="J144">
        <f t="shared" si="85"/>
        <v>3</v>
      </c>
      <c r="K144">
        <f t="shared" si="86"/>
        <v>2</v>
      </c>
      <c r="L144">
        <f t="shared" si="87"/>
        <v>3</v>
      </c>
      <c r="M144">
        <f t="shared" si="88"/>
        <v>2</v>
      </c>
      <c r="N144">
        <f t="shared" si="89"/>
        <v>1</v>
      </c>
      <c r="O144">
        <f t="shared" si="90"/>
        <v>2</v>
      </c>
      <c r="P144">
        <f t="shared" si="91"/>
        <v>1</v>
      </c>
      <c r="Q144">
        <f t="shared" si="92"/>
        <v>2</v>
      </c>
      <c r="R144">
        <f t="shared" si="93"/>
        <v>3</v>
      </c>
      <c r="S144" s="24">
        <f t="shared" si="77"/>
        <v>38</v>
      </c>
    </row>
    <row r="145" spans="1:19" x14ac:dyDescent="0.3">
      <c r="A145" s="6" t="s">
        <v>20</v>
      </c>
      <c r="B145" s="7">
        <v>2018</v>
      </c>
      <c r="C145">
        <f t="shared" si="78"/>
        <v>3</v>
      </c>
      <c r="D145">
        <f t="shared" si="79"/>
        <v>3</v>
      </c>
      <c r="E145">
        <f t="shared" si="80"/>
        <v>3</v>
      </c>
      <c r="F145">
        <f t="shared" si="81"/>
        <v>2</v>
      </c>
      <c r="G145">
        <f t="shared" si="82"/>
        <v>2</v>
      </c>
      <c r="H145">
        <f t="shared" si="83"/>
        <v>2</v>
      </c>
      <c r="I145">
        <f t="shared" si="84"/>
        <v>1</v>
      </c>
      <c r="J145">
        <f t="shared" si="85"/>
        <v>3</v>
      </c>
      <c r="K145">
        <f t="shared" si="86"/>
        <v>2</v>
      </c>
      <c r="L145">
        <f t="shared" si="87"/>
        <v>3</v>
      </c>
      <c r="M145">
        <f t="shared" si="88"/>
        <v>3</v>
      </c>
      <c r="N145">
        <f t="shared" si="89"/>
        <v>1</v>
      </c>
      <c r="O145">
        <f t="shared" si="90"/>
        <v>2</v>
      </c>
      <c r="P145">
        <f t="shared" si="91"/>
        <v>1</v>
      </c>
      <c r="Q145">
        <f t="shared" si="92"/>
        <v>2</v>
      </c>
      <c r="R145">
        <f t="shared" si="93"/>
        <v>3</v>
      </c>
      <c r="S145" s="24">
        <f t="shared" si="77"/>
        <v>36</v>
      </c>
    </row>
    <row r="146" spans="1:19" x14ac:dyDescent="0.3">
      <c r="A146" s="6" t="s">
        <v>20</v>
      </c>
      <c r="B146" s="7">
        <v>2019</v>
      </c>
      <c r="C146">
        <f t="shared" si="78"/>
        <v>2</v>
      </c>
      <c r="D146">
        <f t="shared" si="79"/>
        <v>3</v>
      </c>
      <c r="E146">
        <f t="shared" si="80"/>
        <v>3</v>
      </c>
      <c r="F146">
        <f t="shared" si="81"/>
        <v>1</v>
      </c>
      <c r="G146">
        <f t="shared" si="82"/>
        <v>2</v>
      </c>
      <c r="H146">
        <f t="shared" si="83"/>
        <v>2</v>
      </c>
      <c r="I146">
        <f t="shared" si="84"/>
        <v>1</v>
      </c>
      <c r="J146">
        <f t="shared" si="85"/>
        <v>3</v>
      </c>
      <c r="K146">
        <f t="shared" si="86"/>
        <v>2</v>
      </c>
      <c r="L146">
        <f t="shared" si="87"/>
        <v>3</v>
      </c>
      <c r="M146">
        <f t="shared" si="88"/>
        <v>3</v>
      </c>
      <c r="N146">
        <f t="shared" si="89"/>
        <v>2</v>
      </c>
      <c r="O146">
        <f t="shared" si="90"/>
        <v>2</v>
      </c>
      <c r="P146">
        <f t="shared" si="91"/>
        <v>1</v>
      </c>
      <c r="Q146">
        <f t="shared" si="92"/>
        <v>1</v>
      </c>
      <c r="R146">
        <f t="shared" si="93"/>
        <v>3</v>
      </c>
      <c r="S146" s="24">
        <f t="shared" si="77"/>
        <v>34</v>
      </c>
    </row>
    <row r="147" spans="1:19" x14ac:dyDescent="0.3">
      <c r="A147" s="6" t="s">
        <v>20</v>
      </c>
      <c r="B147" s="7">
        <v>2020</v>
      </c>
      <c r="C147">
        <f t="shared" si="78"/>
        <v>3</v>
      </c>
      <c r="D147">
        <f t="shared" si="79"/>
        <v>3</v>
      </c>
      <c r="E147">
        <f t="shared" si="80"/>
        <v>3</v>
      </c>
      <c r="F147">
        <f t="shared" si="81"/>
        <v>2</v>
      </c>
      <c r="G147">
        <f t="shared" si="82"/>
        <v>3</v>
      </c>
      <c r="H147">
        <f t="shared" si="83"/>
        <v>2</v>
      </c>
      <c r="I147">
        <f t="shared" si="84"/>
        <v>2</v>
      </c>
      <c r="J147">
        <f t="shared" si="85"/>
        <v>2</v>
      </c>
      <c r="K147">
        <f t="shared" si="86"/>
        <v>2</v>
      </c>
      <c r="L147">
        <f t="shared" si="87"/>
        <v>2</v>
      </c>
      <c r="M147">
        <f t="shared" si="88"/>
        <v>2</v>
      </c>
      <c r="N147">
        <f t="shared" si="89"/>
        <v>2</v>
      </c>
      <c r="O147">
        <f t="shared" si="90"/>
        <v>2</v>
      </c>
      <c r="P147">
        <f t="shared" si="91"/>
        <v>2</v>
      </c>
      <c r="Q147">
        <f t="shared" si="92"/>
        <v>2</v>
      </c>
      <c r="R147">
        <f t="shared" si="93"/>
        <v>3</v>
      </c>
      <c r="S147" s="24">
        <f t="shared" si="77"/>
        <v>37</v>
      </c>
    </row>
    <row r="148" spans="1:19" x14ac:dyDescent="0.3">
      <c r="A148" s="6" t="s">
        <v>20</v>
      </c>
      <c r="B148" s="7">
        <v>2021</v>
      </c>
      <c r="C148">
        <f t="shared" si="78"/>
        <v>3</v>
      </c>
      <c r="D148">
        <f t="shared" si="79"/>
        <v>3</v>
      </c>
      <c r="E148">
        <f t="shared" si="80"/>
        <v>3</v>
      </c>
      <c r="F148">
        <f t="shared" si="81"/>
        <v>2</v>
      </c>
      <c r="G148">
        <f t="shared" si="82"/>
        <v>2</v>
      </c>
      <c r="H148">
        <f t="shared" si="83"/>
        <v>3</v>
      </c>
      <c r="I148">
        <f t="shared" si="84"/>
        <v>2</v>
      </c>
      <c r="J148">
        <f t="shared" si="85"/>
        <v>3</v>
      </c>
      <c r="K148">
        <f t="shared" si="86"/>
        <v>2</v>
      </c>
      <c r="L148">
        <f t="shared" si="87"/>
        <v>3</v>
      </c>
      <c r="M148">
        <f t="shared" si="88"/>
        <v>2</v>
      </c>
      <c r="N148">
        <f t="shared" si="89"/>
        <v>2</v>
      </c>
      <c r="O148">
        <f t="shared" si="90"/>
        <v>2</v>
      </c>
      <c r="P148">
        <f t="shared" si="91"/>
        <v>2</v>
      </c>
      <c r="Q148">
        <f t="shared" si="92"/>
        <v>2</v>
      </c>
      <c r="R148">
        <f t="shared" si="93"/>
        <v>3</v>
      </c>
      <c r="S148" s="24">
        <f t="shared" si="77"/>
        <v>39</v>
      </c>
    </row>
    <row r="149" spans="1:19" x14ac:dyDescent="0.3">
      <c r="A149" s="6" t="s">
        <v>20</v>
      </c>
      <c r="B149" s="7">
        <v>2022</v>
      </c>
      <c r="C149">
        <f t="shared" si="78"/>
        <v>2</v>
      </c>
      <c r="D149">
        <f t="shared" si="79"/>
        <v>3</v>
      </c>
      <c r="E149">
        <f t="shared" si="80"/>
        <v>3</v>
      </c>
      <c r="F149">
        <f t="shared" si="81"/>
        <v>2</v>
      </c>
      <c r="G149">
        <f t="shared" si="82"/>
        <v>2</v>
      </c>
      <c r="H149">
        <f t="shared" si="83"/>
        <v>2</v>
      </c>
      <c r="I149">
        <f t="shared" si="84"/>
        <v>2</v>
      </c>
      <c r="J149">
        <f t="shared" si="85"/>
        <v>3</v>
      </c>
      <c r="K149">
        <f t="shared" si="86"/>
        <v>2</v>
      </c>
      <c r="L149">
        <f t="shared" si="87"/>
        <v>2</v>
      </c>
      <c r="M149">
        <f t="shared" si="88"/>
        <v>2</v>
      </c>
      <c r="N149">
        <f t="shared" si="89"/>
        <v>1</v>
      </c>
      <c r="O149">
        <f t="shared" si="90"/>
        <v>2</v>
      </c>
      <c r="P149">
        <f t="shared" si="91"/>
        <v>2</v>
      </c>
      <c r="Q149">
        <f t="shared" si="92"/>
        <v>2</v>
      </c>
      <c r="R149">
        <f t="shared" si="93"/>
        <v>3</v>
      </c>
      <c r="S149" s="24">
        <f t="shared" si="77"/>
        <v>35</v>
      </c>
    </row>
    <row r="150" spans="1:19" x14ac:dyDescent="0.3">
      <c r="A150" s="6" t="s">
        <v>20</v>
      </c>
      <c r="B150" s="7">
        <v>2023</v>
      </c>
      <c r="C150">
        <f t="shared" si="78"/>
        <v>3</v>
      </c>
      <c r="D150">
        <f t="shared" si="79"/>
        <v>3</v>
      </c>
      <c r="E150">
        <f t="shared" si="80"/>
        <v>3</v>
      </c>
      <c r="F150">
        <f t="shared" si="81"/>
        <v>2</v>
      </c>
      <c r="G150">
        <f t="shared" si="82"/>
        <v>3</v>
      </c>
      <c r="H150">
        <f t="shared" si="83"/>
        <v>2</v>
      </c>
      <c r="I150">
        <f t="shared" si="84"/>
        <v>2</v>
      </c>
      <c r="J150">
        <f t="shared" si="85"/>
        <v>3</v>
      </c>
      <c r="K150">
        <f t="shared" si="86"/>
        <v>2</v>
      </c>
      <c r="L150">
        <f t="shared" si="87"/>
        <v>3</v>
      </c>
      <c r="M150">
        <f t="shared" si="88"/>
        <v>2</v>
      </c>
      <c r="N150">
        <f t="shared" si="89"/>
        <v>2</v>
      </c>
      <c r="O150">
        <f t="shared" si="90"/>
        <v>2</v>
      </c>
      <c r="P150">
        <f t="shared" si="91"/>
        <v>2</v>
      </c>
      <c r="Q150">
        <f t="shared" si="92"/>
        <v>2</v>
      </c>
      <c r="R150">
        <f t="shared" si="93"/>
        <v>3</v>
      </c>
      <c r="S150" s="24">
        <f t="shared" si="77"/>
        <v>39</v>
      </c>
    </row>
    <row r="151" spans="1:19" x14ac:dyDescent="0.3">
      <c r="A151" s="6" t="s">
        <v>21</v>
      </c>
      <c r="B151" s="7">
        <v>1995</v>
      </c>
      <c r="C151">
        <f t="shared" si="78"/>
        <v>2</v>
      </c>
      <c r="D151">
        <f t="shared" si="79"/>
        <v>2</v>
      </c>
      <c r="E151">
        <f t="shared" si="80"/>
        <v>3</v>
      </c>
      <c r="F151">
        <f t="shared" si="81"/>
        <v>2</v>
      </c>
      <c r="G151">
        <f t="shared" si="82"/>
        <v>3</v>
      </c>
      <c r="H151">
        <f t="shared" si="83"/>
        <v>3</v>
      </c>
      <c r="I151">
        <f t="shared" si="84"/>
        <v>2</v>
      </c>
      <c r="J151">
        <f t="shared" si="85"/>
        <v>1</v>
      </c>
      <c r="K151">
        <f t="shared" si="86"/>
        <v>2</v>
      </c>
      <c r="L151">
        <f t="shared" si="87"/>
        <v>3</v>
      </c>
      <c r="M151">
        <f t="shared" si="88"/>
        <v>2</v>
      </c>
      <c r="N151">
        <f t="shared" si="89"/>
        <v>3</v>
      </c>
      <c r="O151">
        <f t="shared" si="90"/>
        <v>3</v>
      </c>
      <c r="P151">
        <f t="shared" si="91"/>
        <v>2</v>
      </c>
      <c r="Q151">
        <f t="shared" si="92"/>
        <v>1</v>
      </c>
      <c r="R151">
        <f t="shared" si="93"/>
        <v>3</v>
      </c>
      <c r="S151" s="24">
        <f t="shared" si="77"/>
        <v>37</v>
      </c>
    </row>
    <row r="152" spans="1:19" x14ac:dyDescent="0.3">
      <c r="A152" s="6" t="s">
        <v>21</v>
      </c>
      <c r="B152" s="7">
        <v>1996</v>
      </c>
      <c r="C152">
        <f t="shared" si="78"/>
        <v>1</v>
      </c>
      <c r="D152">
        <f t="shared" si="79"/>
        <v>2</v>
      </c>
      <c r="E152">
        <f t="shared" si="80"/>
        <v>3</v>
      </c>
      <c r="F152">
        <f t="shared" si="81"/>
        <v>2</v>
      </c>
      <c r="G152">
        <f t="shared" si="82"/>
        <v>3</v>
      </c>
      <c r="H152">
        <f t="shared" si="83"/>
        <v>3</v>
      </c>
      <c r="I152">
        <f t="shared" si="84"/>
        <v>3</v>
      </c>
      <c r="J152">
        <f t="shared" si="85"/>
        <v>1</v>
      </c>
      <c r="K152">
        <f t="shared" si="86"/>
        <v>2</v>
      </c>
      <c r="L152">
        <f t="shared" si="87"/>
        <v>3</v>
      </c>
      <c r="M152">
        <f t="shared" si="88"/>
        <v>3</v>
      </c>
      <c r="N152">
        <f t="shared" si="89"/>
        <v>2</v>
      </c>
      <c r="O152">
        <f t="shared" si="90"/>
        <v>2</v>
      </c>
      <c r="P152">
        <f t="shared" si="91"/>
        <v>2</v>
      </c>
      <c r="Q152">
        <f t="shared" si="92"/>
        <v>3</v>
      </c>
      <c r="R152">
        <f t="shared" si="93"/>
        <v>3</v>
      </c>
      <c r="S152" s="24">
        <f t="shared" si="77"/>
        <v>38</v>
      </c>
    </row>
    <row r="153" spans="1:19" x14ac:dyDescent="0.3">
      <c r="A153" s="6" t="s">
        <v>21</v>
      </c>
      <c r="B153" s="7">
        <v>1997</v>
      </c>
      <c r="C153">
        <f t="shared" si="78"/>
        <v>2</v>
      </c>
      <c r="D153">
        <f t="shared" si="79"/>
        <v>2</v>
      </c>
      <c r="E153">
        <f t="shared" si="80"/>
        <v>3</v>
      </c>
      <c r="F153">
        <f t="shared" si="81"/>
        <v>3</v>
      </c>
      <c r="G153">
        <f t="shared" si="82"/>
        <v>3</v>
      </c>
      <c r="H153">
        <f t="shared" si="83"/>
        <v>3</v>
      </c>
      <c r="I153">
        <f t="shared" si="84"/>
        <v>3</v>
      </c>
      <c r="J153">
        <f t="shared" si="85"/>
        <v>1</v>
      </c>
      <c r="K153">
        <f t="shared" si="86"/>
        <v>2</v>
      </c>
      <c r="L153">
        <f t="shared" si="87"/>
        <v>3</v>
      </c>
      <c r="M153">
        <f t="shared" si="88"/>
        <v>3</v>
      </c>
      <c r="N153">
        <f t="shared" si="89"/>
        <v>1</v>
      </c>
      <c r="O153">
        <f t="shared" si="90"/>
        <v>3</v>
      </c>
      <c r="P153">
        <f t="shared" si="91"/>
        <v>2</v>
      </c>
      <c r="Q153">
        <f t="shared" si="92"/>
        <v>3</v>
      </c>
      <c r="R153">
        <f t="shared" si="93"/>
        <v>1</v>
      </c>
      <c r="S153" s="24">
        <f t="shared" si="77"/>
        <v>38</v>
      </c>
    </row>
    <row r="154" spans="1:19" x14ac:dyDescent="0.3">
      <c r="A154" s="6" t="s">
        <v>21</v>
      </c>
      <c r="B154" s="7">
        <v>1998</v>
      </c>
      <c r="C154">
        <f t="shared" si="78"/>
        <v>2</v>
      </c>
      <c r="D154">
        <f t="shared" si="79"/>
        <v>2</v>
      </c>
      <c r="E154">
        <f t="shared" si="80"/>
        <v>3</v>
      </c>
      <c r="F154">
        <f t="shared" si="81"/>
        <v>3</v>
      </c>
      <c r="G154">
        <f t="shared" si="82"/>
        <v>3</v>
      </c>
      <c r="H154">
        <f t="shared" si="83"/>
        <v>3</v>
      </c>
      <c r="I154">
        <f t="shared" si="84"/>
        <v>2</v>
      </c>
      <c r="J154">
        <f t="shared" si="85"/>
        <v>1</v>
      </c>
      <c r="K154">
        <f t="shared" si="86"/>
        <v>2</v>
      </c>
      <c r="L154">
        <f t="shared" si="87"/>
        <v>3</v>
      </c>
      <c r="M154">
        <f t="shared" si="88"/>
        <v>3</v>
      </c>
      <c r="N154">
        <f t="shared" si="89"/>
        <v>2</v>
      </c>
      <c r="O154">
        <f t="shared" si="90"/>
        <v>3</v>
      </c>
      <c r="P154">
        <f t="shared" si="91"/>
        <v>3</v>
      </c>
      <c r="Q154">
        <f t="shared" si="92"/>
        <v>3</v>
      </c>
      <c r="R154">
        <f t="shared" si="93"/>
        <v>1</v>
      </c>
      <c r="S154" s="24">
        <f t="shared" si="77"/>
        <v>39</v>
      </c>
    </row>
    <row r="155" spans="1:19" x14ac:dyDescent="0.3">
      <c r="A155" s="6" t="s">
        <v>21</v>
      </c>
      <c r="B155" s="7">
        <v>1999</v>
      </c>
      <c r="C155">
        <f t="shared" si="78"/>
        <v>2</v>
      </c>
      <c r="D155">
        <f t="shared" si="79"/>
        <v>3</v>
      </c>
      <c r="E155">
        <f t="shared" si="80"/>
        <v>3</v>
      </c>
      <c r="F155">
        <f t="shared" si="81"/>
        <v>3</v>
      </c>
      <c r="G155">
        <f t="shared" si="82"/>
        <v>3</v>
      </c>
      <c r="H155">
        <f t="shared" si="83"/>
        <v>2</v>
      </c>
      <c r="I155">
        <f t="shared" si="84"/>
        <v>2</v>
      </c>
      <c r="J155">
        <f t="shared" si="85"/>
        <v>2</v>
      </c>
      <c r="K155">
        <f t="shared" si="86"/>
        <v>2</v>
      </c>
      <c r="L155">
        <f t="shared" si="87"/>
        <v>3</v>
      </c>
      <c r="M155">
        <f t="shared" si="88"/>
        <v>3</v>
      </c>
      <c r="N155">
        <f t="shared" si="89"/>
        <v>1</v>
      </c>
      <c r="O155">
        <f t="shared" si="90"/>
        <v>3</v>
      </c>
      <c r="P155">
        <f t="shared" si="91"/>
        <v>2</v>
      </c>
      <c r="Q155">
        <f t="shared" si="92"/>
        <v>3</v>
      </c>
      <c r="R155">
        <f t="shared" si="93"/>
        <v>1</v>
      </c>
      <c r="S155" s="24">
        <f t="shared" si="77"/>
        <v>38</v>
      </c>
    </row>
    <row r="156" spans="1:19" x14ac:dyDescent="0.3">
      <c r="A156" s="6" t="s">
        <v>21</v>
      </c>
      <c r="B156" s="7">
        <v>2000</v>
      </c>
      <c r="C156">
        <f t="shared" si="78"/>
        <v>1</v>
      </c>
      <c r="D156">
        <f t="shared" si="79"/>
        <v>3</v>
      </c>
      <c r="E156">
        <f t="shared" si="80"/>
        <v>3</v>
      </c>
      <c r="F156">
        <f t="shared" si="81"/>
        <v>3</v>
      </c>
      <c r="G156">
        <f t="shared" si="82"/>
        <v>3</v>
      </c>
      <c r="H156">
        <f t="shared" si="83"/>
        <v>3</v>
      </c>
      <c r="I156">
        <f t="shared" si="84"/>
        <v>2</v>
      </c>
      <c r="J156">
        <f t="shared" si="85"/>
        <v>1</v>
      </c>
      <c r="K156">
        <f t="shared" si="86"/>
        <v>2</v>
      </c>
      <c r="L156">
        <f t="shared" si="87"/>
        <v>3</v>
      </c>
      <c r="M156">
        <f t="shared" si="88"/>
        <v>3</v>
      </c>
      <c r="N156">
        <f t="shared" si="89"/>
        <v>2</v>
      </c>
      <c r="O156">
        <f t="shared" si="90"/>
        <v>3</v>
      </c>
      <c r="P156">
        <f t="shared" si="91"/>
        <v>3</v>
      </c>
      <c r="Q156">
        <f t="shared" si="92"/>
        <v>3</v>
      </c>
      <c r="R156">
        <f t="shared" si="93"/>
        <v>2</v>
      </c>
      <c r="S156" s="24">
        <f t="shared" si="77"/>
        <v>40</v>
      </c>
    </row>
    <row r="157" spans="1:19" x14ac:dyDescent="0.3">
      <c r="A157" s="6" t="s">
        <v>21</v>
      </c>
      <c r="B157" s="7">
        <v>2001</v>
      </c>
      <c r="C157">
        <f t="shared" ref="C157:C179" si="94">IF(C67&gt;=350, 3, IF(C67&gt;=200, 2, 1))</f>
        <v>3</v>
      </c>
      <c r="D157">
        <f t="shared" ref="D157:D179" si="95">IF(AND(D67&gt;=10, D67&lt;=20), 3, IF(AND(D67&gt;=5, D67&lt;10), 2, IF(AND(D67&gt;20, D67&lt;=25), 2, 1)))</f>
        <v>3</v>
      </c>
      <c r="E157">
        <f t="shared" ref="E157:E179" si="96">IF(AND(E67&gt;=6.75, E67&lt;=8.25), 3, IF(OR(AND(E67&gt;=6, E67&lt;6.5), AND(E67&gt;8.5, E67&lt;=9)), 2, 1))</f>
        <v>3</v>
      </c>
      <c r="F157">
        <f t="shared" ref="F157:F179" si="97">IF(F67&lt;=8, 1, IF(F67&lt;=12, 2, 3))</f>
        <v>3</v>
      </c>
      <c r="G157">
        <f t="shared" ref="G157:G179" si="98">IF(G67&gt;=90, 3, IF(G67&gt;=70, 2, 1))</f>
        <v>3</v>
      </c>
      <c r="H157">
        <f t="shared" ref="H157:H179" si="99">IF(H67&lt;=3, 3, IF(H67&lt;=5, 2, 1))</f>
        <v>2</v>
      </c>
      <c r="I157">
        <f t="shared" ref="I157:I179" si="100">IF(I67&lt;=7, 3, IF(I67&lt;=12, 2, 1))</f>
        <v>1</v>
      </c>
      <c r="J157">
        <f t="shared" ref="J157:J179" si="101">IF(J67&lt;=30, 3, IF(J67&lt;=40, 2, 1))</f>
        <v>1</v>
      </c>
      <c r="K157">
        <f t="shared" ref="K157:K179" si="102">IF(K67&lt;=150, 3, IF(K67&lt;=300, 2, 1))</f>
        <v>2</v>
      </c>
      <c r="L157">
        <f t="shared" ref="L157:L179" si="103">IF(L67&lt;=1500, 3, IF(L67&lt;=2250, 2, 1))</f>
        <v>3</v>
      </c>
      <c r="M157">
        <f t="shared" ref="M157:M179" si="104">IF(M67&lt;=4000, 3, IF(M67&lt;=8000, 2, 1))</f>
        <v>3</v>
      </c>
      <c r="N157">
        <f t="shared" ref="N157:N179" si="105">IF(N67&lt;=20, 3, IF(N67&lt;=60, 2, 1))</f>
        <v>2</v>
      </c>
      <c r="O157">
        <f t="shared" ref="O157:O179" si="106">IF(O67&lt;=80, 3, IF(O67&lt;=160, 2, 1))</f>
        <v>2</v>
      </c>
      <c r="P157">
        <f t="shared" ref="P157:P179" si="107">IF(P67&lt;=40, 3, IF(P67&lt;=100, 2, 1))</f>
        <v>2</v>
      </c>
      <c r="Q157">
        <f t="shared" ref="Q157:Q179" si="108">IF(Q67&lt;=5, 3, IF(Q67&lt;=15, 2, 1))</f>
        <v>3</v>
      </c>
      <c r="R157">
        <f t="shared" ref="R157:R179" si="109">IF(R67&lt;=1000, 3, IF(R67&lt;=2500, 2, 1))</f>
        <v>2</v>
      </c>
      <c r="S157" s="24">
        <f t="shared" si="77"/>
        <v>38</v>
      </c>
    </row>
    <row r="158" spans="1:19" x14ac:dyDescent="0.3">
      <c r="A158" s="6" t="s">
        <v>21</v>
      </c>
      <c r="B158" s="7">
        <v>2002</v>
      </c>
      <c r="C158">
        <f t="shared" si="94"/>
        <v>2</v>
      </c>
      <c r="D158">
        <f t="shared" si="95"/>
        <v>3</v>
      </c>
      <c r="E158">
        <f t="shared" si="96"/>
        <v>3</v>
      </c>
      <c r="F158">
        <f t="shared" si="97"/>
        <v>3</v>
      </c>
      <c r="G158">
        <f t="shared" si="98"/>
        <v>3</v>
      </c>
      <c r="H158">
        <f t="shared" si="99"/>
        <v>3</v>
      </c>
      <c r="I158">
        <f t="shared" si="100"/>
        <v>2</v>
      </c>
      <c r="J158">
        <f t="shared" si="101"/>
        <v>1</v>
      </c>
      <c r="K158">
        <f t="shared" si="102"/>
        <v>2</v>
      </c>
      <c r="L158">
        <f t="shared" si="103"/>
        <v>3</v>
      </c>
      <c r="M158">
        <f t="shared" si="104"/>
        <v>3</v>
      </c>
      <c r="N158">
        <f t="shared" si="105"/>
        <v>2</v>
      </c>
      <c r="O158">
        <f t="shared" si="106"/>
        <v>3</v>
      </c>
      <c r="P158">
        <f t="shared" si="107"/>
        <v>2</v>
      </c>
      <c r="Q158">
        <f t="shared" si="108"/>
        <v>3</v>
      </c>
      <c r="R158">
        <f t="shared" si="109"/>
        <v>3</v>
      </c>
      <c r="S158" s="24">
        <f t="shared" ref="S158:S179" si="110">SUM(C158:R158)</f>
        <v>41</v>
      </c>
    </row>
    <row r="159" spans="1:19" x14ac:dyDescent="0.3">
      <c r="A159" s="6" t="s">
        <v>21</v>
      </c>
      <c r="B159" s="7">
        <v>2003</v>
      </c>
      <c r="C159">
        <f t="shared" si="94"/>
        <v>1</v>
      </c>
      <c r="D159">
        <f t="shared" si="95"/>
        <v>3</v>
      </c>
      <c r="E159">
        <f t="shared" si="96"/>
        <v>3</v>
      </c>
      <c r="F159">
        <f t="shared" si="97"/>
        <v>3</v>
      </c>
      <c r="G159">
        <f t="shared" si="98"/>
        <v>3</v>
      </c>
      <c r="H159">
        <f t="shared" si="99"/>
        <v>3</v>
      </c>
      <c r="I159">
        <f t="shared" si="100"/>
        <v>2</v>
      </c>
      <c r="J159">
        <f t="shared" si="101"/>
        <v>3</v>
      </c>
      <c r="K159">
        <f t="shared" si="102"/>
        <v>2</v>
      </c>
      <c r="L159">
        <f t="shared" si="103"/>
        <v>3</v>
      </c>
      <c r="M159">
        <f t="shared" si="104"/>
        <v>3</v>
      </c>
      <c r="N159">
        <f t="shared" si="105"/>
        <v>1</v>
      </c>
      <c r="O159">
        <f t="shared" si="106"/>
        <v>3</v>
      </c>
      <c r="P159">
        <f t="shared" si="107"/>
        <v>3</v>
      </c>
      <c r="Q159">
        <f t="shared" si="108"/>
        <v>3</v>
      </c>
      <c r="R159">
        <f t="shared" si="109"/>
        <v>2</v>
      </c>
      <c r="S159" s="24">
        <f t="shared" si="110"/>
        <v>41</v>
      </c>
    </row>
    <row r="160" spans="1:19" x14ac:dyDescent="0.3">
      <c r="A160" s="6" t="s">
        <v>21</v>
      </c>
      <c r="B160" s="7">
        <v>2004</v>
      </c>
      <c r="C160">
        <f t="shared" si="94"/>
        <v>2</v>
      </c>
      <c r="D160">
        <f t="shared" si="95"/>
        <v>3</v>
      </c>
      <c r="E160">
        <f t="shared" si="96"/>
        <v>3</v>
      </c>
      <c r="F160">
        <f t="shared" si="97"/>
        <v>3</v>
      </c>
      <c r="G160">
        <f t="shared" si="98"/>
        <v>3</v>
      </c>
      <c r="H160">
        <f t="shared" si="99"/>
        <v>2</v>
      </c>
      <c r="I160">
        <f t="shared" si="100"/>
        <v>1</v>
      </c>
      <c r="J160">
        <f t="shared" si="101"/>
        <v>1</v>
      </c>
      <c r="K160">
        <f t="shared" si="102"/>
        <v>2</v>
      </c>
      <c r="L160">
        <f t="shared" si="103"/>
        <v>3</v>
      </c>
      <c r="M160">
        <f t="shared" si="104"/>
        <v>3</v>
      </c>
      <c r="N160">
        <f t="shared" si="105"/>
        <v>2</v>
      </c>
      <c r="O160">
        <f t="shared" si="106"/>
        <v>2</v>
      </c>
      <c r="P160">
        <f t="shared" si="107"/>
        <v>3</v>
      </c>
      <c r="Q160">
        <f t="shared" si="108"/>
        <v>3</v>
      </c>
      <c r="R160">
        <f t="shared" si="109"/>
        <v>2</v>
      </c>
      <c r="S160" s="24">
        <f t="shared" si="110"/>
        <v>38</v>
      </c>
    </row>
    <row r="161" spans="1:19" x14ac:dyDescent="0.3">
      <c r="A161" s="6" t="s">
        <v>21</v>
      </c>
      <c r="B161" s="7">
        <v>2005</v>
      </c>
      <c r="C161">
        <f t="shared" si="94"/>
        <v>1</v>
      </c>
      <c r="D161">
        <f t="shared" si="95"/>
        <v>2</v>
      </c>
      <c r="E161">
        <f t="shared" si="96"/>
        <v>3</v>
      </c>
      <c r="F161">
        <f t="shared" si="97"/>
        <v>3</v>
      </c>
      <c r="G161">
        <f t="shared" si="98"/>
        <v>3</v>
      </c>
      <c r="H161">
        <f t="shared" si="99"/>
        <v>2</v>
      </c>
      <c r="I161">
        <f t="shared" si="100"/>
        <v>2</v>
      </c>
      <c r="J161">
        <f t="shared" si="101"/>
        <v>1</v>
      </c>
      <c r="K161">
        <f t="shared" si="102"/>
        <v>1</v>
      </c>
      <c r="L161">
        <f t="shared" si="103"/>
        <v>3</v>
      </c>
      <c r="M161">
        <f t="shared" si="104"/>
        <v>3</v>
      </c>
      <c r="N161">
        <f t="shared" si="105"/>
        <v>2</v>
      </c>
      <c r="O161">
        <f t="shared" si="106"/>
        <v>3</v>
      </c>
      <c r="P161">
        <f t="shared" si="107"/>
        <v>3</v>
      </c>
      <c r="Q161">
        <f t="shared" si="108"/>
        <v>3</v>
      </c>
      <c r="R161">
        <f t="shared" si="109"/>
        <v>3</v>
      </c>
      <c r="S161" s="24">
        <f t="shared" si="110"/>
        <v>38</v>
      </c>
    </row>
    <row r="162" spans="1:19" x14ac:dyDescent="0.3">
      <c r="A162" s="6" t="s">
        <v>21</v>
      </c>
      <c r="B162" s="7">
        <v>2006</v>
      </c>
      <c r="C162">
        <f t="shared" si="94"/>
        <v>2</v>
      </c>
      <c r="D162">
        <f t="shared" si="95"/>
        <v>3</v>
      </c>
      <c r="E162">
        <f t="shared" si="96"/>
        <v>3</v>
      </c>
      <c r="F162">
        <f t="shared" si="97"/>
        <v>2</v>
      </c>
      <c r="G162">
        <f t="shared" si="98"/>
        <v>2</v>
      </c>
      <c r="H162">
        <f t="shared" si="99"/>
        <v>2</v>
      </c>
      <c r="I162">
        <f t="shared" si="100"/>
        <v>1</v>
      </c>
      <c r="J162">
        <f t="shared" si="101"/>
        <v>1</v>
      </c>
      <c r="K162">
        <f t="shared" si="102"/>
        <v>1</v>
      </c>
      <c r="L162">
        <f t="shared" si="103"/>
        <v>3</v>
      </c>
      <c r="M162">
        <f t="shared" si="104"/>
        <v>3</v>
      </c>
      <c r="N162">
        <f t="shared" si="105"/>
        <v>2</v>
      </c>
      <c r="O162">
        <f t="shared" si="106"/>
        <v>2</v>
      </c>
      <c r="P162">
        <f t="shared" si="107"/>
        <v>3</v>
      </c>
      <c r="Q162">
        <f t="shared" si="108"/>
        <v>3</v>
      </c>
      <c r="R162">
        <f t="shared" si="109"/>
        <v>3</v>
      </c>
      <c r="S162" s="24">
        <f t="shared" si="110"/>
        <v>36</v>
      </c>
    </row>
    <row r="163" spans="1:19" x14ac:dyDescent="0.3">
      <c r="A163" s="6" t="s">
        <v>21</v>
      </c>
      <c r="B163" s="7">
        <v>2007</v>
      </c>
      <c r="C163">
        <f t="shared" si="94"/>
        <v>2</v>
      </c>
      <c r="D163">
        <f t="shared" si="95"/>
        <v>3</v>
      </c>
      <c r="E163">
        <f t="shared" si="96"/>
        <v>3</v>
      </c>
      <c r="F163">
        <f t="shared" si="97"/>
        <v>2</v>
      </c>
      <c r="G163">
        <f t="shared" si="98"/>
        <v>3</v>
      </c>
      <c r="H163">
        <f t="shared" si="99"/>
        <v>3</v>
      </c>
      <c r="I163">
        <f t="shared" si="100"/>
        <v>1</v>
      </c>
      <c r="J163">
        <f t="shared" si="101"/>
        <v>3</v>
      </c>
      <c r="K163">
        <f t="shared" si="102"/>
        <v>2</v>
      </c>
      <c r="L163">
        <f t="shared" si="103"/>
        <v>3</v>
      </c>
      <c r="M163">
        <f t="shared" si="104"/>
        <v>3</v>
      </c>
      <c r="N163">
        <f t="shared" si="105"/>
        <v>1</v>
      </c>
      <c r="O163">
        <f t="shared" si="106"/>
        <v>2</v>
      </c>
      <c r="P163">
        <f t="shared" si="107"/>
        <v>3</v>
      </c>
      <c r="Q163">
        <f t="shared" si="108"/>
        <v>3</v>
      </c>
      <c r="R163">
        <f t="shared" si="109"/>
        <v>3</v>
      </c>
      <c r="S163" s="24">
        <f t="shared" si="110"/>
        <v>40</v>
      </c>
    </row>
    <row r="164" spans="1:19" x14ac:dyDescent="0.3">
      <c r="A164" s="6" t="s">
        <v>21</v>
      </c>
      <c r="B164" s="7">
        <v>2008</v>
      </c>
      <c r="C164">
        <f t="shared" si="94"/>
        <v>2</v>
      </c>
      <c r="D164">
        <f t="shared" si="95"/>
        <v>3</v>
      </c>
      <c r="E164">
        <f t="shared" si="96"/>
        <v>3</v>
      </c>
      <c r="F164">
        <f t="shared" si="97"/>
        <v>2</v>
      </c>
      <c r="G164">
        <f t="shared" si="98"/>
        <v>3</v>
      </c>
      <c r="H164">
        <f t="shared" si="99"/>
        <v>3</v>
      </c>
      <c r="I164">
        <f t="shared" si="100"/>
        <v>1</v>
      </c>
      <c r="J164">
        <f t="shared" si="101"/>
        <v>1</v>
      </c>
      <c r="K164">
        <f t="shared" si="102"/>
        <v>2</v>
      </c>
      <c r="L164">
        <f t="shared" si="103"/>
        <v>2</v>
      </c>
      <c r="M164">
        <f t="shared" si="104"/>
        <v>3</v>
      </c>
      <c r="N164">
        <f t="shared" si="105"/>
        <v>1</v>
      </c>
      <c r="O164">
        <f t="shared" si="106"/>
        <v>2</v>
      </c>
      <c r="P164">
        <f t="shared" si="107"/>
        <v>3</v>
      </c>
      <c r="Q164">
        <f t="shared" si="108"/>
        <v>3</v>
      </c>
      <c r="R164">
        <f t="shared" si="109"/>
        <v>3</v>
      </c>
      <c r="S164" s="24">
        <f t="shared" si="110"/>
        <v>37</v>
      </c>
    </row>
    <row r="165" spans="1:19" x14ac:dyDescent="0.3">
      <c r="A165" s="6" t="s">
        <v>21</v>
      </c>
      <c r="B165" s="7">
        <v>2009</v>
      </c>
      <c r="C165">
        <f t="shared" si="94"/>
        <v>1</v>
      </c>
      <c r="D165">
        <f t="shared" si="95"/>
        <v>3</v>
      </c>
      <c r="E165">
        <f t="shared" si="96"/>
        <v>3</v>
      </c>
      <c r="F165">
        <f t="shared" si="97"/>
        <v>2</v>
      </c>
      <c r="G165">
        <f t="shared" si="98"/>
        <v>3</v>
      </c>
      <c r="H165">
        <f t="shared" si="99"/>
        <v>3</v>
      </c>
      <c r="I165">
        <f t="shared" si="100"/>
        <v>1</v>
      </c>
      <c r="J165">
        <f t="shared" si="101"/>
        <v>1</v>
      </c>
      <c r="K165">
        <f t="shared" si="102"/>
        <v>2</v>
      </c>
      <c r="L165">
        <f t="shared" si="103"/>
        <v>3</v>
      </c>
      <c r="M165">
        <f t="shared" si="104"/>
        <v>2</v>
      </c>
      <c r="N165">
        <f t="shared" si="105"/>
        <v>3</v>
      </c>
      <c r="O165">
        <f t="shared" si="106"/>
        <v>3</v>
      </c>
      <c r="P165">
        <f t="shared" si="107"/>
        <v>3</v>
      </c>
      <c r="Q165">
        <f t="shared" si="108"/>
        <v>3</v>
      </c>
      <c r="R165">
        <f t="shared" si="109"/>
        <v>3</v>
      </c>
      <c r="S165" s="24">
        <f t="shared" si="110"/>
        <v>39</v>
      </c>
    </row>
    <row r="166" spans="1:19" x14ac:dyDescent="0.3">
      <c r="A166" s="6" t="s">
        <v>21</v>
      </c>
      <c r="B166" s="7">
        <v>2010</v>
      </c>
      <c r="C166">
        <f t="shared" si="94"/>
        <v>2</v>
      </c>
      <c r="D166">
        <f t="shared" si="95"/>
        <v>3</v>
      </c>
      <c r="E166">
        <f t="shared" si="96"/>
        <v>3</v>
      </c>
      <c r="F166">
        <f t="shared" si="97"/>
        <v>2</v>
      </c>
      <c r="G166">
        <f t="shared" si="98"/>
        <v>3</v>
      </c>
      <c r="H166">
        <f t="shared" si="99"/>
        <v>3</v>
      </c>
      <c r="I166">
        <f t="shared" si="100"/>
        <v>2</v>
      </c>
      <c r="J166">
        <f t="shared" si="101"/>
        <v>2</v>
      </c>
      <c r="K166">
        <f t="shared" si="102"/>
        <v>2</v>
      </c>
      <c r="L166">
        <f t="shared" si="103"/>
        <v>3</v>
      </c>
      <c r="M166">
        <f t="shared" si="104"/>
        <v>2</v>
      </c>
      <c r="N166">
        <f t="shared" si="105"/>
        <v>3</v>
      </c>
      <c r="O166">
        <f t="shared" si="106"/>
        <v>3</v>
      </c>
      <c r="P166">
        <f t="shared" si="107"/>
        <v>3</v>
      </c>
      <c r="Q166">
        <f t="shared" si="108"/>
        <v>3</v>
      </c>
      <c r="R166">
        <f t="shared" si="109"/>
        <v>3</v>
      </c>
      <c r="S166" s="24">
        <f t="shared" si="110"/>
        <v>42</v>
      </c>
    </row>
    <row r="167" spans="1:19" x14ac:dyDescent="0.3">
      <c r="A167" s="6" t="s">
        <v>21</v>
      </c>
      <c r="B167" s="7">
        <v>2011</v>
      </c>
      <c r="C167">
        <f t="shared" si="94"/>
        <v>1</v>
      </c>
      <c r="D167">
        <f t="shared" si="95"/>
        <v>3</v>
      </c>
      <c r="E167">
        <f t="shared" si="96"/>
        <v>3</v>
      </c>
      <c r="F167">
        <f t="shared" si="97"/>
        <v>2</v>
      </c>
      <c r="G167">
        <f t="shared" si="98"/>
        <v>3</v>
      </c>
      <c r="H167">
        <f t="shared" si="99"/>
        <v>2</v>
      </c>
      <c r="I167">
        <f t="shared" si="100"/>
        <v>2</v>
      </c>
      <c r="J167">
        <f t="shared" si="101"/>
        <v>1</v>
      </c>
      <c r="K167">
        <f t="shared" si="102"/>
        <v>3</v>
      </c>
      <c r="L167">
        <f t="shared" si="103"/>
        <v>2</v>
      </c>
      <c r="M167">
        <f t="shared" si="104"/>
        <v>2</v>
      </c>
      <c r="N167">
        <f t="shared" si="105"/>
        <v>3</v>
      </c>
      <c r="O167">
        <f t="shared" si="106"/>
        <v>3</v>
      </c>
      <c r="P167">
        <f t="shared" si="107"/>
        <v>3</v>
      </c>
      <c r="Q167">
        <f t="shared" si="108"/>
        <v>3</v>
      </c>
      <c r="R167">
        <f t="shared" si="109"/>
        <v>3</v>
      </c>
      <c r="S167" s="24">
        <f t="shared" si="110"/>
        <v>39</v>
      </c>
    </row>
    <row r="168" spans="1:19" x14ac:dyDescent="0.3">
      <c r="A168" s="6" t="s">
        <v>21</v>
      </c>
      <c r="B168" s="7">
        <v>2012</v>
      </c>
      <c r="C168">
        <f t="shared" si="94"/>
        <v>1</v>
      </c>
      <c r="D168">
        <f t="shared" si="95"/>
        <v>3</v>
      </c>
      <c r="E168">
        <f t="shared" si="96"/>
        <v>3</v>
      </c>
      <c r="F168">
        <f t="shared" si="97"/>
        <v>2</v>
      </c>
      <c r="G168">
        <f t="shared" si="98"/>
        <v>3</v>
      </c>
      <c r="H168">
        <f t="shared" si="99"/>
        <v>3</v>
      </c>
      <c r="I168">
        <f t="shared" si="100"/>
        <v>2</v>
      </c>
      <c r="J168">
        <f t="shared" si="101"/>
        <v>1</v>
      </c>
      <c r="K168">
        <f t="shared" si="102"/>
        <v>3</v>
      </c>
      <c r="L168">
        <f t="shared" si="103"/>
        <v>3</v>
      </c>
      <c r="M168">
        <f t="shared" si="104"/>
        <v>2</v>
      </c>
      <c r="N168">
        <f t="shared" si="105"/>
        <v>2</v>
      </c>
      <c r="O168">
        <f t="shared" si="106"/>
        <v>1</v>
      </c>
      <c r="P168">
        <f t="shared" si="107"/>
        <v>3</v>
      </c>
      <c r="Q168">
        <f t="shared" si="108"/>
        <v>3</v>
      </c>
      <c r="R168">
        <f t="shared" si="109"/>
        <v>3</v>
      </c>
      <c r="S168" s="24">
        <f t="shared" si="110"/>
        <v>38</v>
      </c>
    </row>
    <row r="169" spans="1:19" x14ac:dyDescent="0.3">
      <c r="A169" s="6" t="s">
        <v>21</v>
      </c>
      <c r="B169" s="7">
        <v>2013</v>
      </c>
      <c r="C169">
        <f t="shared" si="94"/>
        <v>1</v>
      </c>
      <c r="D169">
        <f t="shared" si="95"/>
        <v>3</v>
      </c>
      <c r="E169">
        <f t="shared" si="96"/>
        <v>3</v>
      </c>
      <c r="F169">
        <f t="shared" si="97"/>
        <v>3</v>
      </c>
      <c r="G169">
        <f t="shared" si="98"/>
        <v>3</v>
      </c>
      <c r="H169">
        <f t="shared" si="99"/>
        <v>3</v>
      </c>
      <c r="I169">
        <f t="shared" si="100"/>
        <v>2</v>
      </c>
      <c r="J169">
        <f t="shared" si="101"/>
        <v>1</v>
      </c>
      <c r="K169">
        <f t="shared" si="102"/>
        <v>3</v>
      </c>
      <c r="L169">
        <f t="shared" si="103"/>
        <v>2</v>
      </c>
      <c r="M169">
        <f t="shared" si="104"/>
        <v>2</v>
      </c>
      <c r="N169">
        <f t="shared" si="105"/>
        <v>2</v>
      </c>
      <c r="O169">
        <f t="shared" si="106"/>
        <v>2</v>
      </c>
      <c r="P169">
        <f t="shared" si="107"/>
        <v>3</v>
      </c>
      <c r="Q169">
        <f t="shared" si="108"/>
        <v>3</v>
      </c>
      <c r="R169">
        <f t="shared" si="109"/>
        <v>3</v>
      </c>
      <c r="S169" s="24">
        <f t="shared" si="110"/>
        <v>39</v>
      </c>
    </row>
    <row r="170" spans="1:19" x14ac:dyDescent="0.3">
      <c r="A170" s="6" t="s">
        <v>21</v>
      </c>
      <c r="B170" s="7">
        <v>2014</v>
      </c>
      <c r="C170">
        <f t="shared" si="94"/>
        <v>1</v>
      </c>
      <c r="D170">
        <f t="shared" si="95"/>
        <v>3</v>
      </c>
      <c r="E170">
        <f t="shared" si="96"/>
        <v>3</v>
      </c>
      <c r="F170">
        <f t="shared" si="97"/>
        <v>3</v>
      </c>
      <c r="G170">
        <f t="shared" si="98"/>
        <v>3</v>
      </c>
      <c r="H170">
        <f t="shared" si="99"/>
        <v>3</v>
      </c>
      <c r="I170">
        <f t="shared" si="100"/>
        <v>3</v>
      </c>
      <c r="J170">
        <f t="shared" si="101"/>
        <v>3</v>
      </c>
      <c r="K170">
        <f t="shared" si="102"/>
        <v>3</v>
      </c>
      <c r="L170">
        <f t="shared" si="103"/>
        <v>2</v>
      </c>
      <c r="M170">
        <f t="shared" si="104"/>
        <v>2</v>
      </c>
      <c r="N170">
        <f t="shared" si="105"/>
        <v>2</v>
      </c>
      <c r="O170">
        <f t="shared" si="106"/>
        <v>3</v>
      </c>
      <c r="P170">
        <f t="shared" si="107"/>
        <v>3</v>
      </c>
      <c r="Q170">
        <f t="shared" si="108"/>
        <v>3</v>
      </c>
      <c r="R170">
        <f t="shared" si="109"/>
        <v>3</v>
      </c>
      <c r="S170" s="24">
        <f t="shared" si="110"/>
        <v>43</v>
      </c>
    </row>
    <row r="171" spans="1:19" x14ac:dyDescent="0.3">
      <c r="A171" s="6" t="s">
        <v>21</v>
      </c>
      <c r="B171" s="7">
        <v>2015</v>
      </c>
      <c r="C171">
        <f t="shared" si="94"/>
        <v>1</v>
      </c>
      <c r="D171">
        <f t="shared" si="95"/>
        <v>3</v>
      </c>
      <c r="E171">
        <f t="shared" si="96"/>
        <v>3</v>
      </c>
      <c r="F171">
        <f t="shared" si="97"/>
        <v>2</v>
      </c>
      <c r="G171">
        <f t="shared" si="98"/>
        <v>2</v>
      </c>
      <c r="H171">
        <f t="shared" si="99"/>
        <v>3</v>
      </c>
      <c r="I171">
        <f t="shared" si="100"/>
        <v>2</v>
      </c>
      <c r="J171">
        <f t="shared" si="101"/>
        <v>1</v>
      </c>
      <c r="K171">
        <f t="shared" si="102"/>
        <v>3</v>
      </c>
      <c r="L171">
        <f t="shared" si="103"/>
        <v>3</v>
      </c>
      <c r="M171">
        <f t="shared" si="104"/>
        <v>3</v>
      </c>
      <c r="N171">
        <f t="shared" si="105"/>
        <v>1</v>
      </c>
      <c r="O171">
        <f t="shared" si="106"/>
        <v>1</v>
      </c>
      <c r="P171">
        <f t="shared" si="107"/>
        <v>2</v>
      </c>
      <c r="Q171">
        <f t="shared" si="108"/>
        <v>3</v>
      </c>
      <c r="R171">
        <f t="shared" si="109"/>
        <v>3</v>
      </c>
      <c r="S171" s="24">
        <f t="shared" si="110"/>
        <v>36</v>
      </c>
    </row>
    <row r="172" spans="1:19" x14ac:dyDescent="0.3">
      <c r="A172" s="6" t="s">
        <v>21</v>
      </c>
      <c r="B172" s="7">
        <v>2016</v>
      </c>
      <c r="C172">
        <f t="shared" si="94"/>
        <v>1</v>
      </c>
      <c r="D172">
        <f t="shared" si="95"/>
        <v>3</v>
      </c>
      <c r="E172">
        <f t="shared" si="96"/>
        <v>3</v>
      </c>
      <c r="F172">
        <f t="shared" si="97"/>
        <v>2</v>
      </c>
      <c r="G172">
        <f t="shared" si="98"/>
        <v>3</v>
      </c>
      <c r="H172">
        <f t="shared" si="99"/>
        <v>3</v>
      </c>
      <c r="I172">
        <f t="shared" si="100"/>
        <v>3</v>
      </c>
      <c r="J172">
        <f t="shared" si="101"/>
        <v>3</v>
      </c>
      <c r="K172">
        <f t="shared" si="102"/>
        <v>2</v>
      </c>
      <c r="L172">
        <f t="shared" si="103"/>
        <v>3</v>
      </c>
      <c r="M172">
        <f t="shared" si="104"/>
        <v>3</v>
      </c>
      <c r="N172">
        <f t="shared" si="105"/>
        <v>2</v>
      </c>
      <c r="O172">
        <f t="shared" si="106"/>
        <v>3</v>
      </c>
      <c r="P172">
        <f t="shared" si="107"/>
        <v>3</v>
      </c>
      <c r="Q172">
        <f t="shared" si="108"/>
        <v>3</v>
      </c>
      <c r="R172">
        <f t="shared" si="109"/>
        <v>3</v>
      </c>
      <c r="S172" s="24">
        <f t="shared" si="110"/>
        <v>43</v>
      </c>
    </row>
    <row r="173" spans="1:19" x14ac:dyDescent="0.3">
      <c r="A173" s="6" t="s">
        <v>21</v>
      </c>
      <c r="B173" s="7">
        <v>2017</v>
      </c>
      <c r="C173">
        <f t="shared" si="94"/>
        <v>1</v>
      </c>
      <c r="D173">
        <f t="shared" si="95"/>
        <v>3</v>
      </c>
      <c r="E173">
        <f t="shared" si="96"/>
        <v>3</v>
      </c>
      <c r="F173">
        <f t="shared" si="97"/>
        <v>2</v>
      </c>
      <c r="G173">
        <f t="shared" si="98"/>
        <v>3</v>
      </c>
      <c r="H173">
        <f t="shared" si="99"/>
        <v>3</v>
      </c>
      <c r="I173">
        <f t="shared" si="100"/>
        <v>3</v>
      </c>
      <c r="J173">
        <f t="shared" si="101"/>
        <v>3</v>
      </c>
      <c r="K173">
        <f t="shared" si="102"/>
        <v>2</v>
      </c>
      <c r="L173">
        <f t="shared" si="103"/>
        <v>3</v>
      </c>
      <c r="M173">
        <f t="shared" si="104"/>
        <v>3</v>
      </c>
      <c r="N173">
        <f t="shared" si="105"/>
        <v>2</v>
      </c>
      <c r="O173">
        <f t="shared" si="106"/>
        <v>3</v>
      </c>
      <c r="P173">
        <f t="shared" si="107"/>
        <v>3</v>
      </c>
      <c r="Q173">
        <f t="shared" si="108"/>
        <v>3</v>
      </c>
      <c r="R173">
        <f t="shared" si="109"/>
        <v>3</v>
      </c>
      <c r="S173" s="24">
        <f t="shared" si="110"/>
        <v>43</v>
      </c>
    </row>
    <row r="174" spans="1:19" x14ac:dyDescent="0.3">
      <c r="A174" s="6" t="s">
        <v>21</v>
      </c>
      <c r="B174" s="7">
        <v>2018</v>
      </c>
      <c r="C174">
        <f t="shared" si="94"/>
        <v>1</v>
      </c>
      <c r="D174">
        <f t="shared" si="95"/>
        <v>3</v>
      </c>
      <c r="E174">
        <f t="shared" si="96"/>
        <v>3</v>
      </c>
      <c r="F174">
        <f t="shared" si="97"/>
        <v>2</v>
      </c>
      <c r="G174">
        <f t="shared" si="98"/>
        <v>3</v>
      </c>
      <c r="H174">
        <f t="shared" si="99"/>
        <v>3</v>
      </c>
      <c r="I174">
        <f t="shared" si="100"/>
        <v>3</v>
      </c>
      <c r="J174">
        <f t="shared" si="101"/>
        <v>3</v>
      </c>
      <c r="K174">
        <f t="shared" si="102"/>
        <v>2</v>
      </c>
      <c r="L174">
        <f t="shared" si="103"/>
        <v>3</v>
      </c>
      <c r="M174">
        <f t="shared" si="104"/>
        <v>3</v>
      </c>
      <c r="N174">
        <f t="shared" si="105"/>
        <v>2</v>
      </c>
      <c r="O174">
        <f t="shared" si="106"/>
        <v>3</v>
      </c>
      <c r="P174">
        <f t="shared" si="107"/>
        <v>3</v>
      </c>
      <c r="Q174">
        <f t="shared" si="108"/>
        <v>3</v>
      </c>
      <c r="R174">
        <f t="shared" si="109"/>
        <v>3</v>
      </c>
      <c r="S174" s="24">
        <f t="shared" si="110"/>
        <v>43</v>
      </c>
    </row>
    <row r="175" spans="1:19" x14ac:dyDescent="0.3">
      <c r="A175" s="6" t="s">
        <v>21</v>
      </c>
      <c r="B175" s="7">
        <v>2019</v>
      </c>
      <c r="C175">
        <f t="shared" si="94"/>
        <v>1</v>
      </c>
      <c r="D175">
        <f t="shared" si="95"/>
        <v>3</v>
      </c>
      <c r="E175">
        <f t="shared" si="96"/>
        <v>3</v>
      </c>
      <c r="F175">
        <f t="shared" si="97"/>
        <v>2</v>
      </c>
      <c r="G175">
        <f t="shared" si="98"/>
        <v>3</v>
      </c>
      <c r="H175">
        <f t="shared" si="99"/>
        <v>3</v>
      </c>
      <c r="I175">
        <f t="shared" si="100"/>
        <v>3</v>
      </c>
      <c r="J175">
        <f t="shared" si="101"/>
        <v>1</v>
      </c>
      <c r="K175">
        <f t="shared" si="102"/>
        <v>2</v>
      </c>
      <c r="L175">
        <f t="shared" si="103"/>
        <v>3</v>
      </c>
      <c r="M175">
        <f t="shared" si="104"/>
        <v>3</v>
      </c>
      <c r="N175">
        <f t="shared" si="105"/>
        <v>2</v>
      </c>
      <c r="O175">
        <f t="shared" si="106"/>
        <v>2</v>
      </c>
      <c r="P175">
        <f t="shared" si="107"/>
        <v>3</v>
      </c>
      <c r="Q175">
        <f t="shared" si="108"/>
        <v>3</v>
      </c>
      <c r="R175">
        <f t="shared" si="109"/>
        <v>3</v>
      </c>
      <c r="S175" s="24">
        <f t="shared" si="110"/>
        <v>40</v>
      </c>
    </row>
    <row r="176" spans="1:19" x14ac:dyDescent="0.3">
      <c r="A176" s="6" t="s">
        <v>21</v>
      </c>
      <c r="B176" s="7">
        <v>2020</v>
      </c>
      <c r="C176">
        <f t="shared" si="94"/>
        <v>1</v>
      </c>
      <c r="D176">
        <f t="shared" si="95"/>
        <v>3</v>
      </c>
      <c r="E176">
        <f t="shared" si="96"/>
        <v>3</v>
      </c>
      <c r="F176">
        <f t="shared" si="97"/>
        <v>2</v>
      </c>
      <c r="G176">
        <f t="shared" si="98"/>
        <v>3</v>
      </c>
      <c r="H176">
        <f t="shared" si="99"/>
        <v>3</v>
      </c>
      <c r="I176">
        <f t="shared" si="100"/>
        <v>3</v>
      </c>
      <c r="J176">
        <f t="shared" si="101"/>
        <v>1</v>
      </c>
      <c r="K176">
        <f t="shared" si="102"/>
        <v>2</v>
      </c>
      <c r="L176">
        <f t="shared" si="103"/>
        <v>3</v>
      </c>
      <c r="M176">
        <f t="shared" si="104"/>
        <v>3</v>
      </c>
      <c r="N176">
        <f t="shared" si="105"/>
        <v>2</v>
      </c>
      <c r="O176">
        <f t="shared" si="106"/>
        <v>3</v>
      </c>
      <c r="P176">
        <f t="shared" si="107"/>
        <v>3</v>
      </c>
      <c r="Q176">
        <f t="shared" si="108"/>
        <v>3</v>
      </c>
      <c r="R176">
        <f t="shared" si="109"/>
        <v>3</v>
      </c>
      <c r="S176" s="24">
        <f t="shared" si="110"/>
        <v>41</v>
      </c>
    </row>
    <row r="177" spans="1:19" x14ac:dyDescent="0.3">
      <c r="A177" s="6" t="s">
        <v>21</v>
      </c>
      <c r="B177" s="7">
        <v>2021</v>
      </c>
      <c r="C177">
        <f t="shared" si="94"/>
        <v>1</v>
      </c>
      <c r="D177">
        <f t="shared" si="95"/>
        <v>3</v>
      </c>
      <c r="E177">
        <f t="shared" si="96"/>
        <v>3</v>
      </c>
      <c r="F177">
        <f t="shared" si="97"/>
        <v>2</v>
      </c>
      <c r="G177">
        <f t="shared" si="98"/>
        <v>3</v>
      </c>
      <c r="H177">
        <f t="shared" si="99"/>
        <v>3</v>
      </c>
      <c r="I177">
        <f t="shared" si="100"/>
        <v>3</v>
      </c>
      <c r="J177">
        <f t="shared" si="101"/>
        <v>1</v>
      </c>
      <c r="K177">
        <f t="shared" si="102"/>
        <v>2</v>
      </c>
      <c r="L177">
        <f t="shared" si="103"/>
        <v>3</v>
      </c>
      <c r="M177">
        <f t="shared" si="104"/>
        <v>3</v>
      </c>
      <c r="N177">
        <f t="shared" si="105"/>
        <v>2</v>
      </c>
      <c r="O177">
        <f t="shared" si="106"/>
        <v>2</v>
      </c>
      <c r="P177">
        <f t="shared" si="107"/>
        <v>2</v>
      </c>
      <c r="Q177">
        <f t="shared" si="108"/>
        <v>2</v>
      </c>
      <c r="R177">
        <f t="shared" si="109"/>
        <v>3</v>
      </c>
      <c r="S177" s="24">
        <f t="shared" si="110"/>
        <v>38</v>
      </c>
    </row>
    <row r="178" spans="1:19" x14ac:dyDescent="0.3">
      <c r="A178" s="6" t="s">
        <v>21</v>
      </c>
      <c r="B178" s="7">
        <v>2022</v>
      </c>
      <c r="C178">
        <f t="shared" si="94"/>
        <v>1</v>
      </c>
      <c r="D178">
        <f t="shared" si="95"/>
        <v>3</v>
      </c>
      <c r="E178">
        <f t="shared" si="96"/>
        <v>3</v>
      </c>
      <c r="F178">
        <f t="shared" si="97"/>
        <v>2</v>
      </c>
      <c r="G178">
        <f t="shared" si="98"/>
        <v>3</v>
      </c>
      <c r="H178">
        <f t="shared" si="99"/>
        <v>3</v>
      </c>
      <c r="I178">
        <f t="shared" si="100"/>
        <v>3</v>
      </c>
      <c r="J178">
        <f t="shared" si="101"/>
        <v>2</v>
      </c>
      <c r="K178">
        <f t="shared" si="102"/>
        <v>3</v>
      </c>
      <c r="L178">
        <f t="shared" si="103"/>
        <v>3</v>
      </c>
      <c r="M178">
        <f t="shared" si="104"/>
        <v>3</v>
      </c>
      <c r="N178">
        <f t="shared" si="105"/>
        <v>2</v>
      </c>
      <c r="O178">
        <f t="shared" si="106"/>
        <v>3</v>
      </c>
      <c r="P178">
        <f t="shared" si="107"/>
        <v>2</v>
      </c>
      <c r="Q178">
        <f t="shared" si="108"/>
        <v>2</v>
      </c>
      <c r="R178">
        <f t="shared" si="109"/>
        <v>3</v>
      </c>
      <c r="S178" s="24">
        <f t="shared" si="110"/>
        <v>41</v>
      </c>
    </row>
    <row r="179" spans="1:19" x14ac:dyDescent="0.3">
      <c r="A179" s="6" t="s">
        <v>21</v>
      </c>
      <c r="B179" s="7">
        <v>2023</v>
      </c>
      <c r="C179" s="25">
        <f t="shared" si="94"/>
        <v>2</v>
      </c>
      <c r="D179" s="26">
        <f t="shared" si="95"/>
        <v>3</v>
      </c>
      <c r="E179" s="26">
        <f t="shared" si="96"/>
        <v>3</v>
      </c>
      <c r="F179" s="26">
        <f t="shared" si="97"/>
        <v>2</v>
      </c>
      <c r="G179" s="26">
        <f t="shared" si="98"/>
        <v>3</v>
      </c>
      <c r="H179" s="26">
        <f t="shared" si="99"/>
        <v>3</v>
      </c>
      <c r="I179" s="26">
        <f t="shared" si="100"/>
        <v>3</v>
      </c>
      <c r="J179" s="26">
        <f t="shared" si="101"/>
        <v>2</v>
      </c>
      <c r="K179" s="26">
        <f t="shared" si="102"/>
        <v>3</v>
      </c>
      <c r="L179" s="26">
        <f t="shared" si="103"/>
        <v>3</v>
      </c>
      <c r="M179" s="26">
        <f t="shared" si="104"/>
        <v>3</v>
      </c>
      <c r="N179" s="26">
        <f t="shared" si="105"/>
        <v>2</v>
      </c>
      <c r="O179" s="26">
        <f t="shared" si="106"/>
        <v>3</v>
      </c>
      <c r="P179" s="26">
        <f t="shared" si="107"/>
        <v>3</v>
      </c>
      <c r="Q179" s="26">
        <f t="shared" si="108"/>
        <v>3</v>
      </c>
      <c r="R179" s="29">
        <f t="shared" si="109"/>
        <v>3</v>
      </c>
      <c r="S179" s="24">
        <f t="shared" si="110"/>
        <v>44</v>
      </c>
    </row>
    <row r="180" spans="1:19" ht="15" thickBot="1" x14ac:dyDescent="0.35"/>
    <row r="181" spans="1:19" ht="43.2" x14ac:dyDescent="0.3">
      <c r="A181" s="45" t="s">
        <v>133</v>
      </c>
      <c r="B181" s="46" t="s">
        <v>134</v>
      </c>
      <c r="C181" s="46" t="s">
        <v>135</v>
      </c>
      <c r="D181" s="47" t="s">
        <v>136</v>
      </c>
    </row>
    <row r="182" spans="1:19" x14ac:dyDescent="0.3">
      <c r="A182" s="48" t="s">
        <v>3</v>
      </c>
      <c r="B182" s="49" t="s">
        <v>137</v>
      </c>
      <c r="C182" s="49" t="s">
        <v>138</v>
      </c>
      <c r="D182" s="50" t="s">
        <v>139</v>
      </c>
    </row>
    <row r="183" spans="1:19" ht="28.8" x14ac:dyDescent="0.3">
      <c r="A183" s="48" t="s">
        <v>4</v>
      </c>
      <c r="B183" s="51" t="s">
        <v>140</v>
      </c>
      <c r="C183" s="51" t="s">
        <v>141</v>
      </c>
      <c r="D183" s="52" t="s">
        <v>142</v>
      </c>
    </row>
    <row r="184" spans="1:19" ht="43.2" x14ac:dyDescent="0.3">
      <c r="A184" s="48" t="s">
        <v>5</v>
      </c>
      <c r="B184" s="51" t="s">
        <v>143</v>
      </c>
      <c r="C184" s="51" t="s">
        <v>144</v>
      </c>
      <c r="D184" s="52" t="s">
        <v>145</v>
      </c>
    </row>
    <row r="185" spans="1:19" ht="25.2" x14ac:dyDescent="0.3">
      <c r="A185" s="48" t="s">
        <v>146</v>
      </c>
      <c r="B185" s="51" t="s">
        <v>147</v>
      </c>
      <c r="C185" s="53" t="s">
        <v>148</v>
      </c>
      <c r="D185" s="52" t="s">
        <v>149</v>
      </c>
    </row>
    <row r="186" spans="1:19" ht="24" x14ac:dyDescent="0.3">
      <c r="A186" s="48" t="s">
        <v>7</v>
      </c>
      <c r="B186" s="51" t="s">
        <v>150</v>
      </c>
      <c r="C186" s="51" t="s">
        <v>151</v>
      </c>
      <c r="D186" s="52" t="s">
        <v>152</v>
      </c>
    </row>
    <row r="187" spans="1:19" ht="26.4" x14ac:dyDescent="0.3">
      <c r="A187" s="48" t="s">
        <v>153</v>
      </c>
      <c r="B187" s="51" t="s">
        <v>154</v>
      </c>
      <c r="C187" s="51" t="s">
        <v>155</v>
      </c>
      <c r="D187" s="52" t="s">
        <v>156</v>
      </c>
    </row>
    <row r="188" spans="1:19" ht="26.4" x14ac:dyDescent="0.3">
      <c r="A188" s="48" t="s">
        <v>157</v>
      </c>
      <c r="B188" s="51" t="s">
        <v>158</v>
      </c>
      <c r="C188" s="51" t="s">
        <v>159</v>
      </c>
      <c r="D188" s="52" t="s">
        <v>160</v>
      </c>
    </row>
    <row r="189" spans="1:19" ht="24" x14ac:dyDescent="0.3">
      <c r="A189" s="48" t="s">
        <v>10</v>
      </c>
      <c r="B189" s="51" t="s">
        <v>161</v>
      </c>
      <c r="C189" s="51" t="s">
        <v>162</v>
      </c>
      <c r="D189" s="52" t="s">
        <v>163</v>
      </c>
    </row>
    <row r="190" spans="1:19" ht="24" x14ac:dyDescent="0.3">
      <c r="A190" s="48" t="s">
        <v>11</v>
      </c>
      <c r="B190" s="51" t="s">
        <v>164</v>
      </c>
      <c r="C190" s="51" t="s">
        <v>165</v>
      </c>
      <c r="D190" s="52" t="s">
        <v>166</v>
      </c>
    </row>
    <row r="191" spans="1:19" ht="28.8" x14ac:dyDescent="0.3">
      <c r="A191" s="48" t="s">
        <v>12</v>
      </c>
      <c r="B191" s="51" t="s">
        <v>167</v>
      </c>
      <c r="C191" s="51" t="s">
        <v>168</v>
      </c>
      <c r="D191" s="52" t="s">
        <v>169</v>
      </c>
    </row>
    <row r="192" spans="1:19" ht="28.8" x14ac:dyDescent="0.3">
      <c r="A192" s="48" t="s">
        <v>170</v>
      </c>
      <c r="B192" s="51" t="s">
        <v>171</v>
      </c>
      <c r="C192" s="51" t="s">
        <v>172</v>
      </c>
      <c r="D192" s="52" t="s">
        <v>173</v>
      </c>
    </row>
    <row r="193" spans="1:4" ht="25.2" x14ac:dyDescent="0.3">
      <c r="A193" s="48" t="s">
        <v>174</v>
      </c>
      <c r="B193" s="51" t="s">
        <v>175</v>
      </c>
      <c r="C193" s="51" t="s">
        <v>176</v>
      </c>
      <c r="D193" s="52" t="s">
        <v>177</v>
      </c>
    </row>
    <row r="194" spans="1:4" ht="24" x14ac:dyDescent="0.3">
      <c r="A194" s="48" t="s">
        <v>15</v>
      </c>
      <c r="B194" s="51" t="s">
        <v>178</v>
      </c>
      <c r="C194" s="51" t="s">
        <v>179</v>
      </c>
      <c r="D194" s="52" t="s">
        <v>180</v>
      </c>
    </row>
    <row r="195" spans="1:4" ht="24" x14ac:dyDescent="0.3">
      <c r="A195" s="48" t="s">
        <v>16</v>
      </c>
      <c r="B195" s="51" t="s">
        <v>181</v>
      </c>
      <c r="C195" s="51" t="s">
        <v>182</v>
      </c>
      <c r="D195" s="52" t="s">
        <v>183</v>
      </c>
    </row>
    <row r="196" spans="1:4" ht="24" x14ac:dyDescent="0.3">
      <c r="A196" s="48" t="s">
        <v>17</v>
      </c>
      <c r="B196" s="51" t="s">
        <v>184</v>
      </c>
      <c r="C196" s="53" t="s">
        <v>185</v>
      </c>
      <c r="D196" s="52" t="s">
        <v>186</v>
      </c>
    </row>
    <row r="197" spans="1:4" ht="48.6" thickBot="1" x14ac:dyDescent="0.35">
      <c r="A197" s="54" t="s">
        <v>18</v>
      </c>
      <c r="B197" s="55" t="s">
        <v>187</v>
      </c>
      <c r="C197" s="55" t="s">
        <v>188</v>
      </c>
      <c r="D197" s="56" t="s">
        <v>189</v>
      </c>
    </row>
  </sheetData>
  <mergeCells count="1">
    <mergeCell ref="V92:V93"/>
  </mergeCells>
  <hyperlinks>
    <hyperlink ref="U97" r:id="rId1" xr:uid="{D37DE238-6874-4084-AAD2-E88F1C771384}"/>
  </hyperlinks>
  <pageMargins left="0.7" right="0.7" top="0.75" bottom="0.75" header="0.3" footer="0.3"/>
  <ignoredErrors>
    <ignoredError sqref="S3:S5 S7:S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Dobos Ottó</dc:creator>
  <cp:lastModifiedBy>Lttd</cp:lastModifiedBy>
  <dcterms:created xsi:type="dcterms:W3CDTF">2025-05-15T14:54:21Z</dcterms:created>
  <dcterms:modified xsi:type="dcterms:W3CDTF">2025-05-19T17:40:11Z</dcterms:modified>
</cp:coreProperties>
</file>