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titude\AppData\Local\Temp\scp50190\var\www\miau\data\miau\324\"/>
    </mc:Choice>
  </mc:AlternateContent>
  <xr:revisionPtr revIDLastSave="0" documentId="13_ncr:1_{E0300E40-D265-4033-A6D8-A18927A1486D}" xr6:coauthVersionLast="47" xr6:coauthVersionMax="47" xr10:uidLastSave="{00000000-0000-0000-0000-000000000000}"/>
  <bookViews>
    <workbookView xWindow="-108" yWindow="-108" windowWidth="23256" windowHeight="12456" activeTab="1" xr2:uid="{3A2ED727-1CED-44D4-9842-78532A8A51EE}"/>
  </bookViews>
  <sheets>
    <sheet name="Gáz ár rangsorok" sheetId="4" r:id="rId1"/>
    <sheet name="Y0" sheetId="5" r:id="rId2"/>
    <sheet name="jövedelem és vásárlóerő" sheetId="1" r:id="rId3"/>
    <sheet name="termelés és felhasználás" sheetId="2" r:id="rId4"/>
    <sheet name="földgáz árak" sheetId="3" r:id="rId5"/>
  </sheets>
  <definedNames>
    <definedName name="_xlnm._FilterDatabase" localSheetId="4" hidden="1">'földgáz árak'!$A$2:$E$2</definedName>
    <definedName name="_xlnm._FilterDatabase" localSheetId="0" hidden="1">'Gáz ár rangsorok'!$B$3:$N$3</definedName>
    <definedName name="_xlnm._FilterDatabase" localSheetId="2" hidden="1">'jövedelem és vásárlóerő'!$A$3:$D$3</definedName>
    <definedName name="_xlnm._FilterDatabase" localSheetId="3" hidden="1">'termelés és felhasználás'!$B$4:$G$4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5" l="1"/>
  <c r="K4" i="5"/>
  <c r="L4" i="5"/>
  <c r="K5" i="5"/>
  <c r="L5" i="5"/>
  <c r="K6" i="5"/>
  <c r="L6" i="5"/>
  <c r="K7" i="5"/>
  <c r="L7" i="5"/>
  <c r="K8" i="5"/>
  <c r="L8" i="5"/>
  <c r="K9" i="5"/>
  <c r="L9" i="5"/>
  <c r="K10" i="5"/>
  <c r="L10" i="5"/>
  <c r="K11" i="5"/>
  <c r="L11" i="5"/>
  <c r="K12" i="5"/>
  <c r="L12" i="5"/>
  <c r="K13" i="5"/>
  <c r="L13" i="5"/>
  <c r="K14" i="5"/>
  <c r="L14" i="5"/>
  <c r="K15" i="5"/>
  <c r="L15" i="5"/>
  <c r="K16" i="5"/>
  <c r="L16" i="5"/>
  <c r="K17" i="5"/>
  <c r="L17" i="5"/>
  <c r="K18" i="5"/>
  <c r="L18" i="5"/>
  <c r="K19" i="5"/>
  <c r="L19" i="5"/>
  <c r="K20" i="5"/>
  <c r="L20" i="5"/>
  <c r="K21" i="5"/>
  <c r="L21" i="5"/>
  <c r="K22" i="5"/>
  <c r="L22" i="5"/>
  <c r="K23" i="5"/>
  <c r="L23" i="5"/>
  <c r="K24" i="5"/>
  <c r="L24" i="5"/>
  <c r="K25" i="5"/>
  <c r="L25" i="5"/>
  <c r="K26" i="5"/>
  <c r="L26" i="5"/>
  <c r="L3" i="5"/>
  <c r="K3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4" i="5"/>
  <c r="G2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3" i="5"/>
  <c r="AC32" i="5"/>
  <c r="AB32" i="5"/>
  <c r="AA32" i="5"/>
  <c r="Z32" i="5"/>
  <c r="AC31" i="5"/>
  <c r="AB31" i="5"/>
  <c r="AA31" i="5"/>
  <c r="Z31" i="5"/>
  <c r="AC30" i="5"/>
  <c r="AB30" i="5"/>
  <c r="AA30" i="5"/>
  <c r="Z30" i="5"/>
  <c r="AC29" i="5"/>
  <c r="AB29" i="5"/>
  <c r="AA29" i="5"/>
  <c r="Z29" i="5"/>
  <c r="AC28" i="5"/>
  <c r="AB28" i="5"/>
  <c r="AA28" i="5"/>
  <c r="Z28" i="5"/>
  <c r="AC27" i="5"/>
  <c r="AB27" i="5"/>
  <c r="AA27" i="5"/>
  <c r="Z27" i="5"/>
  <c r="AC26" i="5"/>
  <c r="AB26" i="5"/>
  <c r="AA26" i="5"/>
  <c r="Z26" i="5"/>
  <c r="AC25" i="5"/>
  <c r="AB25" i="5"/>
  <c r="AA25" i="5"/>
  <c r="Z25" i="5"/>
  <c r="AC24" i="5"/>
  <c r="AB24" i="5"/>
  <c r="AA24" i="5"/>
  <c r="Z24" i="5"/>
  <c r="AC23" i="5"/>
  <c r="AB23" i="5"/>
  <c r="AA23" i="5"/>
  <c r="Z23" i="5"/>
  <c r="AC22" i="5"/>
  <c r="AB22" i="5"/>
  <c r="AA22" i="5"/>
  <c r="Z22" i="5"/>
  <c r="AC21" i="5"/>
  <c r="AB21" i="5"/>
  <c r="AA21" i="5"/>
  <c r="Z21" i="5"/>
  <c r="AC20" i="5"/>
  <c r="AB20" i="5"/>
  <c r="AA20" i="5"/>
  <c r="Z20" i="5"/>
  <c r="AC19" i="5"/>
  <c r="AB19" i="5"/>
  <c r="AA19" i="5"/>
  <c r="Z19" i="5"/>
  <c r="AC18" i="5"/>
  <c r="AB18" i="5"/>
  <c r="AA18" i="5"/>
  <c r="Z18" i="5"/>
  <c r="AC17" i="5"/>
  <c r="AB17" i="5"/>
  <c r="AA17" i="5"/>
  <c r="Z17" i="5"/>
  <c r="AC16" i="5"/>
  <c r="AB16" i="5"/>
  <c r="AA16" i="5"/>
  <c r="Z16" i="5"/>
  <c r="AC15" i="5"/>
  <c r="AB15" i="5"/>
  <c r="AA15" i="5"/>
  <c r="Z15" i="5"/>
  <c r="AC14" i="5"/>
  <c r="AB14" i="5"/>
  <c r="AA14" i="5"/>
  <c r="Z14" i="5"/>
  <c r="AC13" i="5"/>
  <c r="AB13" i="5"/>
  <c r="AA13" i="5"/>
  <c r="Z13" i="5"/>
  <c r="AC12" i="5"/>
  <c r="AB12" i="5"/>
  <c r="AA12" i="5"/>
  <c r="Z12" i="5"/>
  <c r="AC11" i="5"/>
  <c r="AB11" i="5"/>
  <c r="AA11" i="5"/>
  <c r="Z11" i="5"/>
  <c r="AC10" i="5"/>
  <c r="AB10" i="5"/>
  <c r="AA10" i="5"/>
  <c r="Z10" i="5"/>
  <c r="AD32" i="5"/>
  <c r="AD31" i="5"/>
  <c r="AD30" i="5"/>
  <c r="AD29" i="5"/>
  <c r="AD28" i="5"/>
  <c r="AD27" i="5"/>
  <c r="AD26" i="5"/>
  <c r="AD25" i="5"/>
  <c r="AD24" i="5"/>
  <c r="AD23" i="5"/>
  <c r="AD22" i="5"/>
  <c r="AD21" i="5"/>
  <c r="AD20" i="5"/>
  <c r="AD19" i="5"/>
  <c r="AD18" i="5"/>
  <c r="AD17" i="5"/>
  <c r="AD16" i="5"/>
  <c r="AD15" i="5"/>
  <c r="AD14" i="5"/>
  <c r="AD13" i="5"/>
  <c r="AD12" i="5"/>
  <c r="AD11" i="5"/>
  <c r="AD10" i="5"/>
  <c r="AD9" i="5"/>
  <c r="AB30" i="4"/>
  <c r="AB29" i="4"/>
  <c r="AB28" i="4"/>
  <c r="AB27" i="4"/>
  <c r="AB26" i="4"/>
  <c r="AB25" i="4"/>
  <c r="AB24" i="4"/>
  <c r="AB23" i="4"/>
  <c r="AB22" i="4"/>
  <c r="AB21" i="4"/>
  <c r="AB20" i="4"/>
  <c r="AB19" i="4"/>
  <c r="AB18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5" i="4"/>
  <c r="AB4" i="4"/>
  <c r="AB3" i="4"/>
  <c r="AA30" i="4"/>
  <c r="Z30" i="4"/>
  <c r="Y30" i="4"/>
  <c r="X30" i="4"/>
  <c r="W30" i="4"/>
  <c r="AA29" i="4"/>
  <c r="Z29" i="4"/>
  <c r="Y29" i="4"/>
  <c r="X29" i="4"/>
  <c r="W29" i="4"/>
  <c r="AA28" i="4"/>
  <c r="Z28" i="4"/>
  <c r="Y28" i="4"/>
  <c r="X28" i="4"/>
  <c r="W28" i="4"/>
  <c r="AA27" i="4"/>
  <c r="Z27" i="4"/>
  <c r="Y27" i="4"/>
  <c r="X27" i="4"/>
  <c r="W27" i="4"/>
  <c r="AA26" i="4"/>
  <c r="Z26" i="4"/>
  <c r="Y26" i="4"/>
  <c r="X26" i="4"/>
  <c r="W26" i="4"/>
  <c r="AA25" i="4"/>
  <c r="Z25" i="4"/>
  <c r="Y25" i="4"/>
  <c r="X25" i="4"/>
  <c r="W25" i="4"/>
  <c r="AA23" i="4"/>
  <c r="Z23" i="4"/>
  <c r="Y23" i="4"/>
  <c r="X23" i="4"/>
  <c r="W23" i="4"/>
  <c r="AA21" i="4"/>
  <c r="Z21" i="4"/>
  <c r="Y21" i="4"/>
  <c r="X21" i="4"/>
  <c r="W21" i="4"/>
  <c r="AA20" i="4"/>
  <c r="Z20" i="4"/>
  <c r="Y20" i="4"/>
  <c r="X20" i="4"/>
  <c r="W20" i="4"/>
  <c r="AA19" i="4"/>
  <c r="Z19" i="4"/>
  <c r="Y19" i="4"/>
  <c r="X19" i="4"/>
  <c r="W19" i="4"/>
  <c r="AA18" i="4"/>
  <c r="Z18" i="4"/>
  <c r="Y18" i="4"/>
  <c r="X18" i="4"/>
  <c r="W18" i="4"/>
  <c r="AA17" i="4"/>
  <c r="Z17" i="4"/>
  <c r="Y17" i="4"/>
  <c r="X17" i="4"/>
  <c r="W17" i="4"/>
  <c r="AA16" i="4"/>
  <c r="Z16" i="4"/>
  <c r="Y16" i="4"/>
  <c r="X16" i="4"/>
  <c r="W16" i="4"/>
  <c r="AA15" i="4"/>
  <c r="Z15" i="4"/>
  <c r="Y15" i="4"/>
  <c r="X15" i="4"/>
  <c r="W15" i="4"/>
  <c r="AA14" i="4"/>
  <c r="Z14" i="4"/>
  <c r="Y14" i="4"/>
  <c r="X14" i="4"/>
  <c r="W14" i="4"/>
  <c r="AA13" i="4"/>
  <c r="Z13" i="4"/>
  <c r="Y13" i="4"/>
  <c r="X13" i="4"/>
  <c r="W13" i="4"/>
  <c r="AA11" i="4"/>
  <c r="Z11" i="4"/>
  <c r="Y11" i="4"/>
  <c r="X11" i="4"/>
  <c r="W11" i="4"/>
  <c r="AA10" i="4"/>
  <c r="Z10" i="4"/>
  <c r="Y10" i="4"/>
  <c r="X10" i="4"/>
  <c r="W10" i="4"/>
  <c r="AA9" i="4"/>
  <c r="Z9" i="4"/>
  <c r="Y9" i="4"/>
  <c r="X9" i="4"/>
  <c r="W9" i="4"/>
  <c r="AA7" i="4"/>
  <c r="Z7" i="4"/>
  <c r="Y7" i="4"/>
  <c r="X7" i="4"/>
  <c r="W7" i="4"/>
  <c r="AA6" i="4"/>
  <c r="Z6" i="4"/>
  <c r="Y6" i="4"/>
  <c r="X6" i="4"/>
  <c r="W6" i="4"/>
  <c r="AA5" i="4"/>
  <c r="Z5" i="4"/>
  <c r="Y5" i="4"/>
  <c r="X5" i="4"/>
  <c r="W5" i="4"/>
  <c r="AA4" i="4"/>
  <c r="Y4" i="4"/>
  <c r="X4" i="4"/>
  <c r="Z4" i="4"/>
  <c r="W4" i="4"/>
  <c r="AA3" i="4"/>
  <c r="Z3" i="4"/>
  <c r="Y3" i="4"/>
  <c r="X3" i="4"/>
  <c r="W3" i="4"/>
  <c r="U2" i="4"/>
  <c r="T2" i="4"/>
  <c r="S2" i="4"/>
  <c r="R2" i="4"/>
  <c r="Q2" i="4"/>
  <c r="T30" i="4"/>
  <c r="S30" i="4"/>
  <c r="R30" i="4"/>
  <c r="Q30" i="4"/>
  <c r="T29" i="4"/>
  <c r="S29" i="4"/>
  <c r="R29" i="4"/>
  <c r="Q29" i="4"/>
  <c r="T28" i="4"/>
  <c r="S28" i="4"/>
  <c r="R28" i="4"/>
  <c r="Q28" i="4"/>
  <c r="T27" i="4"/>
  <c r="S27" i="4"/>
  <c r="R27" i="4"/>
  <c r="Q27" i="4"/>
  <c r="T26" i="4"/>
  <c r="S26" i="4"/>
  <c r="R26" i="4"/>
  <c r="Q26" i="4"/>
  <c r="T25" i="4"/>
  <c r="S25" i="4"/>
  <c r="R25" i="4"/>
  <c r="Q25" i="4"/>
  <c r="T24" i="4"/>
  <c r="S24" i="4"/>
  <c r="R24" i="4"/>
  <c r="Q24" i="4"/>
  <c r="T23" i="4"/>
  <c r="S23" i="4"/>
  <c r="R23" i="4"/>
  <c r="Q23" i="4"/>
  <c r="T22" i="4"/>
  <c r="S22" i="4"/>
  <c r="R22" i="4"/>
  <c r="Q22" i="4"/>
  <c r="T21" i="4"/>
  <c r="S21" i="4"/>
  <c r="R21" i="4"/>
  <c r="Q21" i="4"/>
  <c r="T20" i="4"/>
  <c r="S20" i="4"/>
  <c r="R20" i="4"/>
  <c r="Q20" i="4"/>
  <c r="T19" i="4"/>
  <c r="S19" i="4"/>
  <c r="R19" i="4"/>
  <c r="Q19" i="4"/>
  <c r="T18" i="4"/>
  <c r="S18" i="4"/>
  <c r="R18" i="4"/>
  <c r="Q18" i="4"/>
  <c r="T17" i="4"/>
  <c r="S17" i="4"/>
  <c r="R17" i="4"/>
  <c r="Q17" i="4"/>
  <c r="T16" i="4"/>
  <c r="S16" i="4"/>
  <c r="R16" i="4"/>
  <c r="Q16" i="4"/>
  <c r="T15" i="4"/>
  <c r="S15" i="4"/>
  <c r="R15" i="4"/>
  <c r="Q15" i="4"/>
  <c r="T14" i="4"/>
  <c r="S14" i="4"/>
  <c r="R14" i="4"/>
  <c r="Q14" i="4"/>
  <c r="T13" i="4"/>
  <c r="S13" i="4"/>
  <c r="R13" i="4"/>
  <c r="Q13" i="4"/>
  <c r="T12" i="4"/>
  <c r="S12" i="4"/>
  <c r="R12" i="4"/>
  <c r="Q12" i="4"/>
  <c r="T11" i="4"/>
  <c r="S11" i="4"/>
  <c r="R11" i="4"/>
  <c r="Q11" i="4"/>
  <c r="T10" i="4"/>
  <c r="S10" i="4"/>
  <c r="R10" i="4"/>
  <c r="Q10" i="4"/>
  <c r="T9" i="4"/>
  <c r="S9" i="4"/>
  <c r="R9" i="4"/>
  <c r="Q9" i="4"/>
  <c r="T8" i="4"/>
  <c r="S8" i="4"/>
  <c r="R8" i="4"/>
  <c r="Q8" i="4"/>
  <c r="T7" i="4"/>
  <c r="S7" i="4"/>
  <c r="R7" i="4"/>
  <c r="Q7" i="4"/>
  <c r="T6" i="4"/>
  <c r="S6" i="4"/>
  <c r="R6" i="4"/>
  <c r="Q6" i="4"/>
  <c r="T5" i="4"/>
  <c r="S5" i="4"/>
  <c r="R5" i="4"/>
  <c r="Q5" i="4"/>
  <c r="Q4" i="4"/>
  <c r="R4" i="4"/>
  <c r="S4" i="4"/>
  <c r="T4" i="4"/>
  <c r="U30" i="4"/>
  <c r="U29" i="4"/>
  <c r="U28" i="4"/>
  <c r="U27" i="4"/>
  <c r="U26" i="4"/>
  <c r="U25" i="4"/>
  <c r="U24" i="4"/>
  <c r="U23" i="4"/>
  <c r="U22" i="4"/>
  <c r="U21" i="4"/>
  <c r="U20" i="4"/>
  <c r="U19" i="4"/>
  <c r="U18" i="4"/>
  <c r="U17" i="4"/>
  <c r="U16" i="4"/>
  <c r="U15" i="4"/>
  <c r="U14" i="4"/>
  <c r="U13" i="4"/>
  <c r="U12" i="4"/>
  <c r="U11" i="4"/>
  <c r="U10" i="4"/>
  <c r="U9" i="4"/>
  <c r="U8" i="4"/>
  <c r="U7" i="4"/>
  <c r="U6" i="4"/>
  <c r="U5" i="4"/>
  <c r="U4" i="4"/>
  <c r="E30" i="3"/>
  <c r="M24" i="4"/>
  <c r="N24" i="4" s="1"/>
  <c r="M5" i="4"/>
  <c r="M6" i="4"/>
  <c r="M7" i="4"/>
  <c r="M8" i="4"/>
  <c r="N8" i="4" s="1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N22" i="4" s="1"/>
  <c r="M23" i="4"/>
  <c r="M25" i="4"/>
  <c r="M26" i="4"/>
  <c r="M27" i="4"/>
  <c r="M28" i="4"/>
  <c r="M29" i="4"/>
  <c r="M30" i="4"/>
  <c r="M4" i="4"/>
  <c r="D4" i="4"/>
  <c r="D30" i="3"/>
  <c r="C30" i="3"/>
  <c r="G6" i="2"/>
  <c r="G7" i="2"/>
  <c r="G8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5" i="2"/>
  <c r="N18" i="4" l="1"/>
  <c r="N12" i="4"/>
  <c r="N20" i="4"/>
  <c r="N19" i="4"/>
  <c r="N21" i="4"/>
  <c r="N5" i="4"/>
  <c r="N7" i="4"/>
  <c r="N25" i="4"/>
  <c r="N17" i="4"/>
  <c r="N23" i="4"/>
  <c r="N16" i="4"/>
  <c r="N4" i="4"/>
  <c r="N15" i="4"/>
  <c r="N30" i="4"/>
  <c r="N14" i="4"/>
  <c r="N13" i="4"/>
  <c r="N28" i="4"/>
  <c r="N11" i="4"/>
  <c r="N10" i="4"/>
  <c r="N9" i="4"/>
  <c r="N29" i="4"/>
  <c r="N27" i="4"/>
  <c r="N26" i="4"/>
  <c r="N6" i="4"/>
  <c r="I4" i="4"/>
  <c r="D5" i="4"/>
  <c r="I5" i="4" s="1"/>
  <c r="D6" i="4"/>
  <c r="D7" i="4"/>
  <c r="I7" i="4" s="1"/>
  <c r="D8" i="4"/>
  <c r="I8" i="4" s="1"/>
  <c r="J8" i="4" s="1"/>
  <c r="D9" i="4"/>
  <c r="I9" i="4" s="1"/>
  <c r="D10" i="4"/>
  <c r="I10" i="4" s="1"/>
  <c r="D11" i="4"/>
  <c r="I11" i="4" s="1"/>
  <c r="D12" i="4"/>
  <c r="I12" i="4" s="1"/>
  <c r="J12" i="4" s="1"/>
  <c r="D13" i="4"/>
  <c r="I13" i="4" s="1"/>
  <c r="D14" i="4"/>
  <c r="I14" i="4" s="1"/>
  <c r="D15" i="4"/>
  <c r="I15" i="4" s="1"/>
  <c r="D16" i="4"/>
  <c r="I16" i="4" s="1"/>
  <c r="D17" i="4"/>
  <c r="I17" i="4" s="1"/>
  <c r="D18" i="4"/>
  <c r="I18" i="4" s="1"/>
  <c r="D19" i="4"/>
  <c r="I19" i="4" s="1"/>
  <c r="D20" i="4"/>
  <c r="I20" i="4" s="1"/>
  <c r="D21" i="4"/>
  <c r="I21" i="4" s="1"/>
  <c r="D22" i="4"/>
  <c r="I22" i="4" s="1"/>
  <c r="J22" i="4" s="1"/>
  <c r="D23" i="4"/>
  <c r="I23" i="4" s="1"/>
  <c r="D24" i="4"/>
  <c r="I24" i="4" s="1"/>
  <c r="D25" i="4"/>
  <c r="I25" i="4" s="1"/>
  <c r="D26" i="4"/>
  <c r="I26" i="4" s="1"/>
  <c r="D27" i="4"/>
  <c r="I27" i="4" s="1"/>
  <c r="D28" i="4"/>
  <c r="I28" i="4" s="1"/>
  <c r="D29" i="4"/>
  <c r="I29" i="4" s="1"/>
  <c r="D30" i="4"/>
  <c r="I30" i="4" s="1"/>
  <c r="I6" i="4" l="1"/>
  <c r="J18" i="4" s="1"/>
  <c r="E4" i="4"/>
  <c r="J29" i="4"/>
  <c r="J26" i="4"/>
  <c r="J30" i="4"/>
  <c r="J25" i="4"/>
  <c r="J19" i="4"/>
  <c r="J28" i="4"/>
  <c r="J17" i="4"/>
  <c r="J27" i="4"/>
  <c r="J23" i="4"/>
  <c r="J16" i="4"/>
  <c r="J15" i="4"/>
  <c r="J11" i="4"/>
  <c r="J10" i="4"/>
  <c r="J9" i="4"/>
  <c r="J24" i="4"/>
  <c r="J7" i="4"/>
  <c r="J6" i="4"/>
  <c r="J5" i="4"/>
  <c r="J4" i="4"/>
  <c r="F29" i="4"/>
  <c r="F26" i="4"/>
  <c r="F9" i="4"/>
  <c r="F15" i="4"/>
  <c r="F8" i="4"/>
  <c r="E8" i="4"/>
  <c r="F19" i="4"/>
  <c r="F30" i="4"/>
  <c r="F11" i="4"/>
  <c r="F7" i="4"/>
  <c r="F16" i="4"/>
  <c r="F12" i="4"/>
  <c r="F22" i="4"/>
  <c r="F6" i="4"/>
  <c r="F17" i="4"/>
  <c r="F14" i="4"/>
  <c r="F27" i="4"/>
  <c r="F10" i="4"/>
  <c r="F25" i="4"/>
  <c r="F23" i="4"/>
  <c r="F21" i="4"/>
  <c r="F5" i="4"/>
  <c r="F18" i="4"/>
  <c r="F13" i="4"/>
  <c r="F28" i="4"/>
  <c r="F24" i="4"/>
  <c r="F20" i="4"/>
  <c r="F4" i="4"/>
  <c r="G4" i="4"/>
  <c r="K13" i="4"/>
  <c r="K18" i="4"/>
  <c r="K9" i="4"/>
  <c r="K19" i="4"/>
  <c r="K17" i="4"/>
  <c r="K15" i="4"/>
  <c r="K14" i="4"/>
  <c r="K26" i="4"/>
  <c r="K7" i="4"/>
  <c r="K30" i="4"/>
  <c r="K6" i="4"/>
  <c r="K11" i="4"/>
  <c r="K25" i="4"/>
  <c r="K24" i="4"/>
  <c r="K21" i="4"/>
  <c r="K5" i="4"/>
  <c r="K10" i="4"/>
  <c r="K23" i="4"/>
  <c r="K20" i="4"/>
  <c r="G16" i="4"/>
  <c r="K16" i="4"/>
  <c r="E29" i="4"/>
  <c r="K29" i="4"/>
  <c r="E28" i="4"/>
  <c r="K28" i="4"/>
  <c r="E12" i="4"/>
  <c r="K12" i="4"/>
  <c r="L12" i="4" s="1"/>
  <c r="G27" i="4"/>
  <c r="K27" i="4"/>
  <c r="K8" i="4"/>
  <c r="L8" i="4" s="1"/>
  <c r="E22" i="4"/>
  <c r="G22" i="4"/>
  <c r="H22" i="4" s="1"/>
  <c r="K22" i="4"/>
  <c r="L22" i="4" s="1"/>
  <c r="K4" i="4"/>
  <c r="G10" i="4"/>
  <c r="G8" i="4"/>
  <c r="H8" i="4" s="1"/>
  <c r="G26" i="4"/>
  <c r="G12" i="4"/>
  <c r="H12" i="4" s="1"/>
  <c r="G25" i="4"/>
  <c r="G5" i="4"/>
  <c r="G24" i="4"/>
  <c r="G9" i="4"/>
  <c r="G11" i="4"/>
  <c r="G23" i="4"/>
  <c r="G7" i="4"/>
  <c r="G20" i="4"/>
  <c r="G19" i="4"/>
  <c r="G18" i="4"/>
  <c r="G15" i="4"/>
  <c r="G17" i="4"/>
  <c r="E10" i="4"/>
  <c r="G14" i="4"/>
  <c r="E27" i="4"/>
  <c r="G29" i="4"/>
  <c r="G13" i="4"/>
  <c r="E26" i="4"/>
  <c r="E25" i="4"/>
  <c r="G28" i="4"/>
  <c r="E11" i="4"/>
  <c r="G30" i="4"/>
  <c r="G6" i="4"/>
  <c r="E30" i="4"/>
  <c r="G21" i="4"/>
  <c r="E15" i="4"/>
  <c r="E7" i="4"/>
  <c r="E5" i="4"/>
  <c r="E18" i="4"/>
  <c r="E17" i="4"/>
  <c r="E16" i="4"/>
  <c r="E20" i="4"/>
  <c r="E21" i="4"/>
  <c r="E14" i="4"/>
  <c r="E13" i="4"/>
  <c r="E24" i="4"/>
  <c r="E9" i="4"/>
  <c r="E19" i="4"/>
  <c r="E6" i="4"/>
  <c r="E23" i="4"/>
  <c r="J20" i="4" l="1"/>
  <c r="J13" i="4"/>
  <c r="J21" i="4"/>
  <c r="J14" i="4"/>
  <c r="L4" i="4"/>
  <c r="L6" i="4"/>
  <c r="L14" i="4"/>
  <c r="L5" i="4"/>
  <c r="L21" i="4"/>
  <c r="L27" i="4"/>
  <c r="L7" i="4"/>
  <c r="L29" i="4"/>
  <c r="L28" i="4"/>
  <c r="L23" i="4"/>
  <c r="L30" i="4"/>
  <c r="L13" i="4"/>
  <c r="L24" i="4"/>
  <c r="L17" i="4"/>
  <c r="L25" i="4"/>
  <c r="L9" i="4"/>
  <c r="L15" i="4"/>
  <c r="H4" i="4"/>
  <c r="L10" i="4"/>
  <c r="L16" i="4"/>
  <c r="L20" i="4"/>
  <c r="L26" i="4"/>
  <c r="H19" i="4"/>
  <c r="L19" i="4"/>
  <c r="L11" i="4"/>
  <c r="L18" i="4"/>
  <c r="H20" i="4"/>
  <c r="H30" i="4"/>
  <c r="H6" i="4"/>
  <c r="H7" i="4"/>
  <c r="H23" i="4"/>
  <c r="H11" i="4"/>
  <c r="H28" i="4"/>
  <c r="H9" i="4"/>
  <c r="H24" i="4"/>
  <c r="H5" i="4"/>
  <c r="H13" i="4"/>
  <c r="H25" i="4"/>
  <c r="H29" i="4"/>
  <c r="H26" i="4"/>
  <c r="H14" i="4"/>
  <c r="H17" i="4"/>
  <c r="H16" i="4"/>
  <c r="H15" i="4"/>
  <c r="H10" i="4"/>
  <c r="H21" i="4"/>
  <c r="H18" i="4"/>
  <c r="H27" i="4"/>
</calcChain>
</file>

<file path=xl/sharedStrings.xml><?xml version="1.0" encoding="utf-8"?>
<sst xmlns="http://schemas.openxmlformats.org/spreadsheetml/2006/main" count="683" uniqueCount="331">
  <si>
    <t>Ország</t>
  </si>
  <si>
    <t>Belgium</t>
  </si>
  <si>
    <t xml:space="preserve">Forrás: </t>
  </si>
  <si>
    <t>Luxembourg</t>
  </si>
  <si>
    <t>https://ec.europa.eu/eurostat/databrowser/view/ilc_di04/default/table?lang=en</t>
  </si>
  <si>
    <t>https://ec.europa.eu/eurostat/databrowser/view/nrg_cb_gas__custom_16844383/default/table?lang=en</t>
  </si>
  <si>
    <t>www.globalpetrolprices.com/</t>
  </si>
  <si>
    <t>https://ec.europa.eu/eurostat/databrowser/view/nrg_pc_202__custom_16897299/default/table?lang=en</t>
  </si>
  <si>
    <t>források:</t>
  </si>
  <si>
    <t>Ausztria</t>
  </si>
  <si>
    <t>Bulgária</t>
  </si>
  <si>
    <t>Horvátország</t>
  </si>
  <si>
    <t>Ciprus</t>
  </si>
  <si>
    <t>Csehország</t>
  </si>
  <si>
    <t>Dánia</t>
  </si>
  <si>
    <t>Észtország</t>
  </si>
  <si>
    <t>Finnország</t>
  </si>
  <si>
    <t>Franciaország</t>
  </si>
  <si>
    <t>Németország</t>
  </si>
  <si>
    <t>Magyarország</t>
  </si>
  <si>
    <t>Írország</t>
  </si>
  <si>
    <t>Olaszország</t>
  </si>
  <si>
    <t>Lettország</t>
  </si>
  <si>
    <t>Litvánia</t>
  </si>
  <si>
    <t>Málta</t>
  </si>
  <si>
    <t>Hollandia</t>
  </si>
  <si>
    <t>Lengyelország</t>
  </si>
  <si>
    <t>Portugália</t>
  </si>
  <si>
    <t>Románia</t>
  </si>
  <si>
    <t>Szlovákia</t>
  </si>
  <si>
    <t>Spanyolország</t>
  </si>
  <si>
    <t>Svédország</t>
  </si>
  <si>
    <t>Szlovénia</t>
  </si>
  <si>
    <t>Görögország</t>
  </si>
  <si>
    <t>Rangsor átlag €/kWh alapján (legalacsonyabb ártól a legdrágábbig)</t>
  </si>
  <si>
    <t xml:space="preserve">Belföldi előállítás TJ-ban, 2023 </t>
  </si>
  <si>
    <t>Belföldi fogyasztás TJ-ban, 2023</t>
  </si>
  <si>
    <t>Forrás:</t>
  </si>
  <si>
    <t>Önellátási arány (belföldön kinyert/belföldön felhasznált földgáz)</t>
  </si>
  <si>
    <t>Önellátósági arány</t>
  </si>
  <si>
    <t>Medián ekvivalens rendelkezésre álló éves jövedelem országos átlag minden háztartás tipusra (euró) 2024</t>
  </si>
  <si>
    <t>Medián ekvivalens rendelkezésre álló éves jövedelem országos átlag minden háztartás tipusra (PPS) 2024</t>
  </si>
  <si>
    <t>Átlag €/kWh (háztartási ár Eurostat és GPP)</t>
  </si>
  <si>
    <t>Medián ekvivalens rendelkezésre álló éves jövedelem országos átlag minden háztartás típusra (euró) 2024</t>
  </si>
  <si>
    <t>Éves bevételből vásárolható kWh</t>
  </si>
  <si>
    <t>Medián ekvivalens rendelkezésre álló éves jövedelem országos átlag minden háztartás típusra (PPS) 2024</t>
  </si>
  <si>
    <t>átlag €/kWh (lakossági ár Eurostat) 20-200GJ éves fogyasztás között</t>
  </si>
  <si>
    <t>átlag €/kWh (lakossági ár GPP) éves 30 000 kWh-ra</t>
  </si>
  <si>
    <t>GPP:</t>
  </si>
  <si>
    <t>Eurostat:</t>
  </si>
  <si>
    <t>átlag €/kWh (nem lakossági ár Eurostat) 1 000 GJ és 9 999 GJ éves fogyasztás között</t>
  </si>
  <si>
    <t>https://ec.europa.eu/eurostat/databrowser/view/nrg_pc_203__custom_16899887/default/table?lang=en</t>
  </si>
  <si>
    <t>átlag</t>
  </si>
  <si>
    <t>Ebben az esetben Lengyelország szerepel harmadikként 0 ár értékkel, mert az áraik bizalmasak. Finnország adatai kerültek be 24. adatnak, mert míg lakossági fogyasztása nincs az iparban hasznosítva van a földgáz. Nulla ár itt is azon országoknál szerepel akikről nincs adat.</t>
  </si>
  <si>
    <t>Medián vásárlóerő által elvárható rangsor</t>
  </si>
  <si>
    <t>Önellátási arány szerint elvárható rangsor</t>
  </si>
  <si>
    <t xml:space="preserve"> A rangsorok felállításánál az Eurostat által szolgáltatott adatokat veszi figyelembe a táblázat, kivéve Lengyelországnál. Lengyelország bizalmasan kezeli az adatokat így csak a www.globalpetrolprices.com adatait tudtam felhasználni (a lakossági árnál) amely a gázszolgáltatók álltál kibocsátott információkra hagyatkozik. Azoknál az országoknál ahol a gáz ára nulla ott se az Eurostat se a www.globalpetrolprices.com nem tartalmaz adatott így a sorrendnél nem lettek figyelembe véve. Az adat hiánya azért van, mert az ország lakosságának nincs vezetékes földgáz használata vagy elhanyagolhatóan alacsony.</t>
  </si>
  <si>
    <r>
      <rPr>
        <sz val="15"/>
        <color rgb="FFC00000"/>
        <rFont val="Aptos Display"/>
        <family val="2"/>
        <scheme val="major"/>
      </rPr>
      <t>Konklúzió:</t>
    </r>
    <r>
      <rPr>
        <sz val="11"/>
        <color theme="1"/>
        <rFont val="Aptos Narrow"/>
        <family val="2"/>
        <charset val="238"/>
        <scheme val="minor"/>
      </rPr>
      <t xml:space="preserve"> A felhasznált adatok alapján kijelenthető, hogy Magyarországon a lakosság számára szolgáltatott földgáz ára alacsony az Európai Unióban. A kWh-ban mért egységárban a legolcsóbb az unióban. Háztartások medián bevételéből harmadik legtöbb földgázt lehet venni, annak ellenére, hogy vásárlóerő alapján 23. helyen lehetne Magyarország a 24 vizsgált tagállamból. Önellátás szempontjából hetedik helyet töltené be Magyarország, hiszen feltételezhető lenne, hogy a belföldön megtermelt földgáz ára alacsonyabb és így olcsóbban szerzi be a szolgáltató is, de ennek ellenére olcsóbbak az áraink, mint Romániának aki 2023-ban a saját fogyasztásának majdnem 98%-át belföldről szerezte be. A nem lakosságnak szolgáltatott földgáz ár szerint 11. helyen van Magyarország a 0,0704 €/kWh árral  és nem sokkal olcsóbb az EU-s átlagnál ami 0,076 €/kWh.</t>
    </r>
  </si>
  <si>
    <t>Rangsor éves bevételből vásárolható kWh alapján (legtöbbtől a legkevesebbig)</t>
  </si>
  <si>
    <t>Y</t>
  </si>
  <si>
    <t>x</t>
  </si>
  <si>
    <t>y</t>
  </si>
  <si>
    <t>minél jobb?/rossz? a rangsorszám, annál drágább lehet a gáz?</t>
  </si>
  <si>
    <t>sorszám()?</t>
  </si>
  <si>
    <t>Azonosító:</t>
  </si>
  <si>
    <t>Objektumok:</t>
  </si>
  <si>
    <t>Attribútumok:</t>
  </si>
  <si>
    <t>Lépcsôk:</t>
  </si>
  <si>
    <t>Eltolás:</t>
  </si>
  <si>
    <t>Leírás:</t>
  </si>
  <si>
    <t>COCO Y0: 4466766</t>
  </si>
  <si>
    <t>Rangsor</t>
  </si>
  <si>
    <t>X(A1)</t>
  </si>
  <si>
    <t>X(A2)</t>
  </si>
  <si>
    <t>X(A3)</t>
  </si>
  <si>
    <t>X(A4)</t>
  </si>
  <si>
    <t>Y(A5)</t>
  </si>
  <si>
    <t>O1</t>
  </si>
  <si>
    <t>O2</t>
  </si>
  <si>
    <t>O3</t>
  </si>
  <si>
    <t>O4</t>
  </si>
  <si>
    <t>O5</t>
  </si>
  <si>
    <t>O6</t>
  </si>
  <si>
    <t>O7</t>
  </si>
  <si>
    <t>O8</t>
  </si>
  <si>
    <t>O9</t>
  </si>
  <si>
    <t>O10</t>
  </si>
  <si>
    <t>O11</t>
  </si>
  <si>
    <t>O12</t>
  </si>
  <si>
    <t>O13</t>
  </si>
  <si>
    <t>O14</t>
  </si>
  <si>
    <t>O15</t>
  </si>
  <si>
    <t>O16</t>
  </si>
  <si>
    <t>O17</t>
  </si>
  <si>
    <t>O18</t>
  </si>
  <si>
    <t>O19</t>
  </si>
  <si>
    <t>O20</t>
  </si>
  <si>
    <t>O21</t>
  </si>
  <si>
    <t>O22</t>
  </si>
  <si>
    <t>O23</t>
  </si>
  <si>
    <t>Lépcsôk(1)</t>
  </si>
  <si>
    <t>S1</t>
  </si>
  <si>
    <t>(79377.1+77965.9)/(2)=78671.5</t>
  </si>
  <si>
    <t>(45508.2+61490.4)/(2)=53499.3</t>
  </si>
  <si>
    <t>(18242.8+20341.1)/(2)=19292</t>
  </si>
  <si>
    <t>(79673.7+65789.8)/(2)=72731.8</t>
  </si>
  <si>
    <t>S2</t>
  </si>
  <si>
    <t>(79376.1+65827.2)/(2)=72601.65</t>
  </si>
  <si>
    <t>(45507.2+61489.4)/(2)=53498.3</t>
  </si>
  <si>
    <t>(18241.8+20340.1)/(2)=19290.95</t>
  </si>
  <si>
    <t>(48020.1+42271.1)/(2)=45145.6</t>
  </si>
  <si>
    <t>S3</t>
  </si>
  <si>
    <t>(79375.1+65826.2)/(2)=72600.65</t>
  </si>
  <si>
    <t>(45506.2+61488.4)/(2)=53497.3</t>
  </si>
  <si>
    <t>(18240.8+20339.1)/(2)=19289.95</t>
  </si>
  <si>
    <t>(48019.1+42270)/(2)=45144.6</t>
  </si>
  <si>
    <t>S4</t>
  </si>
  <si>
    <t>(54561.1+54561.1)/(2)=54561.05</t>
  </si>
  <si>
    <t>(45505.2+61487.4)/(2)=53496.3</t>
  </si>
  <si>
    <t>(18239.8+20338.1)/(2)=19288.95</t>
  </si>
  <si>
    <t>(42452.6+38801.9)/(2)=40627.25</t>
  </si>
  <si>
    <t>S5</t>
  </si>
  <si>
    <t>(54560.1+54560.1)/(2)=54560.05</t>
  </si>
  <si>
    <t>(45504.2+61486.4)/(2)=53495.3</t>
  </si>
  <si>
    <t>(18238.8+20337.1)/(2)=19287.95</t>
  </si>
  <si>
    <t>(22883.2+35214.6)/(2)=29048.95</t>
  </si>
  <si>
    <t>S6</t>
  </si>
  <si>
    <t>(27551.9+25453.6)/(2)=26502.75</t>
  </si>
  <si>
    <t>(45503.2+61485.4)/(2)=53494.3</t>
  </si>
  <si>
    <t>(14110.9+561.9)/(2)=7336.4</t>
  </si>
  <si>
    <t>(22882.2+35213.6)/(2)=29047.9</t>
  </si>
  <si>
    <t>S7</t>
  </si>
  <si>
    <t>(27550.9+25452.6)/(2)=26501.75</t>
  </si>
  <si>
    <t>(45502.2+61484.3)/(2)=53493.25</t>
  </si>
  <si>
    <t>(14109.9+560.9)/(2)=7335.35</t>
  </si>
  <si>
    <t>(22881.2+35212.6)/(2)=29046.9</t>
  </si>
  <si>
    <t>S8</t>
  </si>
  <si>
    <t>(27549.9+25451.6)/(2)=26500.75</t>
  </si>
  <si>
    <t>(45501.2+61483.3)/(2)=53492.25</t>
  </si>
  <si>
    <t>(14108.8+559.9)/(2)=7334.35</t>
  </si>
  <si>
    <t>(22880.2+35211.6)/(2)=29045.9</t>
  </si>
  <si>
    <t>S9</t>
  </si>
  <si>
    <t>(27548.9+25450.6)/(2)=26499.75</t>
  </si>
  <si>
    <t>(45500.2+61482.3)/(2)=53491.25</t>
  </si>
  <si>
    <t>(14107.8+558.9)/(2)=7333.35</t>
  </si>
  <si>
    <t>(22879.2+35210.6)/(2)=29044.9</t>
  </si>
  <si>
    <t>S10</t>
  </si>
  <si>
    <t>(27547.9+15216.5)/(2)=21382.2</t>
  </si>
  <si>
    <t>(41818.1+43034.7)/(2)=42426.4</t>
  </si>
  <si>
    <t>(14106.8+557.9)/(2)=7332.35</t>
  </si>
  <si>
    <t>(22878.2+35209.6)/(2)=29043.9</t>
  </si>
  <si>
    <t>S11</t>
  </si>
  <si>
    <t>(27546.9+15215.5)/(2)=21381.15</t>
  </si>
  <si>
    <t>(41817.1+43033.7)/(2)=42425.4</t>
  </si>
  <si>
    <t>(5570.5+460)/(2)=3015.25</t>
  </si>
  <si>
    <t>(22877.2+35208.6)/(2)=29042.9</t>
  </si>
  <si>
    <t>S12</t>
  </si>
  <si>
    <t>(27545.8+15214.5)/(2)=21380.15</t>
  </si>
  <si>
    <t>(41724.3+35385.1)/(2)=38554.7</t>
  </si>
  <si>
    <t>(12.1+12.1)/(2)=12.1</t>
  </si>
  <si>
    <t>(22876.2+34689)/(2)=28782.6</t>
  </si>
  <si>
    <t>S13</t>
  </si>
  <si>
    <t>(27544.8+15213.5)/(2)=21379.15</t>
  </si>
  <si>
    <t>(41723.3+35384.1)/(2)=38553.7</t>
  </si>
  <si>
    <t>(11.1+11.1)/(2)=11.1</t>
  </si>
  <si>
    <t>(10906+24454.9)/(2)=17680.45</t>
  </si>
  <si>
    <t>S14</t>
  </si>
  <si>
    <t>(27543.8+15212.5)/(2)=21378.15</t>
  </si>
  <si>
    <t>(41722.3+35383.1)/(2)=38552.7</t>
  </si>
  <si>
    <t>(10.1+10.1)/(2)=10.1</t>
  </si>
  <si>
    <t>(10905+24453.9)/(2)=17679.45</t>
  </si>
  <si>
    <t>S15</t>
  </si>
  <si>
    <t>(22420.2+15211.4)/(2)=18815.85</t>
  </si>
  <si>
    <t>(26716.6+25500)/(2)=26108.35</t>
  </si>
  <si>
    <t>(9.1+9.1)/(2)=9.1</t>
  </si>
  <si>
    <t>(10903.9+24452.9)/(2)=17678.45</t>
  </si>
  <si>
    <t>S16</t>
  </si>
  <si>
    <t>(22419.2+7653.6)/(2)=15036.4</t>
  </si>
  <si>
    <t>(11287.3+23436.1)/(2)=17361.65</t>
  </si>
  <si>
    <t>(8.1+8.1)/(2)=8.05</t>
  </si>
  <si>
    <t>(10902.9+24451.9)/(2)=17677.4</t>
  </si>
  <si>
    <t>S17</t>
  </si>
  <si>
    <t>(22418.2+7652.6)/(2)=15035.4</t>
  </si>
  <si>
    <t>(11286.3+23435.1)/(2)=17360.65</t>
  </si>
  <si>
    <t>(7.1+7.1)/(2)=7.05</t>
  </si>
  <si>
    <t>(10901.9+24450.9)/(2)=17676.4</t>
  </si>
  <si>
    <t>S18</t>
  </si>
  <si>
    <t>(22417.2+7651.6)/(2)=15034.4</t>
  </si>
  <si>
    <t>(11285.3+23434)/(2)=17359.65</t>
  </si>
  <si>
    <t>(6.1+6.1)/(2)=6.05</t>
  </si>
  <si>
    <t>(10900.9+24449.9)/(2)=17675.4</t>
  </si>
  <si>
    <t>S19</t>
  </si>
  <si>
    <t>(14252.1+5)/(2)=7128.55</t>
  </si>
  <si>
    <t>(10925.1+5)/(2)=5465.1</t>
  </si>
  <si>
    <t>(5+5)/(2)=5.05</t>
  </si>
  <si>
    <t>(10899.9+24448.9)/(2)=17674.4</t>
  </si>
  <si>
    <t>S20</t>
  </si>
  <si>
    <t>(14251.1+4)/(2)=7127.55</t>
  </si>
  <si>
    <t>(4+4)/(2)=4.05</t>
  </si>
  <si>
    <t>(10898.9+24447.9)/(2)=17673.4</t>
  </si>
  <si>
    <t>S21</t>
  </si>
  <si>
    <t>(14250.1+3)/(2)=7126.55</t>
  </si>
  <si>
    <t>(3+3)/(2)=3.05</t>
  </si>
  <si>
    <t>(10897.9+11081.5)/(2)=10989.7</t>
  </si>
  <si>
    <t>S22</t>
  </si>
  <si>
    <t>(2+2)/(2)=2</t>
  </si>
  <si>
    <t>S23</t>
  </si>
  <si>
    <t>(1+1)/(2)=1</t>
  </si>
  <si>
    <t>S24</t>
  </si>
  <si>
    <t>(0+0)/(2)=0</t>
  </si>
  <si>
    <t>Lépcsôk(2)</t>
  </si>
  <si>
    <t>COCO:Y0</t>
  </si>
  <si>
    <t>Becslés</t>
  </si>
  <si>
    <t>Tény+0</t>
  </si>
  <si>
    <t>Delta</t>
  </si>
  <si>
    <t>Delta/Tény</t>
  </si>
  <si>
    <t>S1 összeg:</t>
  </si>
  <si>
    <t>S24 összeg:</t>
  </si>
  <si>
    <t>Becslés összeg:</t>
  </si>
  <si>
    <t>Tény összeg:</t>
  </si>
  <si>
    <t>Tény-becslés eltérés:</t>
  </si>
  <si>
    <t>Tény négyzetösszeg:</t>
  </si>
  <si>
    <t>Becslés négyzetösszeg:</t>
  </si>
  <si>
    <t>Négyzetösszeg hiba:</t>
  </si>
  <si>
    <t>Open url</t>
  </si>
  <si>
    <r>
      <t>Maximális memória használat: </t>
    </r>
    <r>
      <rPr>
        <b/>
        <sz val="7"/>
        <color rgb="FF333333"/>
        <rFont val="Verdana"/>
        <family val="2"/>
        <charset val="238"/>
      </rPr>
      <t>1.37 Mb</t>
    </r>
  </si>
  <si>
    <r>
      <t>A futtatás idôtartama: </t>
    </r>
    <r>
      <rPr>
        <b/>
        <sz val="7"/>
        <color rgb="FF333333"/>
        <rFont val="Verdana"/>
        <family val="2"/>
        <charset val="238"/>
      </rPr>
      <t>0.1 mp (0 p)</t>
    </r>
  </si>
  <si>
    <t>inverz</t>
  </si>
  <si>
    <t>COCO Y0: 3694063</t>
  </si>
  <si>
    <t>(21071.9+38183.1)/(2)=29627.5</t>
  </si>
  <si>
    <t>(3744.7+64012.8)/(2)=33878.8</t>
  </si>
  <si>
    <t>(44909.6+45177.2)/(2)=45043.45</t>
  </si>
  <si>
    <t>(4702.3+22.4)/(2)=2362.35</t>
  </si>
  <si>
    <t>(21071+38182.1)/(2)=29626.55</t>
  </si>
  <si>
    <t>(3047+64011.9)/(2)=33529.45</t>
  </si>
  <si>
    <t>(44908.6+45176.3)/(2)=45042.45</t>
  </si>
  <si>
    <t>(4701.4+21.4)/(2)=2361.4</t>
  </si>
  <si>
    <t>(21070+38181.2)/(2)=29625.6</t>
  </si>
  <si>
    <t>(3046+64010.9)/(2)=33528.45</t>
  </si>
  <si>
    <t>(44907.7+45175.3)/(2)=45041.5</t>
  </si>
  <si>
    <t>(4700.4+20.4)/(2)=2360.4</t>
  </si>
  <si>
    <t>(21069+38180.2)/(2)=29624.6</t>
  </si>
  <si>
    <t>(3045+64009.9)/(2)=33527.5</t>
  </si>
  <si>
    <t>(44906.7+45174.3)/(2)=45040.5</t>
  </si>
  <si>
    <t>(19.5+19.5)/(2)=19.45</t>
  </si>
  <si>
    <t>(21068+38179.2)/(2)=29623.65</t>
  </si>
  <si>
    <t>(3044.1+64009)/(2)=33526.5</t>
  </si>
  <si>
    <t>(44905.7+45173.3)/(2)=45039.55</t>
  </si>
  <si>
    <t>(18.5+18.5)/(2)=18.5</t>
  </si>
  <si>
    <t>(21067.1+38178.2)/(2)=29622.65</t>
  </si>
  <si>
    <t>(3043.1+64008)/(2)=33525.55</t>
  </si>
  <si>
    <t>(44904.8+45172.4)/(2)=45038.55</t>
  </si>
  <si>
    <t>(17.5+17.5)/(2)=17.5</t>
  </si>
  <si>
    <t>(21066.1+38177.3)/(2)=29621.7</t>
  </si>
  <si>
    <t>(3042.1+64007)/(2)=33524.55</t>
  </si>
  <si>
    <t>(44903.8+32243.9)/(2)=38573.85</t>
  </si>
  <si>
    <t>(16.5+16.5)/(2)=16.55</t>
  </si>
  <si>
    <t>(21065.1+38176.3)/(2)=29620.7</t>
  </si>
  <si>
    <t>(3041.1+64006)/(2)=33523.6</t>
  </si>
  <si>
    <t>(44902.8+32242.9)/(2)=38572.85</t>
  </si>
  <si>
    <t>(15.6+15.6)/(2)=15.55</t>
  </si>
  <si>
    <t>(21064.2+38175.3)/(2)=29619.75</t>
  </si>
  <si>
    <t>(3040.2+64005.1)/(2)=33522.6</t>
  </si>
  <si>
    <t>(44901.8+32241.9)/(2)=38571.9</t>
  </si>
  <si>
    <t>(14.6+14.6)/(2)=14.6</t>
  </si>
  <si>
    <t>(21063.2+38174.3)/(2)=29618.75</t>
  </si>
  <si>
    <t>(3039.2+64004.1)/(2)=33521.65</t>
  </si>
  <si>
    <t>(44900.9+32241)/(2)=38570.9</t>
  </si>
  <si>
    <t>(13.6+13.6)/(2)=13.6</t>
  </si>
  <si>
    <t>(12.7+38173.4)/(2)=19093</t>
  </si>
  <si>
    <t>(3038.2+64003.1)/(2)=33520.65</t>
  </si>
  <si>
    <t>(44899.9+32240)/(2)=38569.95</t>
  </si>
  <si>
    <t>(12.7+12.7)/(2)=12.65</t>
  </si>
  <si>
    <t>(11.7+38172.4)/(2)=19092.05</t>
  </si>
  <si>
    <t>(3037.2+64002.1)/(2)=33519.7</t>
  </si>
  <si>
    <t>(44898.9+32239)/(2)=38568.95</t>
  </si>
  <si>
    <t>(11.7+11.7)/(2)=11.7</t>
  </si>
  <si>
    <t>(10.7+38171.4)/(2)=19091.05</t>
  </si>
  <si>
    <t>(3036.3+64001.2)/(2)=33518.7</t>
  </si>
  <si>
    <t>(44897.9+32238)/(2)=38568</t>
  </si>
  <si>
    <t>(10.7+10.7)/(2)=10.7</t>
  </si>
  <si>
    <t>(9.7+38170.5)/(2)=19090.1</t>
  </si>
  <si>
    <t>(3035.3+64000.2)/(2)=33517.75</t>
  </si>
  <si>
    <t>(44897+32237.1)/(2)=38567</t>
  </si>
  <si>
    <t>(9.7+9.7)/(2)=9.75</t>
  </si>
  <si>
    <t>(8.8+38169.5)/(2)=19089.1</t>
  </si>
  <si>
    <t>(3034.3+63999.2)/(2)=33516.8</t>
  </si>
  <si>
    <t>(44896+32236.1)/(2)=38566.05</t>
  </si>
  <si>
    <t>(8.8+8.8)/(2)=8.75</t>
  </si>
  <si>
    <t>(7.8+38168.5)/(2)=19088.15</t>
  </si>
  <si>
    <t>(3033.4+63998.2)/(2)=33515.8</t>
  </si>
  <si>
    <t>(44895+32235.1)/(2)=38565.05</t>
  </si>
  <si>
    <t>(7.8+7.8)/(2)=7.8</t>
  </si>
  <si>
    <t>(6.8+32409.3)/(2)=16208.05</t>
  </si>
  <si>
    <t>(3032.4+63997.3)/(2)=33514.85</t>
  </si>
  <si>
    <t>(44894+32234.1)/(2)=38564.1</t>
  </si>
  <si>
    <t>(6.8+6.8)/(2)=6.8</t>
  </si>
  <si>
    <t>(5.8+32408.3)/(2)=16207.1</t>
  </si>
  <si>
    <t>(3031.4+63996.3)/(2)=33513.85</t>
  </si>
  <si>
    <t>(5.8+32233.2)/(2)=16119.5</t>
  </si>
  <si>
    <t>(5.8+5.8)/(2)=5.85</t>
  </si>
  <si>
    <t>(4.9+32407.4)/(2)=16206.1</t>
  </si>
  <si>
    <t>(3030.4+63995.3)/(2)=33512.9</t>
  </si>
  <si>
    <t>(4.9+32232.2)/(2)=16118.55</t>
  </si>
  <si>
    <t>(4.9+4.9)/(2)=4.85</t>
  </si>
  <si>
    <t>(3.9+32406.4)/(2)=16205.15</t>
  </si>
  <si>
    <t>(3029.5+63994.4)/(2)=33511.9</t>
  </si>
  <si>
    <t>(3.9+32231.2)/(2)=16117.55</t>
  </si>
  <si>
    <t>(3.9+3.9)/(2)=3.9</t>
  </si>
  <si>
    <t>(2.9+2.9)/(2)=2.9</t>
  </si>
  <si>
    <t>(3028.5+63993.4)/(2)=33510.95</t>
  </si>
  <si>
    <t>(2.9+32230.3)/(2)=16116.6</t>
  </si>
  <si>
    <t>(1.9+1.9)/(2)=1.95</t>
  </si>
  <si>
    <t>(3027.5+63992.4)/(2)=33509.95</t>
  </si>
  <si>
    <t>(1.9+32229.3)/(2)=16115.6</t>
  </si>
  <si>
    <t>(1+1)/(2)=0.95</t>
  </si>
  <si>
    <t>(3026.5+22901.5)/(2)=12964</t>
  </si>
  <si>
    <r>
      <t>A futtatás idôtartama: </t>
    </r>
    <r>
      <rPr>
        <b/>
        <sz val="7"/>
        <color rgb="FF333333"/>
        <rFont val="Verdana"/>
        <family val="2"/>
        <charset val="238"/>
      </rPr>
      <t>0.07 mp (0 p)</t>
    </r>
  </si>
  <si>
    <t>Validáció</t>
  </si>
  <si>
    <t>direkt</t>
  </si>
  <si>
    <t>konklúzió</t>
  </si>
  <si>
    <t>lehetne drágább is, ill. quasi normaszerű!!!</t>
  </si>
  <si>
    <t>korreláció</t>
  </si>
  <si>
    <t>&lt;---</t>
  </si>
  <si>
    <t>korrigált</t>
  </si>
  <si>
    <t>eredeti</t>
  </si>
  <si>
    <t>?</t>
  </si>
  <si>
    <t>túl drága</t>
  </si>
  <si>
    <t>rel. olcsó</t>
  </si>
  <si>
    <t>%</t>
  </si>
  <si>
    <t>Normaszerű=-0.88% (egyben valid)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</si>
</sst>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0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11"/>
      <color theme="1"/>
      <name val="Aptos Display"/>
      <family val="2"/>
      <scheme val="major"/>
    </font>
    <font>
      <sz val="11"/>
      <color theme="1"/>
      <name val="Aptos Display"/>
      <family val="2"/>
      <scheme val="major"/>
    </font>
    <font>
      <u/>
      <sz val="11"/>
      <color theme="10"/>
      <name val="Aptos Display"/>
      <family val="2"/>
      <scheme val="major"/>
    </font>
    <font>
      <b/>
      <sz val="11"/>
      <color rgb="FF000000"/>
      <name val="Aptos Display"/>
      <family val="2"/>
      <scheme val="major"/>
    </font>
    <font>
      <sz val="15"/>
      <color rgb="FFC00000"/>
      <name val="Aptos Display"/>
      <family val="2"/>
      <scheme val="major"/>
    </font>
    <font>
      <sz val="11"/>
      <color rgb="FF000000"/>
      <name val="Aptos Display"/>
      <family val="2"/>
      <scheme val="major"/>
    </font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4"/>
      <color rgb="FF000000"/>
      <name val="Times New Roman"/>
      <family val="1"/>
      <charset val="238"/>
    </font>
    <font>
      <sz val="7"/>
      <color rgb="FF000000"/>
      <name val="Verdana"/>
      <family val="2"/>
      <charset val="238"/>
    </font>
    <font>
      <b/>
      <sz val="7"/>
      <color rgb="FF000000"/>
      <name val="Verdana"/>
      <family val="2"/>
      <charset val="238"/>
    </font>
    <font>
      <b/>
      <sz val="5"/>
      <color rgb="FFFFFFFF"/>
      <name val="Verdana"/>
      <family val="2"/>
      <charset val="238"/>
    </font>
    <font>
      <sz val="5"/>
      <color rgb="FF333333"/>
      <name val="Verdana"/>
      <family val="2"/>
      <charset val="238"/>
    </font>
    <font>
      <sz val="8"/>
      <color rgb="FF333333"/>
      <name val="Verdana"/>
      <family val="2"/>
      <charset val="238"/>
    </font>
    <font>
      <sz val="7"/>
      <color rgb="FF333333"/>
      <name val="Verdana"/>
      <family val="2"/>
      <charset val="238"/>
    </font>
    <font>
      <b/>
      <sz val="7"/>
      <color rgb="FF333333"/>
      <name val="Verdana"/>
      <family val="2"/>
      <charset val="238"/>
    </font>
    <font>
      <sz val="11"/>
      <color rgb="FF00B050"/>
      <name val="Aptos Narrow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6" tint="-0.249977111117893"/>
      </left>
      <right/>
      <top/>
      <bottom/>
      <diagonal/>
    </border>
    <border>
      <left style="medium">
        <color theme="6" tint="-0.249977111117893"/>
      </left>
      <right/>
      <top style="medium">
        <color theme="6" tint="-0.249977111117893"/>
      </top>
      <bottom style="medium">
        <color theme="6" tint="-0.249977111117893"/>
      </bottom>
      <diagonal/>
    </border>
    <border>
      <left/>
      <right style="medium">
        <color theme="6" tint="-0.249977111117893"/>
      </right>
      <top style="medium">
        <color theme="6" tint="-0.249977111117893"/>
      </top>
      <bottom style="medium">
        <color theme="6" tint="-0.249977111117893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medium">
        <color rgb="FF666666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9" fontId="9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1" applyAlignment="1">
      <alignment horizontal="center" vertical="center" wrapText="1"/>
    </xf>
    <xf numFmtId="0" fontId="2" fillId="0" borderId="0" xfId="1"/>
    <xf numFmtId="1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1" applyFont="1"/>
    <xf numFmtId="164" fontId="4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4" fontId="4" fillId="0" borderId="1" xfId="0" applyNumberFormat="1" applyFont="1" applyBorder="1" applyAlignment="1">
      <alignment horizontal="right"/>
    </xf>
    <xf numFmtId="1" fontId="4" fillId="0" borderId="2" xfId="0" applyNumberFormat="1" applyFont="1" applyBorder="1"/>
    <xf numFmtId="0" fontId="3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4" fillId="0" borderId="2" xfId="0" applyFont="1" applyBorder="1"/>
    <xf numFmtId="0" fontId="0" fillId="0" borderId="2" xfId="0" applyBorder="1"/>
    <xf numFmtId="0" fontId="4" fillId="2" borderId="0" xfId="0" applyFont="1" applyFill="1"/>
    <xf numFmtId="164" fontId="4" fillId="2" borderId="1" xfId="0" applyNumberFormat="1" applyFont="1" applyFill="1" applyBorder="1" applyAlignment="1">
      <alignment horizontal="right"/>
    </xf>
    <xf numFmtId="1" fontId="4" fillId="2" borderId="2" xfId="0" applyNumberFormat="1" applyFont="1" applyFill="1" applyBorder="1"/>
    <xf numFmtId="0" fontId="0" fillId="2" borderId="0" xfId="0" applyFill="1"/>
    <xf numFmtId="0" fontId="4" fillId="2" borderId="2" xfId="0" applyFont="1" applyFill="1" applyBorder="1"/>
    <xf numFmtId="1" fontId="0" fillId="2" borderId="0" xfId="0" applyNumberFormat="1" applyFill="1"/>
    <xf numFmtId="0" fontId="0" fillId="2" borderId="2" xfId="0" applyFill="1" applyBorder="1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4" fontId="4" fillId="0" borderId="0" xfId="0" applyNumberFormat="1" applyFont="1"/>
    <xf numFmtId="164" fontId="8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0" fillId="0" borderId="10" xfId="0" applyBorder="1"/>
    <xf numFmtId="0" fontId="0" fillId="0" borderId="11" xfId="0" applyBorder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0" borderId="0" xfId="0" applyAlignment="1">
      <alignment wrapText="1"/>
    </xf>
    <xf numFmtId="0" fontId="11" fillId="0" borderId="0" xfId="0" applyFont="1" applyAlignment="1">
      <alignment vertical="center" wrapText="1"/>
    </xf>
    <xf numFmtId="0" fontId="13" fillId="0" borderId="0" xfId="0" applyFont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0" fontId="14" fillId="6" borderId="14" xfId="0" applyFont="1" applyFill="1" applyBorder="1" applyAlignment="1">
      <alignment horizontal="center" vertical="center" wrapText="1"/>
    </xf>
    <xf numFmtId="0" fontId="15" fillId="7" borderId="15" xfId="0" applyFont="1" applyFill="1" applyBorder="1" applyAlignment="1">
      <alignment horizontal="center" vertical="center" wrapText="1"/>
    </xf>
    <xf numFmtId="0" fontId="14" fillId="6" borderId="14" xfId="0" applyFont="1" applyFill="1" applyBorder="1" applyAlignment="1">
      <alignment horizontal="left" vertical="center" wrapText="1"/>
    </xf>
    <xf numFmtId="0" fontId="16" fillId="7" borderId="15" xfId="0" applyFont="1" applyFill="1" applyBorder="1" applyAlignment="1">
      <alignment horizontal="center" vertical="center" wrapText="1"/>
    </xf>
    <xf numFmtId="0" fontId="17" fillId="0" borderId="0" xfId="0" applyFont="1"/>
    <xf numFmtId="2" fontId="0" fillId="0" borderId="0" xfId="0" applyNumberFormat="1"/>
    <xf numFmtId="9" fontId="0" fillId="0" borderId="0" xfId="2" applyFont="1"/>
    <xf numFmtId="0" fontId="10" fillId="0" borderId="0" xfId="0" applyFont="1"/>
    <xf numFmtId="0" fontId="19" fillId="0" borderId="0" xfId="0" applyFont="1"/>
    <xf numFmtId="1" fontId="0" fillId="3" borderId="0" xfId="0" applyNumberFormat="1" applyFill="1"/>
    <xf numFmtId="0" fontId="0" fillId="0" borderId="12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</cellXfs>
  <cellStyles count="3">
    <cellStyle name="Hivatkozás" xfId="1" builtinId="8"/>
    <cellStyle name="Normál" xfId="0" builtinId="0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13</xdr:col>
      <xdr:colOff>1905000</xdr:colOff>
      <xdr:row>5</xdr:row>
      <xdr:rowOff>22860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40A7088F-B95E-85F8-9CDB-87F2EFFEF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6576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0</xdr:colOff>
      <xdr:row>2</xdr:row>
      <xdr:rowOff>0</xdr:rowOff>
    </xdr:from>
    <xdr:to>
      <xdr:col>31</xdr:col>
      <xdr:colOff>1905000</xdr:colOff>
      <xdr:row>5</xdr:row>
      <xdr:rowOff>22860</xdr:rowOff>
    </xdr:to>
    <xdr:pic>
      <xdr:nvPicPr>
        <xdr:cNvPr id="3" name="Kép 2" descr="COCO">
          <a:extLst>
            <a:ext uri="{FF2B5EF4-FFF2-40B4-BE49-F238E27FC236}">
              <a16:creationId xmlns:a16="http://schemas.microsoft.com/office/drawing/2014/main" id="{F0D8C7B0-133C-974D-977E-48D4B3FC4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0" y="36576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miau.my-x.hu/myx-free/coco/test/369406320250529151659.html" TargetMode="External"/><Relationship Id="rId1" Type="http://schemas.openxmlformats.org/officeDocument/2006/relationships/hyperlink" Target="https://miau.my-x.hu/myx-free/coco/test/446676620250529151617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ec.europa.eu/eurostat/databrowser/view/ilc_di04/default/table?lang=en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ec.europa.eu/eurostat/databrowser/view/nrg_cb_gas__custom_16844383/default/table?lang=en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ec.europa.eu/eurostat/databrowser/view/nrg_pc_203__custom_16899887/default/table?lang=en" TargetMode="External"/><Relationship Id="rId2" Type="http://schemas.openxmlformats.org/officeDocument/2006/relationships/hyperlink" Target="https://ec.europa.eu/eurostat/databrowser/view/nrg_pc_202__custom_16897299/default/table?lang=en" TargetMode="External"/><Relationship Id="rId1" Type="http://schemas.openxmlformats.org/officeDocument/2006/relationships/hyperlink" Target="http://www.globalpetrolprices.com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B1253-D684-4F72-9BC8-8F5FE5756631}">
  <dimension ref="A1:AB57"/>
  <sheetViews>
    <sheetView zoomScale="42" workbookViewId="0"/>
  </sheetViews>
  <sheetFormatPr defaultRowHeight="14.4" x14ac:dyDescent="0.3"/>
  <cols>
    <col min="3" max="3" width="14.33203125" customWidth="1"/>
    <col min="4" max="4" width="23" customWidth="1"/>
    <col min="5" max="5" width="37.109375" customWidth="1"/>
    <col min="6" max="6" width="36.6640625" bestFit="1" customWidth="1"/>
    <col min="7" max="7" width="24.109375" bestFit="1" customWidth="1"/>
    <col min="8" max="8" width="18.88671875" bestFit="1" customWidth="1"/>
    <col min="9" max="9" width="32.109375" bestFit="1" customWidth="1"/>
    <col min="10" max="10" width="15.109375" customWidth="1"/>
    <col min="11" max="11" width="19.44140625" bestFit="1" customWidth="1"/>
    <col min="12" max="12" width="12.88671875" bestFit="1" customWidth="1"/>
    <col min="13" max="13" width="21.44140625" customWidth="1"/>
    <col min="14" max="14" width="20" bestFit="1" customWidth="1"/>
    <col min="28" max="28" width="12.88671875" bestFit="1" customWidth="1"/>
  </cols>
  <sheetData>
    <row r="1" spans="2:28" ht="115.2" x14ac:dyDescent="0.3">
      <c r="E1" t="s">
        <v>63</v>
      </c>
      <c r="H1" t="s">
        <v>63</v>
      </c>
      <c r="J1" t="s">
        <v>63</v>
      </c>
      <c r="L1" t="s">
        <v>63</v>
      </c>
      <c r="N1" t="s">
        <v>63</v>
      </c>
      <c r="Q1" s="42" t="s">
        <v>62</v>
      </c>
      <c r="R1" s="42" t="s">
        <v>62</v>
      </c>
      <c r="S1" s="42" t="s">
        <v>62</v>
      </c>
      <c r="T1" s="42" t="s">
        <v>62</v>
      </c>
      <c r="W1" s="42" t="s">
        <v>326</v>
      </c>
      <c r="X1" s="42" t="s">
        <v>326</v>
      </c>
      <c r="Y1" s="42" t="s">
        <v>326</v>
      </c>
      <c r="Z1" s="42" t="s">
        <v>326</v>
      </c>
    </row>
    <row r="2" spans="2:28" x14ac:dyDescent="0.3">
      <c r="D2" t="s">
        <v>59</v>
      </c>
      <c r="H2" t="s">
        <v>60</v>
      </c>
      <c r="J2" t="s">
        <v>60</v>
      </c>
      <c r="L2" t="s">
        <v>60</v>
      </c>
      <c r="N2" t="s">
        <v>60</v>
      </c>
      <c r="Q2" s="39">
        <f>CORREL(Q4:Q30,$U$4:$U$30)</f>
        <v>0.21190865672525053</v>
      </c>
      <c r="R2" s="40">
        <f t="shared" ref="R2:U2" si="0">CORREL(R4:R30,$U$4:$U$30)</f>
        <v>-0.59015241810254104</v>
      </c>
      <c r="S2" s="41">
        <f t="shared" si="0"/>
        <v>-4.4439474095636774E-3</v>
      </c>
      <c r="T2" s="39">
        <f t="shared" si="0"/>
        <v>0.48518387382527667</v>
      </c>
      <c r="U2">
        <f t="shared" si="0"/>
        <v>1.0000000000000002</v>
      </c>
      <c r="W2" t="s">
        <v>324</v>
      </c>
      <c r="X2" t="s">
        <v>325</v>
      </c>
      <c r="Y2" t="s">
        <v>325</v>
      </c>
      <c r="Z2" t="s">
        <v>324</v>
      </c>
    </row>
    <row r="3" spans="2:28" ht="76.5" customHeight="1" x14ac:dyDescent="0.3">
      <c r="B3" s="7"/>
      <c r="C3" s="16" t="s">
        <v>0</v>
      </c>
      <c r="D3" s="17" t="s">
        <v>42</v>
      </c>
      <c r="E3" s="18" t="s">
        <v>34</v>
      </c>
      <c r="F3" s="19" t="s">
        <v>43</v>
      </c>
      <c r="G3" s="20" t="s">
        <v>44</v>
      </c>
      <c r="H3" s="18" t="s">
        <v>58</v>
      </c>
      <c r="I3" s="19" t="s">
        <v>45</v>
      </c>
      <c r="J3" s="18" t="s">
        <v>54</v>
      </c>
      <c r="K3" s="20" t="s">
        <v>38</v>
      </c>
      <c r="L3" s="18" t="s">
        <v>55</v>
      </c>
      <c r="M3" s="36" t="s">
        <v>50</v>
      </c>
      <c r="N3" s="18" t="s">
        <v>34</v>
      </c>
      <c r="Q3" s="12" t="s">
        <v>60</v>
      </c>
      <c r="R3" s="12" t="s">
        <v>60</v>
      </c>
      <c r="S3" s="12" t="s">
        <v>60</v>
      </c>
      <c r="T3" s="12" t="s">
        <v>60</v>
      </c>
      <c r="U3" s="12" t="s">
        <v>61</v>
      </c>
      <c r="W3" t="str">
        <f>Q3</f>
        <v>x</v>
      </c>
      <c r="X3" t="str">
        <f t="shared" ref="X3:AA3" si="1">R3</f>
        <v>x</v>
      </c>
      <c r="Y3" t="str">
        <f t="shared" si="1"/>
        <v>x</v>
      </c>
      <c r="Z3" t="str">
        <f t="shared" si="1"/>
        <v>x</v>
      </c>
      <c r="AA3" t="str">
        <f t="shared" si="1"/>
        <v>y</v>
      </c>
      <c r="AB3" t="str">
        <f>C3</f>
        <v>Ország</v>
      </c>
    </row>
    <row r="4" spans="2:28" ht="15" customHeight="1" x14ac:dyDescent="0.3">
      <c r="B4" s="7">
        <v>1</v>
      </c>
      <c r="C4" s="7" t="s">
        <v>9</v>
      </c>
      <c r="D4" s="14">
        <f>IF('földgáz árak'!C3&lt;&gt;"", 'földgáz árak'!C3, 'földgáz árak'!D3)</f>
        <v>9.5899999999999999E-2</v>
      </c>
      <c r="E4" s="15">
        <f t="shared" ref="E4:E30" si="2">IF(D4=0, "", COUNTIF(D$4:D$30, "&lt;"&amp;D4)+1-COUNTIF(D$4:D$30, 0))</f>
        <v>15</v>
      </c>
      <c r="F4">
        <f>IF(D4=0,"",'jövedelem és vásárlóerő'!C4)</f>
        <v>33210</v>
      </c>
      <c r="G4" s="7">
        <f>IF(D4=0, "",'jövedelem és vásárlóerő'!C4/D4)</f>
        <v>346298.22732012515</v>
      </c>
      <c r="H4" s="21">
        <f t="shared" ref="H4:H30" si="3">IF(G4="","",COUNTIF(G$4:G$30,"&gt;"&amp;G4)+1)</f>
        <v>4</v>
      </c>
      <c r="I4" s="5">
        <f>IF(D4=0, "",'jövedelem és vásárlóerő'!D4)</f>
        <v>29758</v>
      </c>
      <c r="J4" s="21">
        <f t="shared" ref="J4:J30" si="4">IF(I4="","",COUNTIF(I$4:I$30,"&gt;"&amp;I4)+1)</f>
        <v>2</v>
      </c>
      <c r="K4">
        <f>IF(D4=0, "",'termelés és felhasználás'!G5)</f>
        <v>8.0372162640576852E-2</v>
      </c>
      <c r="L4" s="22">
        <f t="shared" ref="L4:L30" si="5">IF(K4="","",COUNTIF(K$4:K$30,"&gt;"&amp;K4)+1)</f>
        <v>8</v>
      </c>
      <c r="M4">
        <f>'földgáz árak'!E3</f>
        <v>7.3800000000000004E-2</v>
      </c>
      <c r="N4" s="37">
        <f t="shared" ref="N4:N30" si="6">IF(M4=0, "", COUNTIF(M$4:M$30, "&lt;"&amp;M4)+1-COUNTIF(M$4:M$30, 0))</f>
        <v>13</v>
      </c>
      <c r="Q4">
        <f>H4</f>
        <v>4</v>
      </c>
      <c r="R4">
        <f>J4</f>
        <v>2</v>
      </c>
      <c r="S4">
        <f>L4</f>
        <v>8</v>
      </c>
      <c r="T4">
        <f>N4</f>
        <v>13</v>
      </c>
      <c r="U4">
        <f t="shared" ref="U4:U30" si="7">D4*1000000</f>
        <v>95900</v>
      </c>
      <c r="W4">
        <f>25-Q4</f>
        <v>21</v>
      </c>
      <c r="X4">
        <f>R4</f>
        <v>2</v>
      </c>
      <c r="Y4">
        <f>S4</f>
        <v>8</v>
      </c>
      <c r="Z4">
        <f>25-T4</f>
        <v>12</v>
      </c>
      <c r="AA4">
        <f>U4</f>
        <v>95900</v>
      </c>
      <c r="AB4" t="str">
        <f t="shared" ref="AB4:AB30" si="8">C4</f>
        <v>Ausztria</v>
      </c>
    </row>
    <row r="5" spans="2:28" x14ac:dyDescent="0.3">
      <c r="B5" s="7">
        <v>2</v>
      </c>
      <c r="C5" s="7" t="s">
        <v>1</v>
      </c>
      <c r="D5" s="14">
        <f>IF('földgáz árak'!C4&lt;&gt;"", 'földgáz árak'!C4, 'földgáz árak'!D4)</f>
        <v>8.5199999999999998E-2</v>
      </c>
      <c r="E5" s="15">
        <f t="shared" si="2"/>
        <v>13</v>
      </c>
      <c r="F5">
        <f>IF(D5=0,"",'jövedelem és vásárlóerő'!C5)</f>
        <v>30367</v>
      </c>
      <c r="G5" s="7">
        <f>IF(D5=0, "",'jövedelem és vásárlóerő'!C5/D5)</f>
        <v>356420.18779342726</v>
      </c>
      <c r="H5" s="21">
        <f t="shared" si="3"/>
        <v>2</v>
      </c>
      <c r="I5" s="5">
        <f>IF(D5=0, "",'jövedelem és vásárlóerő'!D5)</f>
        <v>26293</v>
      </c>
      <c r="J5" s="21">
        <f t="shared" si="4"/>
        <v>4</v>
      </c>
      <c r="K5">
        <f>IF(D5=0, "",'termelés és felhasználás'!G6)</f>
        <v>8.1599412018253711E-4</v>
      </c>
      <c r="L5" s="22">
        <f t="shared" si="5"/>
        <v>16</v>
      </c>
      <c r="M5">
        <f>'földgáz árak'!E4</f>
        <v>6.2399999999999997E-2</v>
      </c>
      <c r="N5" s="22">
        <f t="shared" si="6"/>
        <v>9</v>
      </c>
      <c r="Q5">
        <f t="shared" ref="Q5:Q30" si="9">H5</f>
        <v>2</v>
      </c>
      <c r="R5">
        <f t="shared" ref="R5:R30" si="10">J5</f>
        <v>4</v>
      </c>
      <c r="S5">
        <f t="shared" ref="S5:S30" si="11">L5</f>
        <v>16</v>
      </c>
      <c r="T5">
        <f t="shared" ref="T5:T30" si="12">N5</f>
        <v>9</v>
      </c>
      <c r="U5">
        <f t="shared" si="7"/>
        <v>85200</v>
      </c>
      <c r="W5">
        <f t="shared" ref="W5:W30" si="13">25-Q5</f>
        <v>23</v>
      </c>
      <c r="X5">
        <f t="shared" ref="X5:X30" si="14">R5</f>
        <v>4</v>
      </c>
      <c r="Y5">
        <f t="shared" ref="Y5:Y30" si="15">S5</f>
        <v>16</v>
      </c>
      <c r="Z5">
        <f t="shared" ref="Z5:Z30" si="16">25-T5</f>
        <v>16</v>
      </c>
      <c r="AA5">
        <f t="shared" ref="AA5:AA30" si="17">U5</f>
        <v>85200</v>
      </c>
      <c r="AB5" t="str">
        <f t="shared" si="8"/>
        <v>Belgium</v>
      </c>
    </row>
    <row r="6" spans="2:28" x14ac:dyDescent="0.3">
      <c r="B6" s="7">
        <v>3</v>
      </c>
      <c r="C6" s="7" t="s">
        <v>10</v>
      </c>
      <c r="D6" s="14">
        <f>IF('földgáz árak'!C5&lt;&gt;"", 'földgáz árak'!C5, 'földgáz árak'!D5)</f>
        <v>5.4100000000000002E-2</v>
      </c>
      <c r="E6" s="15">
        <f t="shared" si="2"/>
        <v>6</v>
      </c>
      <c r="F6">
        <f>IF(D6=0,"",'jövedelem és vásárlóerő'!C6)</f>
        <v>7811</v>
      </c>
      <c r="G6" s="7">
        <f>IF(D6=0, "",'jövedelem és vásárlóerő'!C6/D6)</f>
        <v>144380.7763401109</v>
      </c>
      <c r="H6" s="21">
        <f t="shared" si="3"/>
        <v>21</v>
      </c>
      <c r="I6" s="5">
        <f>IF(D6=0, "",'jövedelem és vásárlóerő'!D6)</f>
        <v>13079</v>
      </c>
      <c r="J6" s="21">
        <f t="shared" si="4"/>
        <v>20</v>
      </c>
      <c r="K6">
        <f>IF(D6=0, "",'termelés és felhasználás'!G7)</f>
        <v>3.8651355299070857E-3</v>
      </c>
      <c r="L6" s="22">
        <f t="shared" si="5"/>
        <v>14</v>
      </c>
      <c r="M6">
        <f>'földgáz árak'!E5</f>
        <v>4.8000000000000001E-2</v>
      </c>
      <c r="N6" s="22">
        <f t="shared" si="6"/>
        <v>1</v>
      </c>
      <c r="Q6">
        <f t="shared" si="9"/>
        <v>21</v>
      </c>
      <c r="R6">
        <f t="shared" si="10"/>
        <v>20</v>
      </c>
      <c r="S6">
        <f t="shared" si="11"/>
        <v>14</v>
      </c>
      <c r="T6">
        <f t="shared" si="12"/>
        <v>1</v>
      </c>
      <c r="U6">
        <f t="shared" si="7"/>
        <v>54100</v>
      </c>
      <c r="W6">
        <f t="shared" si="13"/>
        <v>4</v>
      </c>
      <c r="X6">
        <f t="shared" si="14"/>
        <v>20</v>
      </c>
      <c r="Y6">
        <f t="shared" si="15"/>
        <v>14</v>
      </c>
      <c r="Z6">
        <f t="shared" si="16"/>
        <v>24</v>
      </c>
      <c r="AA6">
        <f t="shared" si="17"/>
        <v>54100</v>
      </c>
      <c r="AB6" t="str">
        <f t="shared" si="8"/>
        <v>Bulgária</v>
      </c>
    </row>
    <row r="7" spans="2:28" x14ac:dyDescent="0.3">
      <c r="B7" s="7">
        <v>4</v>
      </c>
      <c r="C7" s="7" t="s">
        <v>11</v>
      </c>
      <c r="D7" s="14">
        <f>IF('földgáz árak'!C6&lt;&gt;"", 'földgáz árak'!C6, 'földgáz árak'!D6)</f>
        <v>4.3400000000000001E-2</v>
      </c>
      <c r="E7" s="15">
        <f t="shared" si="2"/>
        <v>2</v>
      </c>
      <c r="F7">
        <f>IF(D7=0,"",'jövedelem és vásárlóerő'!C7)</f>
        <v>12344</v>
      </c>
      <c r="G7" s="7">
        <f>IF(D7=0, "",'jövedelem és vásárlóerő'!C7/D7)</f>
        <v>284423.96313364053</v>
      </c>
      <c r="H7" s="21">
        <f t="shared" si="3"/>
        <v>6</v>
      </c>
      <c r="I7" s="5">
        <f>IF(D7=0, "",'jövedelem és vásárlóerő'!D7)</f>
        <v>16277</v>
      </c>
      <c r="J7" s="21">
        <f t="shared" si="4"/>
        <v>16</v>
      </c>
      <c r="K7">
        <f>IF(D7=0, "",'termelés és felhasználás'!G8)</f>
        <v>0.2669213148411298</v>
      </c>
      <c r="L7" s="22">
        <f t="shared" si="5"/>
        <v>4</v>
      </c>
      <c r="M7">
        <f>'földgáz árak'!E6</f>
        <v>5.5399999999999998E-2</v>
      </c>
      <c r="N7" s="22">
        <f t="shared" si="6"/>
        <v>3</v>
      </c>
      <c r="Q7">
        <f t="shared" si="9"/>
        <v>6</v>
      </c>
      <c r="R7">
        <f t="shared" si="10"/>
        <v>16</v>
      </c>
      <c r="S7">
        <f t="shared" si="11"/>
        <v>4</v>
      </c>
      <c r="T7">
        <f t="shared" si="12"/>
        <v>3</v>
      </c>
      <c r="U7">
        <f t="shared" si="7"/>
        <v>43400</v>
      </c>
      <c r="W7">
        <f t="shared" si="13"/>
        <v>19</v>
      </c>
      <c r="X7">
        <f t="shared" si="14"/>
        <v>16</v>
      </c>
      <c r="Y7">
        <f t="shared" si="15"/>
        <v>4</v>
      </c>
      <c r="Z7">
        <f t="shared" si="16"/>
        <v>22</v>
      </c>
      <c r="AA7">
        <f t="shared" si="17"/>
        <v>43400</v>
      </c>
      <c r="AB7" t="str">
        <f t="shared" si="8"/>
        <v>Horvátország</v>
      </c>
    </row>
    <row r="8" spans="2:28" x14ac:dyDescent="0.3">
      <c r="B8" s="7">
        <v>5</v>
      </c>
      <c r="C8" s="7" t="s">
        <v>12</v>
      </c>
      <c r="D8" s="14">
        <f>IF('földgáz árak'!C7&lt;&gt;"", 'földgáz árak'!C7, 'földgáz árak'!D7)</f>
        <v>0</v>
      </c>
      <c r="E8" s="15" t="str">
        <f t="shared" si="2"/>
        <v/>
      </c>
      <c r="F8" t="str">
        <f>IF(D8=0,"",'jövedelem és vásárlóerő'!C8)</f>
        <v/>
      </c>
      <c r="G8" s="7" t="str">
        <f>IF(D8=0, "",'jövedelem és vásárlóerő'!C8/D8)</f>
        <v/>
      </c>
      <c r="H8" s="21" t="str">
        <f t="shared" si="3"/>
        <v/>
      </c>
      <c r="I8" s="5" t="str">
        <f>IF(D8=0, "",'jövedelem és vásárlóerő'!D8)</f>
        <v/>
      </c>
      <c r="J8" s="21" t="str">
        <f t="shared" si="4"/>
        <v/>
      </c>
      <c r="K8" t="str">
        <f>IF(D8=0, "",'termelés és felhasználás'!G9)</f>
        <v/>
      </c>
      <c r="L8" s="22" t="str">
        <f t="shared" si="5"/>
        <v/>
      </c>
      <c r="M8">
        <f>'földgáz árak'!E7</f>
        <v>0</v>
      </c>
      <c r="N8" s="22" t="str">
        <f t="shared" si="6"/>
        <v/>
      </c>
      <c r="Q8" t="str">
        <f t="shared" si="9"/>
        <v/>
      </c>
      <c r="R8" t="str">
        <f t="shared" si="10"/>
        <v/>
      </c>
      <c r="S8" t="str">
        <f t="shared" si="11"/>
        <v/>
      </c>
      <c r="T8" t="str">
        <f t="shared" si="12"/>
        <v/>
      </c>
      <c r="U8">
        <f t="shared" si="7"/>
        <v>0</v>
      </c>
      <c r="AB8" t="str">
        <f t="shared" si="8"/>
        <v>Ciprus</v>
      </c>
    </row>
    <row r="9" spans="2:28" x14ac:dyDescent="0.3">
      <c r="B9" s="7">
        <v>6</v>
      </c>
      <c r="C9" s="7" t="s">
        <v>13</v>
      </c>
      <c r="D9" s="14">
        <f>IF('földgáz árak'!C8&lt;&gt;"", 'földgáz árak'!C8, 'földgáz árak'!D8)</f>
        <v>8.5000000000000006E-2</v>
      </c>
      <c r="E9" s="15">
        <f t="shared" si="2"/>
        <v>12</v>
      </c>
      <c r="F9">
        <f>IF(D9=0,"",'jövedelem és vásárlóerő'!C9)</f>
        <v>15133</v>
      </c>
      <c r="G9" s="7">
        <f>IF(D9=0, "",'jövedelem és vásárlóerő'!C9/D9)</f>
        <v>178035.29411764705</v>
      </c>
      <c r="H9" s="21">
        <f t="shared" si="3"/>
        <v>17</v>
      </c>
      <c r="I9" s="5">
        <f>IF(D9=0, "",'jövedelem és vásárlóerő'!D9)</f>
        <v>16972</v>
      </c>
      <c r="J9" s="21">
        <f t="shared" si="4"/>
        <v>14</v>
      </c>
      <c r="K9">
        <f>IF(D9=0, "",'termelés és felhasználás'!G10)</f>
        <v>2.4163890939654604E-2</v>
      </c>
      <c r="L9" s="22">
        <f t="shared" si="5"/>
        <v>11</v>
      </c>
      <c r="M9">
        <f>'földgáz árak'!E8</f>
        <v>7.0199999999999999E-2</v>
      </c>
      <c r="N9" s="22">
        <f t="shared" si="6"/>
        <v>10</v>
      </c>
      <c r="Q9">
        <f t="shared" si="9"/>
        <v>17</v>
      </c>
      <c r="R9">
        <f t="shared" si="10"/>
        <v>14</v>
      </c>
      <c r="S9">
        <f t="shared" si="11"/>
        <v>11</v>
      </c>
      <c r="T9">
        <f t="shared" si="12"/>
        <v>10</v>
      </c>
      <c r="U9">
        <f t="shared" si="7"/>
        <v>85000</v>
      </c>
      <c r="W9">
        <f t="shared" si="13"/>
        <v>8</v>
      </c>
      <c r="X9">
        <f t="shared" si="14"/>
        <v>14</v>
      </c>
      <c r="Y9">
        <f t="shared" si="15"/>
        <v>11</v>
      </c>
      <c r="Z9">
        <f t="shared" si="16"/>
        <v>15</v>
      </c>
      <c r="AA9">
        <f t="shared" si="17"/>
        <v>85000</v>
      </c>
      <c r="AB9" t="str">
        <f t="shared" si="8"/>
        <v>Csehország</v>
      </c>
    </row>
    <row r="10" spans="2:28" x14ac:dyDescent="0.3">
      <c r="B10" s="7">
        <v>7</v>
      </c>
      <c r="C10" s="7" t="s">
        <v>14</v>
      </c>
      <c r="D10" s="14">
        <f>IF('földgáz árak'!C9&lt;&gt;"", 'földgáz árak'!C9, 'földgáz árak'!D9)</f>
        <v>0.105</v>
      </c>
      <c r="E10" s="15">
        <f t="shared" si="2"/>
        <v>18</v>
      </c>
      <c r="F10">
        <f>IF(D10=0,"",'jövedelem és vásárlóerő'!C10)</f>
        <v>34843</v>
      </c>
      <c r="G10" s="7">
        <f>IF(D10=0, "",'jövedelem és vásárlóerő'!C10/D10)</f>
        <v>331838.09523809527</v>
      </c>
      <c r="H10" s="21">
        <f t="shared" si="3"/>
        <v>5</v>
      </c>
      <c r="I10" s="5">
        <f>IF(D10=0, "",'jövedelem és vásárlóerő'!D10)</f>
        <v>24297</v>
      </c>
      <c r="J10" s="21">
        <f t="shared" si="4"/>
        <v>6</v>
      </c>
      <c r="K10">
        <f>IF(D10=0, "",'termelés és felhasználás'!G11)</f>
        <v>0.59605383390982791</v>
      </c>
      <c r="L10" s="22">
        <f t="shared" si="5"/>
        <v>2</v>
      </c>
      <c r="M10">
        <f>'földgáz árak'!E9</f>
        <v>8.4199999999999997E-2</v>
      </c>
      <c r="N10" s="22">
        <f t="shared" si="6"/>
        <v>17</v>
      </c>
      <c r="Q10">
        <f t="shared" si="9"/>
        <v>5</v>
      </c>
      <c r="R10">
        <f t="shared" si="10"/>
        <v>6</v>
      </c>
      <c r="S10">
        <f t="shared" si="11"/>
        <v>2</v>
      </c>
      <c r="T10">
        <f t="shared" si="12"/>
        <v>17</v>
      </c>
      <c r="U10">
        <f t="shared" si="7"/>
        <v>105000</v>
      </c>
      <c r="W10">
        <f t="shared" si="13"/>
        <v>20</v>
      </c>
      <c r="X10">
        <f t="shared" si="14"/>
        <v>6</v>
      </c>
      <c r="Y10">
        <f t="shared" si="15"/>
        <v>2</v>
      </c>
      <c r="Z10">
        <f t="shared" si="16"/>
        <v>8</v>
      </c>
      <c r="AA10">
        <f t="shared" si="17"/>
        <v>105000</v>
      </c>
      <c r="AB10" t="str">
        <f t="shared" si="8"/>
        <v>Dánia</v>
      </c>
    </row>
    <row r="11" spans="2:28" x14ac:dyDescent="0.3">
      <c r="B11" s="7">
        <v>8</v>
      </c>
      <c r="C11" s="7" t="s">
        <v>15</v>
      </c>
      <c r="D11" s="14">
        <f>IF('földgáz árak'!C10&lt;&gt;"", 'földgáz árak'!C10, 'földgáz árak'!D10)</f>
        <v>6.4600000000000005E-2</v>
      </c>
      <c r="E11" s="15">
        <f t="shared" si="2"/>
        <v>7</v>
      </c>
      <c r="F11">
        <f>IF(D11=0,"",'jövedelem és vásárlóerő'!C11)</f>
        <v>16073</v>
      </c>
      <c r="G11" s="7">
        <f>IF(D11=0, "",'jövedelem és vásárlóerő'!C11/D11)</f>
        <v>248808.0495356037</v>
      </c>
      <c r="H11" s="21">
        <f t="shared" si="3"/>
        <v>12</v>
      </c>
      <c r="I11" s="5">
        <f>IF(D11=0, "",'jövedelem és vásárlóerő'!D11)</f>
        <v>16414</v>
      </c>
      <c r="J11" s="21">
        <f t="shared" si="4"/>
        <v>15</v>
      </c>
      <c r="K11">
        <f>IF(D11=0, "",'termelés és felhasználás'!G12)</f>
        <v>0</v>
      </c>
      <c r="L11" s="22">
        <f t="shared" si="5"/>
        <v>19</v>
      </c>
      <c r="M11">
        <f>'földgáz árak'!E10</f>
        <v>6.0999999999999999E-2</v>
      </c>
      <c r="N11" s="22">
        <f t="shared" si="6"/>
        <v>7</v>
      </c>
      <c r="Q11">
        <f t="shared" si="9"/>
        <v>12</v>
      </c>
      <c r="R11">
        <f t="shared" si="10"/>
        <v>15</v>
      </c>
      <c r="S11">
        <f t="shared" si="11"/>
        <v>19</v>
      </c>
      <c r="T11">
        <f t="shared" si="12"/>
        <v>7</v>
      </c>
      <c r="U11">
        <f t="shared" si="7"/>
        <v>64600.000000000007</v>
      </c>
      <c r="W11">
        <f t="shared" si="13"/>
        <v>13</v>
      </c>
      <c r="X11">
        <f t="shared" si="14"/>
        <v>15</v>
      </c>
      <c r="Y11">
        <f t="shared" si="15"/>
        <v>19</v>
      </c>
      <c r="Z11">
        <f t="shared" si="16"/>
        <v>18</v>
      </c>
      <c r="AA11">
        <f t="shared" si="17"/>
        <v>64600.000000000007</v>
      </c>
      <c r="AB11" t="str">
        <f t="shared" si="8"/>
        <v>Észtország</v>
      </c>
    </row>
    <row r="12" spans="2:28" x14ac:dyDescent="0.3">
      <c r="B12" s="7">
        <v>9</v>
      </c>
      <c r="C12" s="7" t="s">
        <v>16</v>
      </c>
      <c r="D12" s="14">
        <f>IF('földgáz árak'!C11&lt;&gt;"", 'földgáz árak'!C11, 'földgáz árak'!D11)</f>
        <v>0</v>
      </c>
      <c r="E12" s="15" t="str">
        <f t="shared" si="2"/>
        <v/>
      </c>
      <c r="F12" t="str">
        <f>IF(D12=0,"",'jövedelem és vásárlóerő'!C12)</f>
        <v/>
      </c>
      <c r="G12" s="7" t="str">
        <f>IF(D12=0, "",'jövedelem és vásárlóerő'!C12/D12)</f>
        <v/>
      </c>
      <c r="H12" s="21" t="str">
        <f t="shared" si="3"/>
        <v/>
      </c>
      <c r="I12" s="5" t="str">
        <f>IF(D12=0, "",'jövedelem és vásárlóerő'!D12)</f>
        <v/>
      </c>
      <c r="J12" s="21" t="str">
        <f t="shared" si="4"/>
        <v/>
      </c>
      <c r="K12" t="str">
        <f>IF(D12=0, "",'termelés és felhasználás'!G13)</f>
        <v/>
      </c>
      <c r="L12" s="22" t="str">
        <f t="shared" si="5"/>
        <v/>
      </c>
      <c r="M12">
        <f>'földgáz árak'!E11</f>
        <v>9.6000000000000002E-2</v>
      </c>
      <c r="N12" s="22">
        <f t="shared" si="6"/>
        <v>22</v>
      </c>
      <c r="Q12" t="str">
        <f t="shared" si="9"/>
        <v/>
      </c>
      <c r="R12" t="str">
        <f t="shared" si="10"/>
        <v/>
      </c>
      <c r="S12" t="str">
        <f t="shared" si="11"/>
        <v/>
      </c>
      <c r="T12">
        <f t="shared" si="12"/>
        <v>22</v>
      </c>
      <c r="U12">
        <f t="shared" si="7"/>
        <v>0</v>
      </c>
      <c r="AB12" t="str">
        <f t="shared" si="8"/>
        <v>Finnország</v>
      </c>
    </row>
    <row r="13" spans="2:28" x14ac:dyDescent="0.3">
      <c r="B13" s="7">
        <v>10</v>
      </c>
      <c r="C13" s="7" t="s">
        <v>17</v>
      </c>
      <c r="D13" s="14">
        <f>IF('földgáz árak'!C12&lt;&gt;"", 'földgáz árak'!C12, 'földgáz árak'!D12)</f>
        <v>0.1145</v>
      </c>
      <c r="E13" s="15">
        <f t="shared" si="2"/>
        <v>20</v>
      </c>
      <c r="F13">
        <f>IF(D13=0,"",'jövedelem és vásárlóerő'!C13)</f>
        <v>25557</v>
      </c>
      <c r="G13" s="7">
        <f>IF(D13=0, "",'jövedelem és vásárlóerő'!C13/D13)</f>
        <v>223205.24017467248</v>
      </c>
      <c r="H13" s="21">
        <f t="shared" si="3"/>
        <v>14</v>
      </c>
      <c r="I13" s="5">
        <f>IF(D13=0, "",'jövedelem és vásárlóerő'!D13)</f>
        <v>23222</v>
      </c>
      <c r="J13" s="21">
        <f t="shared" si="4"/>
        <v>9</v>
      </c>
      <c r="K13">
        <f>IF(D13=0, "",'termelés és felhasználás'!G14)</f>
        <v>5.2843802334068496E-4</v>
      </c>
      <c r="L13" s="22">
        <f t="shared" si="5"/>
        <v>18</v>
      </c>
      <c r="M13">
        <f>'földgáz árak'!E12</f>
        <v>9.5899999999999999E-2</v>
      </c>
      <c r="N13" s="22">
        <f t="shared" si="6"/>
        <v>21</v>
      </c>
      <c r="Q13">
        <f t="shared" si="9"/>
        <v>14</v>
      </c>
      <c r="R13">
        <f t="shared" si="10"/>
        <v>9</v>
      </c>
      <c r="S13">
        <f t="shared" si="11"/>
        <v>18</v>
      </c>
      <c r="T13">
        <f t="shared" si="12"/>
        <v>21</v>
      </c>
      <c r="U13">
        <f t="shared" si="7"/>
        <v>114500</v>
      </c>
      <c r="W13">
        <f t="shared" si="13"/>
        <v>11</v>
      </c>
      <c r="X13">
        <f t="shared" si="14"/>
        <v>9</v>
      </c>
      <c r="Y13">
        <f t="shared" si="15"/>
        <v>18</v>
      </c>
      <c r="Z13">
        <f t="shared" si="16"/>
        <v>4</v>
      </c>
      <c r="AA13">
        <f t="shared" si="17"/>
        <v>114500</v>
      </c>
      <c r="AB13" t="str">
        <f t="shared" si="8"/>
        <v>Franciaország</v>
      </c>
    </row>
    <row r="14" spans="2:28" x14ac:dyDescent="0.3">
      <c r="B14" s="7">
        <v>11</v>
      </c>
      <c r="C14" s="7" t="s">
        <v>18</v>
      </c>
      <c r="D14" s="14">
        <f>IF('földgáz árak'!C13&lt;&gt;"", 'földgáz árak'!C13, 'földgáz árak'!D13)</f>
        <v>0.104</v>
      </c>
      <c r="E14" s="15">
        <f t="shared" si="2"/>
        <v>17</v>
      </c>
      <c r="F14">
        <f>IF(D14=0,"",'jövedelem és vásárlóerő'!C14)</f>
        <v>27619</v>
      </c>
      <c r="G14" s="7">
        <f>IF(D14=0, "",'jövedelem és vásárlóerő'!C14/D14)</f>
        <v>265567.30769230769</v>
      </c>
      <c r="H14" s="21">
        <f t="shared" si="3"/>
        <v>8</v>
      </c>
      <c r="I14" s="5">
        <f>IF(D14=0, "",'jövedelem és vásárlóerő'!D14)</f>
        <v>25192</v>
      </c>
      <c r="J14" s="21">
        <f t="shared" si="4"/>
        <v>5</v>
      </c>
      <c r="K14">
        <f>IF(D14=0, "",'termelés és felhasználás'!G15)</f>
        <v>4.9319074194303758E-2</v>
      </c>
      <c r="L14" s="22">
        <f t="shared" si="5"/>
        <v>9</v>
      </c>
      <c r="M14">
        <f>'földgáz árak'!E13</f>
        <v>8.6300000000000002E-2</v>
      </c>
      <c r="N14" s="22">
        <f t="shared" si="6"/>
        <v>20</v>
      </c>
      <c r="Q14">
        <f t="shared" si="9"/>
        <v>8</v>
      </c>
      <c r="R14">
        <f t="shared" si="10"/>
        <v>5</v>
      </c>
      <c r="S14">
        <f t="shared" si="11"/>
        <v>9</v>
      </c>
      <c r="T14">
        <f t="shared" si="12"/>
        <v>20</v>
      </c>
      <c r="U14">
        <f t="shared" si="7"/>
        <v>104000</v>
      </c>
      <c r="W14">
        <f t="shared" si="13"/>
        <v>17</v>
      </c>
      <c r="X14">
        <f t="shared" si="14"/>
        <v>5</v>
      </c>
      <c r="Y14">
        <f t="shared" si="15"/>
        <v>9</v>
      </c>
      <c r="Z14">
        <f t="shared" si="16"/>
        <v>5</v>
      </c>
      <c r="AA14">
        <f t="shared" si="17"/>
        <v>104000</v>
      </c>
      <c r="AB14" t="str">
        <f t="shared" si="8"/>
        <v>Németország</v>
      </c>
    </row>
    <row r="15" spans="2:28" x14ac:dyDescent="0.3">
      <c r="B15" s="7">
        <v>12</v>
      </c>
      <c r="C15" s="7" t="s">
        <v>33</v>
      </c>
      <c r="D15" s="14">
        <f>IF('földgáz árak'!C14&lt;&gt;"", 'földgáz árak'!C14, 'földgáz árak'!D14)</f>
        <v>8.9499999999999996E-2</v>
      </c>
      <c r="E15" s="15">
        <f t="shared" si="2"/>
        <v>14</v>
      </c>
      <c r="F15">
        <f>IF(D15=0,"",'jövedelem és vásárlóerő'!C15)</f>
        <v>10862</v>
      </c>
      <c r="G15" s="7">
        <f>IF(D15=0, "",'jövedelem és vásárlóerő'!C15/D15)</f>
        <v>121363.12849162011</v>
      </c>
      <c r="H15" s="21">
        <f t="shared" si="3"/>
        <v>22</v>
      </c>
      <c r="I15" s="5">
        <f>IF(D15=0, "",'jövedelem és vásárlóerő'!D15)</f>
        <v>12451</v>
      </c>
      <c r="J15" s="21">
        <f t="shared" si="4"/>
        <v>22</v>
      </c>
      <c r="K15">
        <f>IF(D15=0, "",'termelés és felhasználás'!G16)</f>
        <v>6.5546358173226881E-4</v>
      </c>
      <c r="L15" s="22">
        <f t="shared" si="5"/>
        <v>17</v>
      </c>
      <c r="M15">
        <f>'földgáz árak'!E14</f>
        <v>6.1800000000000001E-2</v>
      </c>
      <c r="N15" s="22">
        <f t="shared" si="6"/>
        <v>8</v>
      </c>
      <c r="Q15">
        <f t="shared" si="9"/>
        <v>22</v>
      </c>
      <c r="R15">
        <f t="shared" si="10"/>
        <v>22</v>
      </c>
      <c r="S15">
        <f t="shared" si="11"/>
        <v>17</v>
      </c>
      <c r="T15">
        <f t="shared" si="12"/>
        <v>8</v>
      </c>
      <c r="U15">
        <f t="shared" si="7"/>
        <v>89500</v>
      </c>
      <c r="W15">
        <f t="shared" si="13"/>
        <v>3</v>
      </c>
      <c r="X15">
        <f t="shared" si="14"/>
        <v>22</v>
      </c>
      <c r="Y15">
        <f t="shared" si="15"/>
        <v>17</v>
      </c>
      <c r="Z15">
        <f t="shared" si="16"/>
        <v>17</v>
      </c>
      <c r="AA15">
        <f t="shared" si="17"/>
        <v>89500</v>
      </c>
      <c r="AB15" t="str">
        <f t="shared" si="8"/>
        <v>Görögország</v>
      </c>
    </row>
    <row r="16" spans="2:28" x14ac:dyDescent="0.3">
      <c r="B16" s="7">
        <v>13</v>
      </c>
      <c r="C16" s="23" t="s">
        <v>19</v>
      </c>
      <c r="D16" s="24">
        <f>IF('földgáz árak'!C15&lt;&gt;"", 'földgáz árak'!C15, 'földgáz árak'!D15)</f>
        <v>2.4799999999999999E-2</v>
      </c>
      <c r="E16" s="25">
        <f t="shared" si="2"/>
        <v>1</v>
      </c>
      <c r="F16" s="26">
        <f>IF(D16=0,"",'jövedelem és vásárlóerő'!C16)</f>
        <v>8814</v>
      </c>
      <c r="G16" s="23">
        <f>IF(D16=0, "",'jövedelem és vásárlóerő'!C16/D16)</f>
        <v>355403.22580645164</v>
      </c>
      <c r="H16" s="27">
        <f t="shared" si="3"/>
        <v>3</v>
      </c>
      <c r="I16" s="28">
        <f>IF(D16=0, "",'jövedelem és vásárlóerő'!D16)</f>
        <v>11628</v>
      </c>
      <c r="J16" s="27">
        <f t="shared" si="4"/>
        <v>23</v>
      </c>
      <c r="K16" s="26">
        <f>IF(D16=0, "",'termelés és felhasználás'!G17)</f>
        <v>0.17513114081102038</v>
      </c>
      <c r="L16" s="29">
        <f t="shared" si="5"/>
        <v>7</v>
      </c>
      <c r="M16" s="26">
        <f>'földgáz árak'!E15</f>
        <v>7.0400000000000004E-2</v>
      </c>
      <c r="N16" s="29">
        <f t="shared" si="6"/>
        <v>11</v>
      </c>
      <c r="Q16">
        <f t="shared" si="9"/>
        <v>3</v>
      </c>
      <c r="R16">
        <f t="shared" si="10"/>
        <v>23</v>
      </c>
      <c r="S16">
        <f t="shared" si="11"/>
        <v>7</v>
      </c>
      <c r="T16">
        <f t="shared" si="12"/>
        <v>11</v>
      </c>
      <c r="U16">
        <f t="shared" si="7"/>
        <v>24800</v>
      </c>
      <c r="W16">
        <f t="shared" si="13"/>
        <v>22</v>
      </c>
      <c r="X16">
        <f t="shared" si="14"/>
        <v>23</v>
      </c>
      <c r="Y16">
        <f t="shared" si="15"/>
        <v>7</v>
      </c>
      <c r="Z16">
        <f t="shared" si="16"/>
        <v>14</v>
      </c>
      <c r="AA16">
        <f t="shared" si="17"/>
        <v>24800</v>
      </c>
      <c r="AB16" t="str">
        <f t="shared" si="8"/>
        <v>Magyarország</v>
      </c>
    </row>
    <row r="17" spans="2:28" x14ac:dyDescent="0.3">
      <c r="B17" s="7">
        <v>14</v>
      </c>
      <c r="C17" s="7" t="s">
        <v>20</v>
      </c>
      <c r="D17" s="14">
        <f>IF('földgáz árak'!C16&lt;&gt;"", 'földgáz árak'!C16, 'földgáz árak'!D16)</f>
        <v>0.1236</v>
      </c>
      <c r="E17" s="15">
        <f t="shared" si="2"/>
        <v>21</v>
      </c>
      <c r="F17">
        <f>IF(D17=0,"",'jövedelem és vásárlóerő'!C17)</f>
        <v>33232</v>
      </c>
      <c r="G17" s="7">
        <f>IF(D17=0, "",'jövedelem és vásárlóerő'!C17/D17)</f>
        <v>268867.31391585758</v>
      </c>
      <c r="H17" s="21">
        <f t="shared" si="3"/>
        <v>7</v>
      </c>
      <c r="I17" s="5">
        <f>IF(D17=0, "",'jövedelem és vásárlóerő'!D17)</f>
        <v>23442</v>
      </c>
      <c r="J17" s="21">
        <f t="shared" si="4"/>
        <v>8</v>
      </c>
      <c r="K17">
        <f>IF(D17=0, "",'termelés és felhasználás'!G18)</f>
        <v>0.22512661984430143</v>
      </c>
      <c r="L17" s="22">
        <f t="shared" si="5"/>
        <v>5</v>
      </c>
      <c r="M17">
        <f>'földgáz árak'!E16</f>
        <v>8.4699999999999998E-2</v>
      </c>
      <c r="N17" s="22">
        <f t="shared" si="6"/>
        <v>18</v>
      </c>
      <c r="Q17">
        <f t="shared" si="9"/>
        <v>7</v>
      </c>
      <c r="R17">
        <f t="shared" si="10"/>
        <v>8</v>
      </c>
      <c r="S17">
        <f t="shared" si="11"/>
        <v>5</v>
      </c>
      <c r="T17">
        <f t="shared" si="12"/>
        <v>18</v>
      </c>
      <c r="U17">
        <f t="shared" si="7"/>
        <v>123600</v>
      </c>
      <c r="W17">
        <f t="shared" si="13"/>
        <v>18</v>
      </c>
      <c r="X17">
        <f t="shared" si="14"/>
        <v>8</v>
      </c>
      <c r="Y17">
        <f t="shared" si="15"/>
        <v>5</v>
      </c>
      <c r="Z17">
        <f t="shared" si="16"/>
        <v>7</v>
      </c>
      <c r="AA17">
        <f t="shared" si="17"/>
        <v>123600</v>
      </c>
      <c r="AB17" t="str">
        <f t="shared" si="8"/>
        <v>Írország</v>
      </c>
    </row>
    <row r="18" spans="2:28" x14ac:dyDescent="0.3">
      <c r="B18" s="7">
        <v>15</v>
      </c>
      <c r="C18" s="7" t="s">
        <v>21</v>
      </c>
      <c r="D18" s="14">
        <f>IF('földgáz árak'!C17&lt;&gt;"", 'földgáz árak'!C17, 'földgáz árak'!D17)</f>
        <v>0.13220000000000001</v>
      </c>
      <c r="E18" s="15">
        <f t="shared" si="2"/>
        <v>22</v>
      </c>
      <c r="F18">
        <f>IF(D18=0,"",'jövedelem és vásárlóerő'!C18)</f>
        <v>20605</v>
      </c>
      <c r="G18" s="7">
        <f>IF(D18=0, "",'jövedelem és vásárlóerő'!C18/D18)</f>
        <v>155862.32980332826</v>
      </c>
      <c r="H18" s="21">
        <f t="shared" si="3"/>
        <v>20</v>
      </c>
      <c r="I18" s="5">
        <f>IF(D18=0, "",'jövedelem és vásárlóerő'!D18)</f>
        <v>20804</v>
      </c>
      <c r="J18" s="21">
        <f t="shared" si="4"/>
        <v>11</v>
      </c>
      <c r="K18">
        <f>IF(D18=0, "",'termelés és felhasználás'!G19)</f>
        <v>4.3815073402433131E-2</v>
      </c>
      <c r="L18" s="22">
        <f t="shared" si="5"/>
        <v>10</v>
      </c>
      <c r="M18">
        <f>'földgáz árak'!E17</f>
        <v>7.6799999999999993E-2</v>
      </c>
      <c r="N18" s="22">
        <f t="shared" si="6"/>
        <v>14</v>
      </c>
      <c r="Q18">
        <f t="shared" si="9"/>
        <v>20</v>
      </c>
      <c r="R18">
        <f t="shared" si="10"/>
        <v>11</v>
      </c>
      <c r="S18">
        <f t="shared" si="11"/>
        <v>10</v>
      </c>
      <c r="T18">
        <f t="shared" si="12"/>
        <v>14</v>
      </c>
      <c r="U18">
        <f t="shared" si="7"/>
        <v>132200</v>
      </c>
      <c r="W18">
        <f t="shared" si="13"/>
        <v>5</v>
      </c>
      <c r="X18">
        <f t="shared" si="14"/>
        <v>11</v>
      </c>
      <c r="Y18">
        <f t="shared" si="15"/>
        <v>10</v>
      </c>
      <c r="Z18">
        <f t="shared" si="16"/>
        <v>11</v>
      </c>
      <c r="AA18">
        <f t="shared" si="17"/>
        <v>132200</v>
      </c>
      <c r="AB18" t="str">
        <f t="shared" si="8"/>
        <v>Olaszország</v>
      </c>
    </row>
    <row r="19" spans="2:28" x14ac:dyDescent="0.3">
      <c r="B19" s="7">
        <v>16</v>
      </c>
      <c r="C19" s="7" t="s">
        <v>22</v>
      </c>
      <c r="D19" s="14">
        <f>IF('földgáz árak'!C18&lt;&gt;"", 'földgáz árak'!C18, 'földgáz árak'!D18)</f>
        <v>7.2700000000000001E-2</v>
      </c>
      <c r="E19" s="15">
        <f t="shared" si="2"/>
        <v>9</v>
      </c>
      <c r="F19">
        <f>IF(D19=0,"",'jövedelem és vásárlóerő'!C19)</f>
        <v>12776</v>
      </c>
      <c r="G19" s="7">
        <f>IF(D19=0, "",'jövedelem és vásárlóerő'!C19/D19)</f>
        <v>175735.90096286108</v>
      </c>
      <c r="H19" s="21">
        <f t="shared" si="3"/>
        <v>18</v>
      </c>
      <c r="I19" s="5">
        <f>IF(D19=0, "",'jövedelem és vásárlóerő'!D19)</f>
        <v>14669</v>
      </c>
      <c r="J19" s="21">
        <f t="shared" si="4"/>
        <v>18</v>
      </c>
      <c r="K19">
        <f>IF(D19=0, "",'termelés és felhasználás'!G20)</f>
        <v>0</v>
      </c>
      <c r="L19" s="22">
        <f t="shared" si="5"/>
        <v>19</v>
      </c>
      <c r="M19">
        <f>'földgáz árak'!E18</f>
        <v>5.9799999999999999E-2</v>
      </c>
      <c r="N19" s="22">
        <f t="shared" si="6"/>
        <v>5</v>
      </c>
      <c r="Q19">
        <f t="shared" si="9"/>
        <v>18</v>
      </c>
      <c r="R19">
        <f t="shared" si="10"/>
        <v>18</v>
      </c>
      <c r="S19">
        <f t="shared" si="11"/>
        <v>19</v>
      </c>
      <c r="T19">
        <f t="shared" si="12"/>
        <v>5</v>
      </c>
      <c r="U19">
        <f t="shared" si="7"/>
        <v>72700</v>
      </c>
      <c r="W19">
        <f t="shared" si="13"/>
        <v>7</v>
      </c>
      <c r="X19">
        <f t="shared" si="14"/>
        <v>18</v>
      </c>
      <c r="Y19">
        <f t="shared" si="15"/>
        <v>19</v>
      </c>
      <c r="Z19">
        <f t="shared" si="16"/>
        <v>20</v>
      </c>
      <c r="AA19">
        <f t="shared" si="17"/>
        <v>72700</v>
      </c>
      <c r="AB19" t="str">
        <f t="shared" si="8"/>
        <v>Lettország</v>
      </c>
    </row>
    <row r="20" spans="2:28" x14ac:dyDescent="0.3">
      <c r="B20" s="7">
        <v>17</v>
      </c>
      <c r="C20" s="7" t="s">
        <v>23</v>
      </c>
      <c r="D20" s="14">
        <f>IF('földgáz árak'!C19&lt;&gt;"", 'földgáz árak'!C19, 'földgáz árak'!D19)</f>
        <v>4.9299999999999997E-2</v>
      </c>
      <c r="E20" s="15">
        <f t="shared" si="2"/>
        <v>4</v>
      </c>
      <c r="F20">
        <f>IF(D20=0,"",'jövedelem és vásárlóerő'!C20)</f>
        <v>12325</v>
      </c>
      <c r="G20" s="7">
        <f>IF(D20=0, "",'jövedelem és vásárlóerő'!C20/D20)</f>
        <v>250000.00000000003</v>
      </c>
      <c r="H20" s="21">
        <f t="shared" si="3"/>
        <v>11</v>
      </c>
      <c r="I20" s="5">
        <f>IF(D20=0, "",'jövedelem és vásárlóerő'!D20)</f>
        <v>15110</v>
      </c>
      <c r="J20" s="21">
        <f t="shared" si="4"/>
        <v>17</v>
      </c>
      <c r="K20">
        <f>IF(D20=0, "",'termelés és felhasználás'!G21)</f>
        <v>0</v>
      </c>
      <c r="L20" s="22">
        <f t="shared" si="5"/>
        <v>19</v>
      </c>
      <c r="M20">
        <f>'földgáz árak'!E19</f>
        <v>5.6899999999999999E-2</v>
      </c>
      <c r="N20" s="22">
        <f t="shared" si="6"/>
        <v>4</v>
      </c>
      <c r="Q20">
        <f t="shared" si="9"/>
        <v>11</v>
      </c>
      <c r="R20">
        <f t="shared" si="10"/>
        <v>17</v>
      </c>
      <c r="S20">
        <f t="shared" si="11"/>
        <v>19</v>
      </c>
      <c r="T20">
        <f t="shared" si="12"/>
        <v>4</v>
      </c>
      <c r="U20">
        <f t="shared" si="7"/>
        <v>49300</v>
      </c>
      <c r="W20">
        <f t="shared" si="13"/>
        <v>14</v>
      </c>
      <c r="X20">
        <f t="shared" si="14"/>
        <v>17</v>
      </c>
      <c r="Y20">
        <f t="shared" si="15"/>
        <v>19</v>
      </c>
      <c r="Z20">
        <f t="shared" si="16"/>
        <v>21</v>
      </c>
      <c r="AA20">
        <f t="shared" si="17"/>
        <v>49300</v>
      </c>
      <c r="AB20" t="str">
        <f t="shared" si="8"/>
        <v>Litvánia</v>
      </c>
    </row>
    <row r="21" spans="2:28" x14ac:dyDescent="0.3">
      <c r="B21" s="7">
        <v>18</v>
      </c>
      <c r="C21" s="7" t="s">
        <v>3</v>
      </c>
      <c r="D21" s="14">
        <f>IF('földgáz árak'!C20&lt;&gt;"", 'földgáz árak'!C20, 'földgáz árak'!D20)</f>
        <v>6.7799999999999999E-2</v>
      </c>
      <c r="E21" s="15">
        <f t="shared" si="2"/>
        <v>8</v>
      </c>
      <c r="F21">
        <f>IF(D21=0,"",'jövedelem és vásárlóerő'!C21)</f>
        <v>50799</v>
      </c>
      <c r="G21" s="7">
        <f>IF(D21=0, "",'jövedelem és vásárlóerő'!C21/D21)</f>
        <v>749247.78761061945</v>
      </c>
      <c r="H21" s="21">
        <f t="shared" si="3"/>
        <v>1</v>
      </c>
      <c r="I21" s="5">
        <f>IF(D21=0, "",'jövedelem és vásárlóerő'!D21)</f>
        <v>37781</v>
      </c>
      <c r="J21" s="21">
        <f t="shared" si="4"/>
        <v>1</v>
      </c>
      <c r="K21">
        <f>IF(D21=0, "",'termelés és felhasználás'!G22)</f>
        <v>0</v>
      </c>
      <c r="L21" s="22">
        <f t="shared" si="5"/>
        <v>19</v>
      </c>
      <c r="M21">
        <f>'földgáz árak'!E20</f>
        <v>8.5199999999999998E-2</v>
      </c>
      <c r="N21" s="22">
        <f t="shared" si="6"/>
        <v>19</v>
      </c>
      <c r="Q21">
        <f t="shared" si="9"/>
        <v>1</v>
      </c>
      <c r="R21">
        <f t="shared" si="10"/>
        <v>1</v>
      </c>
      <c r="S21">
        <f t="shared" si="11"/>
        <v>19</v>
      </c>
      <c r="T21">
        <f t="shared" si="12"/>
        <v>19</v>
      </c>
      <c r="U21">
        <f t="shared" si="7"/>
        <v>67800</v>
      </c>
      <c r="W21">
        <f t="shared" si="13"/>
        <v>24</v>
      </c>
      <c r="X21">
        <f t="shared" si="14"/>
        <v>1</v>
      </c>
      <c r="Y21">
        <f t="shared" si="15"/>
        <v>19</v>
      </c>
      <c r="Z21">
        <f t="shared" si="16"/>
        <v>6</v>
      </c>
      <c r="AA21">
        <f t="shared" si="17"/>
        <v>67800</v>
      </c>
      <c r="AB21" t="str">
        <f t="shared" si="8"/>
        <v>Luxembourg</v>
      </c>
    </row>
    <row r="22" spans="2:28" x14ac:dyDescent="0.3">
      <c r="B22" s="7">
        <v>19</v>
      </c>
      <c r="C22" s="7" t="s">
        <v>24</v>
      </c>
      <c r="D22" s="14">
        <f>IF('földgáz árak'!C21&lt;&gt;"", 'földgáz árak'!C21, 'földgáz árak'!D21)</f>
        <v>0</v>
      </c>
      <c r="E22" s="15" t="str">
        <f t="shared" si="2"/>
        <v/>
      </c>
      <c r="F22" t="str">
        <f>IF(D22=0,"",'jövedelem és vásárlóerő'!C22)</f>
        <v/>
      </c>
      <c r="G22" s="7" t="str">
        <f>IF(D22=0, "",'jövedelem és vásárlóerő'!C22/D22)</f>
        <v/>
      </c>
      <c r="H22" s="21" t="str">
        <f t="shared" si="3"/>
        <v/>
      </c>
      <c r="I22" s="5" t="str">
        <f>IF(D22=0, "",'jövedelem és vásárlóerő'!D22)</f>
        <v/>
      </c>
      <c r="J22" s="21" t="str">
        <f t="shared" si="4"/>
        <v/>
      </c>
      <c r="K22" t="str">
        <f>IF(D22=0, "",'termelés és felhasználás'!G23)</f>
        <v/>
      </c>
      <c r="L22" s="22" t="str">
        <f t="shared" si="5"/>
        <v/>
      </c>
      <c r="M22">
        <f>'földgáz árak'!E21</f>
        <v>0</v>
      </c>
      <c r="N22" s="22" t="str">
        <f t="shared" si="6"/>
        <v/>
      </c>
      <c r="Q22" t="str">
        <f t="shared" si="9"/>
        <v/>
      </c>
      <c r="R22" t="str">
        <f t="shared" si="10"/>
        <v/>
      </c>
      <c r="S22" t="str">
        <f t="shared" si="11"/>
        <v/>
      </c>
      <c r="T22" t="str">
        <f t="shared" si="12"/>
        <v/>
      </c>
      <c r="U22">
        <f t="shared" si="7"/>
        <v>0</v>
      </c>
      <c r="AB22" t="str">
        <f t="shared" si="8"/>
        <v>Málta</v>
      </c>
    </row>
    <row r="23" spans="2:28" x14ac:dyDescent="0.3">
      <c r="B23" s="7">
        <v>20</v>
      </c>
      <c r="C23" s="7" t="s">
        <v>25</v>
      </c>
      <c r="D23" s="14">
        <f>IF('földgáz árak'!C22&lt;&gt;"", 'földgáz árak'!C22, 'földgáz árak'!D22)</f>
        <v>0.1381</v>
      </c>
      <c r="E23" s="15">
        <f t="shared" si="2"/>
        <v>23</v>
      </c>
      <c r="F23">
        <f>IF(D23=0,"",'jövedelem és vásárlóerő'!C23)</f>
        <v>32025</v>
      </c>
      <c r="G23" s="7">
        <f>IF(D23=0, "",'jövedelem és vásárlóerő'!C23/D23)</f>
        <v>231897.17595944967</v>
      </c>
      <c r="H23" s="21">
        <f t="shared" si="3"/>
        <v>13</v>
      </c>
      <c r="I23" s="5">
        <f>IF(D23=0, "",'jövedelem és vásárlóerő'!D23)</f>
        <v>27128</v>
      </c>
      <c r="J23" s="21">
        <f t="shared" si="4"/>
        <v>3</v>
      </c>
      <c r="K23">
        <f>IF(D23=0, "",'termelés és felhasználás'!G24)</f>
        <v>0.37730398530633674</v>
      </c>
      <c r="L23" s="22">
        <f t="shared" si="5"/>
        <v>3</v>
      </c>
      <c r="M23">
        <f>'földgáz árak'!E22</f>
        <v>0.1211</v>
      </c>
      <c r="N23" s="22">
        <f t="shared" si="6"/>
        <v>23</v>
      </c>
      <c r="Q23">
        <f t="shared" si="9"/>
        <v>13</v>
      </c>
      <c r="R23">
        <f t="shared" si="10"/>
        <v>3</v>
      </c>
      <c r="S23">
        <f t="shared" si="11"/>
        <v>3</v>
      </c>
      <c r="T23">
        <f t="shared" si="12"/>
        <v>23</v>
      </c>
      <c r="U23">
        <f t="shared" si="7"/>
        <v>138100</v>
      </c>
      <c r="W23">
        <f t="shared" si="13"/>
        <v>12</v>
      </c>
      <c r="X23">
        <f t="shared" si="14"/>
        <v>3</v>
      </c>
      <c r="Y23">
        <f t="shared" si="15"/>
        <v>3</v>
      </c>
      <c r="Z23">
        <f t="shared" si="16"/>
        <v>2</v>
      </c>
      <c r="AA23">
        <f t="shared" si="17"/>
        <v>138100</v>
      </c>
      <c r="AB23" t="str">
        <f t="shared" si="8"/>
        <v>Hollandia</v>
      </c>
    </row>
    <row r="24" spans="2:28" x14ac:dyDescent="0.3">
      <c r="B24" s="7">
        <v>21</v>
      </c>
      <c r="C24" s="7" t="s">
        <v>26</v>
      </c>
      <c r="D24" s="14">
        <f>IF('földgáz árak'!C23&lt;&gt;"", 'földgáz árak'!C23, 'földgáz árak'!D23)</f>
        <v>0.10199999999999999</v>
      </c>
      <c r="E24" s="15">
        <f t="shared" si="2"/>
        <v>16</v>
      </c>
      <c r="F24">
        <f>IF(D24=0,"",'jövedelem és vásárlóerő'!C24)</f>
        <v>11969</v>
      </c>
      <c r="G24" s="7">
        <f>IF(D24=0, "",'jövedelem és vásárlóerő'!C24/D24)</f>
        <v>117343.13725490197</v>
      </c>
      <c r="H24" s="21">
        <f t="shared" si="3"/>
        <v>23</v>
      </c>
      <c r="I24" s="5">
        <f>IF(D24=0, "",'jövedelem és vásárlóerő'!D24)</f>
        <v>18136</v>
      </c>
      <c r="J24" s="21">
        <f t="shared" si="4"/>
        <v>13</v>
      </c>
      <c r="K24">
        <f>IF(D24=0, "",'termelés és felhasználás'!G25)</f>
        <v>0.20031057013363526</v>
      </c>
      <c r="L24" s="22">
        <f t="shared" si="5"/>
        <v>6</v>
      </c>
      <c r="M24">
        <f>'földgáz árak'!E23</f>
        <v>0</v>
      </c>
      <c r="N24" s="22" t="str">
        <f t="shared" si="6"/>
        <v/>
      </c>
      <c r="Q24">
        <f t="shared" si="9"/>
        <v>23</v>
      </c>
      <c r="R24">
        <f t="shared" si="10"/>
        <v>13</v>
      </c>
      <c r="S24">
        <f t="shared" si="11"/>
        <v>6</v>
      </c>
      <c r="T24" t="str">
        <f t="shared" si="12"/>
        <v/>
      </c>
      <c r="U24">
        <f t="shared" si="7"/>
        <v>102000</v>
      </c>
      <c r="AB24" t="str">
        <f t="shared" si="8"/>
        <v>Lengyelország</v>
      </c>
    </row>
    <row r="25" spans="2:28" x14ac:dyDescent="0.3">
      <c r="B25" s="7">
        <v>22</v>
      </c>
      <c r="C25" s="7" t="s">
        <v>27</v>
      </c>
      <c r="D25" s="14">
        <f>IF('földgáz árak'!C24&lt;&gt;"", 'földgáz árak'!C24, 'földgáz árak'!D24)</f>
        <v>0.11219999999999999</v>
      </c>
      <c r="E25" s="15">
        <f t="shared" si="2"/>
        <v>19</v>
      </c>
      <c r="F25">
        <f>IF(D25=0,"",'jövedelem és vásárlóerő'!C25)</f>
        <v>12646</v>
      </c>
      <c r="G25" s="7">
        <f>IF(D25=0, "",'jövedelem és vásárlóerő'!C25/D25)</f>
        <v>112709.44741532978</v>
      </c>
      <c r="H25" s="21">
        <f t="shared" si="3"/>
        <v>24</v>
      </c>
      <c r="I25" s="5">
        <f>IF(D25=0, "",'jövedelem és vásárlóerő'!D25)</f>
        <v>14446</v>
      </c>
      <c r="J25" s="21">
        <f t="shared" si="4"/>
        <v>19</v>
      </c>
      <c r="K25">
        <f>IF(D25=0, "",'termelés és felhasználás'!G26)</f>
        <v>0</v>
      </c>
      <c r="L25" s="22">
        <f t="shared" si="5"/>
        <v>19</v>
      </c>
      <c r="M25">
        <f>'földgáz árak'!E24</f>
        <v>7.6899999999999996E-2</v>
      </c>
      <c r="N25" s="22">
        <f t="shared" si="6"/>
        <v>15</v>
      </c>
      <c r="Q25">
        <f t="shared" si="9"/>
        <v>24</v>
      </c>
      <c r="R25">
        <f t="shared" si="10"/>
        <v>19</v>
      </c>
      <c r="S25">
        <f t="shared" si="11"/>
        <v>19</v>
      </c>
      <c r="T25">
        <f t="shared" si="12"/>
        <v>15</v>
      </c>
      <c r="U25">
        <f t="shared" si="7"/>
        <v>112200</v>
      </c>
      <c r="W25">
        <f t="shared" si="13"/>
        <v>1</v>
      </c>
      <c r="X25">
        <f t="shared" si="14"/>
        <v>19</v>
      </c>
      <c r="Y25">
        <f t="shared" si="15"/>
        <v>19</v>
      </c>
      <c r="Z25">
        <f t="shared" si="16"/>
        <v>10</v>
      </c>
      <c r="AA25">
        <f t="shared" si="17"/>
        <v>112200</v>
      </c>
      <c r="AB25" t="str">
        <f t="shared" si="8"/>
        <v>Portugália</v>
      </c>
    </row>
    <row r="26" spans="2:28" x14ac:dyDescent="0.3">
      <c r="B26" s="7">
        <v>23</v>
      </c>
      <c r="C26" s="7" t="s">
        <v>28</v>
      </c>
      <c r="D26" s="14">
        <f>IF('földgáz árak'!C25&lt;&gt;"", 'földgáz árak'!C25, 'földgáz árak'!D25)</f>
        <v>4.5400000000000003E-2</v>
      </c>
      <c r="E26" s="15">
        <f t="shared" si="2"/>
        <v>3</v>
      </c>
      <c r="F26">
        <f>IF(D26=0,"",'jövedelem és vásárlóerő'!C26)</f>
        <v>7844</v>
      </c>
      <c r="G26" s="7">
        <f>IF(D26=0, "",'jövedelem és vásárlóerő'!C26/D26)</f>
        <v>172775.33039647577</v>
      </c>
      <c r="H26" s="21">
        <f t="shared" si="3"/>
        <v>19</v>
      </c>
      <c r="I26" s="5">
        <f>IF(D26=0, "",'jövedelem és vásárlóerő'!D26)</f>
        <v>13033</v>
      </c>
      <c r="J26" s="21">
        <f t="shared" si="4"/>
        <v>21</v>
      </c>
      <c r="K26">
        <f>IF(D26=0, "",'termelés és felhasználás'!G27)</f>
        <v>0.97623390149707778</v>
      </c>
      <c r="L26" s="22">
        <f t="shared" si="5"/>
        <v>1</v>
      </c>
      <c r="M26">
        <f>'földgáz árak'!E25</f>
        <v>5.3600000000000002E-2</v>
      </c>
      <c r="N26" s="22">
        <f t="shared" si="6"/>
        <v>2</v>
      </c>
      <c r="Q26">
        <f t="shared" si="9"/>
        <v>19</v>
      </c>
      <c r="R26">
        <f t="shared" si="10"/>
        <v>21</v>
      </c>
      <c r="S26">
        <f t="shared" si="11"/>
        <v>1</v>
      </c>
      <c r="T26">
        <f t="shared" si="12"/>
        <v>2</v>
      </c>
      <c r="U26">
        <f t="shared" si="7"/>
        <v>45400</v>
      </c>
      <c r="W26">
        <f t="shared" si="13"/>
        <v>6</v>
      </c>
      <c r="X26">
        <f t="shared" si="14"/>
        <v>21</v>
      </c>
      <c r="Y26">
        <f t="shared" si="15"/>
        <v>1</v>
      </c>
      <c r="Z26">
        <f t="shared" si="16"/>
        <v>23</v>
      </c>
      <c r="AA26">
        <f t="shared" si="17"/>
        <v>45400</v>
      </c>
      <c r="AB26" t="str">
        <f t="shared" si="8"/>
        <v>Románia</v>
      </c>
    </row>
    <row r="27" spans="2:28" x14ac:dyDescent="0.3">
      <c r="B27" s="7">
        <v>24</v>
      </c>
      <c r="C27" s="7" t="s">
        <v>29</v>
      </c>
      <c r="D27" s="14">
        <f>IF('földgáz árak'!C26&lt;&gt;"", 'földgáz árak'!C26, 'földgáz árak'!D26)</f>
        <v>0.05</v>
      </c>
      <c r="E27" s="15">
        <f t="shared" si="2"/>
        <v>5</v>
      </c>
      <c r="F27">
        <f>IF(D27=0,"",'jövedelem és vásárlóerő'!C27)</f>
        <v>10171</v>
      </c>
      <c r="G27" s="7">
        <f>IF(D27=0, "",'jövedelem és vásárlóerő'!C27/D27)</f>
        <v>203420</v>
      </c>
      <c r="H27" s="21">
        <f t="shared" si="3"/>
        <v>15</v>
      </c>
      <c r="I27" s="5">
        <f>IF(D27=0, "",'jövedelem és vásárlóerő'!D27)</f>
        <v>11433</v>
      </c>
      <c r="J27" s="21">
        <f t="shared" si="4"/>
        <v>24</v>
      </c>
      <c r="K27">
        <f>IF(D27=0, "",'termelés és felhasználás'!G28)</f>
        <v>1.159453085919821E-2</v>
      </c>
      <c r="L27" s="22">
        <f t="shared" si="5"/>
        <v>12</v>
      </c>
      <c r="M27">
        <f>'földgáz árak'!E26</f>
        <v>8.1299999999999997E-2</v>
      </c>
      <c r="N27" s="22">
        <f t="shared" si="6"/>
        <v>16</v>
      </c>
      <c r="Q27">
        <f t="shared" si="9"/>
        <v>15</v>
      </c>
      <c r="R27">
        <f t="shared" si="10"/>
        <v>24</v>
      </c>
      <c r="S27">
        <f t="shared" si="11"/>
        <v>12</v>
      </c>
      <c r="T27">
        <f t="shared" si="12"/>
        <v>16</v>
      </c>
      <c r="U27">
        <f t="shared" si="7"/>
        <v>50000</v>
      </c>
      <c r="W27">
        <f t="shared" si="13"/>
        <v>10</v>
      </c>
      <c r="X27">
        <f t="shared" si="14"/>
        <v>24</v>
      </c>
      <c r="Y27">
        <f t="shared" si="15"/>
        <v>12</v>
      </c>
      <c r="Z27">
        <f t="shared" si="16"/>
        <v>9</v>
      </c>
      <c r="AA27">
        <f t="shared" si="17"/>
        <v>50000</v>
      </c>
      <c r="AB27" t="str">
        <f t="shared" si="8"/>
        <v>Szlovákia</v>
      </c>
    </row>
    <row r="28" spans="2:28" x14ac:dyDescent="0.3">
      <c r="B28" s="7">
        <v>25</v>
      </c>
      <c r="C28" s="7" t="s">
        <v>32</v>
      </c>
      <c r="D28" s="14">
        <f>IF('földgáz árak'!C27&lt;&gt;"", 'földgáz árak'!C27, 'földgáz árak'!D27)</f>
        <v>7.4499999999999997E-2</v>
      </c>
      <c r="E28" s="15">
        <f t="shared" si="2"/>
        <v>11</v>
      </c>
      <c r="F28">
        <f>IF(D28=0,"",'jövedelem és vásárlóerő'!C28)</f>
        <v>19620</v>
      </c>
      <c r="G28" s="7">
        <f>IF(D28=0, "",'jövedelem és vásárlóerő'!C28/D28)</f>
        <v>263355.7046979866</v>
      </c>
      <c r="H28" s="21">
        <f t="shared" si="3"/>
        <v>9</v>
      </c>
      <c r="I28" s="5">
        <f>IF(D28=0, "",'jövedelem és vásárlóerő'!D28)</f>
        <v>21572</v>
      </c>
      <c r="J28" s="21">
        <f t="shared" si="4"/>
        <v>10</v>
      </c>
      <c r="K28">
        <f>IF(D28=0, "",'termelés és felhasználás'!G29)</f>
        <v>5.8052694942545002E-3</v>
      </c>
      <c r="L28" s="22">
        <f t="shared" si="5"/>
        <v>13</v>
      </c>
      <c r="M28">
        <f>'földgáz árak'!E27</f>
        <v>7.0499999999999993E-2</v>
      </c>
      <c r="N28" s="22">
        <f t="shared" si="6"/>
        <v>12</v>
      </c>
      <c r="Q28">
        <f t="shared" si="9"/>
        <v>9</v>
      </c>
      <c r="R28">
        <f t="shared" si="10"/>
        <v>10</v>
      </c>
      <c r="S28">
        <f t="shared" si="11"/>
        <v>13</v>
      </c>
      <c r="T28">
        <f t="shared" si="12"/>
        <v>12</v>
      </c>
      <c r="U28">
        <f t="shared" si="7"/>
        <v>74500</v>
      </c>
      <c r="W28">
        <f t="shared" si="13"/>
        <v>16</v>
      </c>
      <c r="X28">
        <f t="shared" si="14"/>
        <v>10</v>
      </c>
      <c r="Y28">
        <f t="shared" si="15"/>
        <v>13</v>
      </c>
      <c r="Z28">
        <f t="shared" si="16"/>
        <v>13</v>
      </c>
      <c r="AA28">
        <f t="shared" si="17"/>
        <v>74500</v>
      </c>
      <c r="AB28" t="str">
        <f t="shared" si="8"/>
        <v>Szlovénia</v>
      </c>
    </row>
    <row r="29" spans="2:28" x14ac:dyDescent="0.3">
      <c r="B29" s="7">
        <v>26</v>
      </c>
      <c r="C29" s="7" t="s">
        <v>30</v>
      </c>
      <c r="D29" s="14">
        <f>IF('földgáz árak'!C28&lt;&gt;"", 'földgáz árak'!C28, 'földgáz árak'!D28)</f>
        <v>7.4399999999999994E-2</v>
      </c>
      <c r="E29" s="15">
        <f t="shared" si="2"/>
        <v>10</v>
      </c>
      <c r="F29">
        <f>IF(D29=0,"",'jövedelem és vásárlóerő'!C29)</f>
        <v>19309</v>
      </c>
      <c r="G29" s="7">
        <f>IF(D29=0, "",'jövedelem és vásárlóerő'!C29/D29)</f>
        <v>259529.56989247314</v>
      </c>
      <c r="H29" s="21">
        <f t="shared" si="3"/>
        <v>10</v>
      </c>
      <c r="I29" s="5">
        <f>IF(D29=0, "",'jövedelem és vásárlóerő'!D29)</f>
        <v>20802</v>
      </c>
      <c r="J29" s="21">
        <f t="shared" si="4"/>
        <v>12</v>
      </c>
      <c r="K29">
        <f>IF(D29=0, "",'termelés és felhasználás'!G30)</f>
        <v>9.2941543508856853E-4</v>
      </c>
      <c r="L29" s="22">
        <f t="shared" si="5"/>
        <v>15</v>
      </c>
      <c r="M29">
        <f>'földgáz árak'!E28</f>
        <v>6.0900000000000003E-2</v>
      </c>
      <c r="N29" s="22">
        <f t="shared" si="6"/>
        <v>6</v>
      </c>
      <c r="Q29">
        <f t="shared" si="9"/>
        <v>10</v>
      </c>
      <c r="R29">
        <f t="shared" si="10"/>
        <v>12</v>
      </c>
      <c r="S29">
        <f t="shared" si="11"/>
        <v>15</v>
      </c>
      <c r="T29">
        <f t="shared" si="12"/>
        <v>6</v>
      </c>
      <c r="U29">
        <f t="shared" si="7"/>
        <v>74400</v>
      </c>
      <c r="W29">
        <f t="shared" si="13"/>
        <v>15</v>
      </c>
      <c r="X29">
        <f t="shared" si="14"/>
        <v>12</v>
      </c>
      <c r="Y29">
        <f t="shared" si="15"/>
        <v>15</v>
      </c>
      <c r="Z29">
        <f t="shared" si="16"/>
        <v>19</v>
      </c>
      <c r="AA29">
        <f t="shared" si="17"/>
        <v>74400</v>
      </c>
      <c r="AB29" t="str">
        <f t="shared" si="8"/>
        <v>Spanyolország</v>
      </c>
    </row>
    <row r="30" spans="2:28" x14ac:dyDescent="0.3">
      <c r="B30" s="7">
        <v>27</v>
      </c>
      <c r="C30" s="7" t="s">
        <v>31</v>
      </c>
      <c r="D30" s="14">
        <f>IF('földgáz árak'!C29&lt;&gt;"", 'földgáz árak'!C29, 'földgáz árak'!D29)</f>
        <v>0.15140000000000001</v>
      </c>
      <c r="E30" s="15">
        <f t="shared" si="2"/>
        <v>24</v>
      </c>
      <c r="F30">
        <f>IF(D30=0,"",'jövedelem és vásárlóerő'!C30)</f>
        <v>26967</v>
      </c>
      <c r="G30" s="7">
        <f>IF(D30=0, "",'jövedelem és vásárlóerő'!C30/D30)</f>
        <v>178117.56935270806</v>
      </c>
      <c r="H30" s="21">
        <f t="shared" si="3"/>
        <v>16</v>
      </c>
      <c r="I30" s="5">
        <f>IF(D30=0, "",'jövedelem és vásárlóerő'!D30)</f>
        <v>23739</v>
      </c>
      <c r="J30" s="21">
        <f t="shared" si="4"/>
        <v>7</v>
      </c>
      <c r="K30">
        <f>IF(D30=0, "",'termelés és felhasználás'!G31)</f>
        <v>0</v>
      </c>
      <c r="L30" s="22">
        <f t="shared" si="5"/>
        <v>19</v>
      </c>
      <c r="M30">
        <f>'földgáz árak'!E29</f>
        <v>0.13009999999999999</v>
      </c>
      <c r="N30" s="22">
        <f t="shared" si="6"/>
        <v>24</v>
      </c>
      <c r="Q30">
        <f t="shared" si="9"/>
        <v>16</v>
      </c>
      <c r="R30">
        <f t="shared" si="10"/>
        <v>7</v>
      </c>
      <c r="S30">
        <f t="shared" si="11"/>
        <v>19</v>
      </c>
      <c r="T30">
        <f t="shared" si="12"/>
        <v>24</v>
      </c>
      <c r="U30">
        <f t="shared" si="7"/>
        <v>151400</v>
      </c>
      <c r="W30">
        <f t="shared" si="13"/>
        <v>9</v>
      </c>
      <c r="X30">
        <f t="shared" si="14"/>
        <v>7</v>
      </c>
      <c r="Y30">
        <f t="shared" si="15"/>
        <v>19</v>
      </c>
      <c r="Z30">
        <f t="shared" si="16"/>
        <v>1</v>
      </c>
      <c r="AA30">
        <f t="shared" si="17"/>
        <v>151400</v>
      </c>
      <c r="AB30" t="str">
        <f t="shared" si="8"/>
        <v>Svédország</v>
      </c>
    </row>
    <row r="32" spans="2:28" ht="15" thickBot="1" x14ac:dyDescent="0.35"/>
    <row r="33" spans="1:15" ht="257.25" customHeight="1" thickBot="1" x14ac:dyDescent="0.35">
      <c r="C33" s="58" t="s">
        <v>56</v>
      </c>
      <c r="D33" s="59"/>
      <c r="E33" s="30"/>
      <c r="F33" s="60" t="s">
        <v>57</v>
      </c>
      <c r="G33" s="61"/>
      <c r="J33" s="11"/>
      <c r="M33" s="56" t="s">
        <v>53</v>
      </c>
      <c r="N33" s="57"/>
      <c r="O33" s="38"/>
    </row>
    <row r="34" spans="1:15" x14ac:dyDescent="0.3">
      <c r="C34" s="7"/>
      <c r="E34" s="10"/>
      <c r="F34" s="10"/>
      <c r="G34" s="10"/>
      <c r="H34" s="10"/>
      <c r="I34" s="10"/>
      <c r="J34" s="10"/>
    </row>
    <row r="35" spans="1:15" x14ac:dyDescent="0.3">
      <c r="C35" s="7"/>
      <c r="E35" s="10"/>
      <c r="F35" s="10"/>
      <c r="G35" s="10"/>
      <c r="H35" s="10"/>
      <c r="I35" s="10"/>
      <c r="J35" s="10"/>
    </row>
    <row r="36" spans="1:15" x14ac:dyDescent="0.3">
      <c r="C36" s="7"/>
      <c r="E36" s="10"/>
      <c r="F36" s="10"/>
      <c r="G36" s="10"/>
      <c r="H36" s="10"/>
      <c r="I36" s="10"/>
      <c r="J36" s="10"/>
    </row>
    <row r="37" spans="1:15" x14ac:dyDescent="0.3">
      <c r="C37" s="7"/>
      <c r="E37" s="10"/>
      <c r="F37" s="10"/>
      <c r="G37" s="10"/>
      <c r="H37" s="10"/>
      <c r="I37" s="10"/>
      <c r="J37" s="10"/>
    </row>
    <row r="38" spans="1:15" x14ac:dyDescent="0.3">
      <c r="C38" s="7"/>
      <c r="E38" s="10"/>
      <c r="F38" s="10"/>
      <c r="G38" s="10"/>
      <c r="H38" s="10"/>
      <c r="I38" s="10"/>
      <c r="J38" s="10"/>
    </row>
    <row r="39" spans="1:15" x14ac:dyDescent="0.3">
      <c r="C39" s="7"/>
      <c r="E39" s="10"/>
      <c r="F39" s="10"/>
      <c r="G39" s="10"/>
      <c r="H39" s="10"/>
      <c r="I39" s="10"/>
      <c r="J39" s="10"/>
    </row>
    <row r="40" spans="1:15" x14ac:dyDescent="0.3">
      <c r="C40" s="7"/>
      <c r="E40" s="10"/>
      <c r="F40" s="10"/>
      <c r="G40" s="10"/>
      <c r="H40" s="10"/>
      <c r="I40" s="10"/>
      <c r="J40" s="10"/>
    </row>
    <row r="41" spans="1:15" ht="15" customHeight="1" x14ac:dyDescent="0.3">
      <c r="B41" s="11"/>
      <c r="C41" s="11"/>
      <c r="D41" s="11"/>
      <c r="E41" s="10"/>
      <c r="F41" s="10"/>
      <c r="G41" s="10"/>
      <c r="H41" s="10"/>
      <c r="I41" s="10"/>
      <c r="J41" s="10"/>
    </row>
    <row r="42" spans="1:15" x14ac:dyDescent="0.3">
      <c r="A42" s="11"/>
      <c r="B42" s="11"/>
      <c r="C42" s="11"/>
      <c r="D42" s="11"/>
    </row>
    <row r="43" spans="1:15" x14ac:dyDescent="0.3">
      <c r="A43" s="11"/>
      <c r="B43" s="11"/>
      <c r="C43" s="11"/>
      <c r="D43" s="11"/>
    </row>
    <row r="44" spans="1:15" x14ac:dyDescent="0.3">
      <c r="A44" s="11"/>
      <c r="B44" s="11"/>
      <c r="C44" s="11"/>
      <c r="D44" s="11"/>
    </row>
    <row r="45" spans="1:15" x14ac:dyDescent="0.3">
      <c r="A45" s="11"/>
      <c r="B45" s="11"/>
      <c r="C45" s="11"/>
      <c r="D45" s="11"/>
    </row>
    <row r="46" spans="1:15" x14ac:dyDescent="0.3">
      <c r="A46" s="11"/>
      <c r="B46" s="11"/>
      <c r="C46" s="11"/>
      <c r="D46" s="11"/>
    </row>
    <row r="47" spans="1:15" x14ac:dyDescent="0.3">
      <c r="A47" s="11"/>
      <c r="B47" s="11"/>
      <c r="C47" s="11"/>
      <c r="D47" s="11"/>
    </row>
    <row r="48" spans="1:15" x14ac:dyDescent="0.3">
      <c r="A48" s="11"/>
      <c r="B48" s="11"/>
      <c r="C48" s="11"/>
      <c r="D48" s="11"/>
    </row>
    <row r="49" spans="1:4" x14ac:dyDescent="0.3">
      <c r="A49" s="11"/>
      <c r="B49" s="11"/>
      <c r="C49" s="11"/>
      <c r="D49" s="11"/>
    </row>
    <row r="50" spans="1:4" x14ac:dyDescent="0.3">
      <c r="A50" s="11"/>
      <c r="B50" s="11"/>
      <c r="C50" s="11"/>
      <c r="D50" s="11"/>
    </row>
    <row r="51" spans="1:4" x14ac:dyDescent="0.3">
      <c r="A51" s="11"/>
      <c r="B51" s="11"/>
      <c r="C51" s="11"/>
      <c r="D51" s="11"/>
    </row>
    <row r="52" spans="1:4" x14ac:dyDescent="0.3">
      <c r="A52" s="11"/>
      <c r="B52" s="11"/>
      <c r="C52" s="11"/>
      <c r="D52" s="11"/>
    </row>
    <row r="53" spans="1:4" x14ac:dyDescent="0.3">
      <c r="A53" s="11"/>
      <c r="B53" s="11"/>
      <c r="C53" s="11"/>
      <c r="D53" s="11"/>
    </row>
    <row r="54" spans="1:4" x14ac:dyDescent="0.3">
      <c r="A54" s="11"/>
      <c r="B54" s="11"/>
      <c r="C54" s="11"/>
      <c r="D54" s="11"/>
    </row>
    <row r="55" spans="1:4" x14ac:dyDescent="0.3">
      <c r="A55" s="11"/>
      <c r="B55" s="11"/>
      <c r="C55" s="11"/>
      <c r="D55" s="11"/>
    </row>
    <row r="56" spans="1:4" x14ac:dyDescent="0.3">
      <c r="A56" s="11"/>
      <c r="B56" s="11"/>
      <c r="C56" s="11"/>
      <c r="D56" s="11"/>
    </row>
    <row r="57" spans="1:4" x14ac:dyDescent="0.3">
      <c r="C57" s="7"/>
    </row>
  </sheetData>
  <autoFilter ref="B3:N3" xr:uid="{0E0B1253-D684-4F72-9BC8-8F5FE5756631}">
    <sortState xmlns:xlrd2="http://schemas.microsoft.com/office/spreadsheetml/2017/richdata2" ref="B4:N30">
      <sortCondition ref="B3"/>
    </sortState>
  </autoFilter>
  <mergeCells count="3">
    <mergeCell ref="M33:N33"/>
    <mergeCell ref="C33:D33"/>
    <mergeCell ref="F33:G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67E96-EF94-412D-90AD-D1AF2297FD74}">
  <dimension ref="B1:AQ123"/>
  <sheetViews>
    <sheetView tabSelected="1" zoomScale="77" workbookViewId="0">
      <selection activeCell="G14" sqref="G14"/>
    </sheetView>
  </sheetViews>
  <sheetFormatPr defaultRowHeight="14.4" x14ac:dyDescent="0.3"/>
  <cols>
    <col min="2" max="5" width="3" bestFit="1" customWidth="1"/>
    <col min="6" max="6" width="7" bestFit="1" customWidth="1"/>
    <col min="7" max="7" width="12.44140625" bestFit="1" customWidth="1"/>
    <col min="9" max="9" width="35.5546875" bestFit="1" customWidth="1"/>
    <col min="11" max="11" width="29.6640625" bestFit="1" customWidth="1"/>
    <col min="14" max="14" width="28.6640625" bestFit="1" customWidth="1"/>
    <col min="15" max="15" width="8.77734375" bestFit="1" customWidth="1"/>
    <col min="19" max="19" width="5" bestFit="1" customWidth="1"/>
    <col min="20" max="20" width="7.5546875" bestFit="1" customWidth="1"/>
    <col min="21" max="21" width="4.88671875" bestFit="1" customWidth="1"/>
    <col min="22" max="22" width="6.44140625" bestFit="1" customWidth="1"/>
    <col min="23" max="23" width="1.6640625" bestFit="1" customWidth="1"/>
    <col min="24" max="24" width="6.109375" bestFit="1" customWidth="1"/>
    <col min="25" max="25" width="7.6640625" bestFit="1" customWidth="1"/>
    <col min="26" max="29" width="5.6640625" bestFit="1" customWidth="1"/>
    <col min="30" max="30" width="7" bestFit="1" customWidth="1"/>
    <col min="32" max="32" width="28.6640625" bestFit="1" customWidth="1"/>
    <col min="34" max="34" width="8.77734375" bestFit="1" customWidth="1"/>
    <col min="37" max="37" width="5" bestFit="1" customWidth="1"/>
    <col min="38" max="38" width="7.5546875" bestFit="1" customWidth="1"/>
    <col min="39" max="39" width="4.88671875" bestFit="1" customWidth="1"/>
    <col min="40" max="40" width="6.44140625" bestFit="1" customWidth="1"/>
    <col min="41" max="41" width="1.6640625" bestFit="1" customWidth="1"/>
    <col min="42" max="42" width="6.109375" bestFit="1" customWidth="1"/>
    <col min="43" max="43" width="7.6640625" bestFit="1" customWidth="1"/>
  </cols>
  <sheetData>
    <row r="1" spans="2:43" x14ac:dyDescent="0.3">
      <c r="K1" s="26" t="s">
        <v>330</v>
      </c>
      <c r="L1" t="s">
        <v>329</v>
      </c>
    </row>
    <row r="2" spans="2:43" x14ac:dyDescent="0.3">
      <c r="G2" s="51">
        <f>CORREL(F4:F26,H4:H26)</f>
        <v>0.98785327055556338</v>
      </c>
      <c r="H2" t="s">
        <v>323</v>
      </c>
      <c r="I2" t="s">
        <v>322</v>
      </c>
      <c r="J2" s="52">
        <f>(SUM(J4:J26)+10)/23</f>
        <v>0.91304347826086951</v>
      </c>
      <c r="K2" t="s">
        <v>319</v>
      </c>
      <c r="L2" t="s">
        <v>227</v>
      </c>
    </row>
    <row r="3" spans="2:43" ht="18" x14ac:dyDescent="0.3">
      <c r="B3" t="s">
        <v>60</v>
      </c>
      <c r="C3" t="s">
        <v>60</v>
      </c>
      <c r="D3" t="s">
        <v>60</v>
      </c>
      <c r="E3" t="s">
        <v>60</v>
      </c>
      <c r="F3" t="s">
        <v>61</v>
      </c>
      <c r="G3" t="s">
        <v>0</v>
      </c>
      <c r="H3" t="str">
        <f>S86</f>
        <v>Becslés</v>
      </c>
      <c r="I3" t="s">
        <v>320</v>
      </c>
      <c r="J3" t="s">
        <v>318</v>
      </c>
      <c r="K3" t="str">
        <f>V86</f>
        <v>Delta/Tény</v>
      </c>
      <c r="L3" t="str">
        <f>AN86</f>
        <v>Delta/Tény</v>
      </c>
      <c r="N3" s="43"/>
      <c r="AF3" s="43"/>
    </row>
    <row r="4" spans="2:43" x14ac:dyDescent="0.3">
      <c r="B4">
        <v>21</v>
      </c>
      <c r="C4">
        <v>2</v>
      </c>
      <c r="D4">
        <v>8</v>
      </c>
      <c r="E4">
        <v>12</v>
      </c>
      <c r="F4">
        <v>95900</v>
      </c>
      <c r="G4" t="s">
        <v>9</v>
      </c>
      <c r="H4" s="5">
        <f t="shared" ref="H4:H26" si="0">S87</f>
        <v>96741.8</v>
      </c>
      <c r="I4" s="5"/>
      <c r="J4" s="54">
        <f>IF(U87*AM87&lt;=0,1,0)</f>
        <v>1</v>
      </c>
      <c r="K4">
        <f t="shared" ref="K4:K26" si="1">V87</f>
        <v>-0.88</v>
      </c>
      <c r="L4">
        <f t="shared" ref="L4:L26" si="2">AN87</f>
        <v>15.37</v>
      </c>
      <c r="N4" s="2"/>
      <c r="AF4" s="2"/>
    </row>
    <row r="5" spans="2:43" x14ac:dyDescent="0.3">
      <c r="B5">
        <v>23</v>
      </c>
      <c r="C5">
        <v>4</v>
      </c>
      <c r="D5">
        <v>16</v>
      </c>
      <c r="E5">
        <v>16</v>
      </c>
      <c r="F5">
        <v>85200</v>
      </c>
      <c r="G5" t="s">
        <v>1</v>
      </c>
      <c r="H5" s="5">
        <f t="shared" si="0"/>
        <v>71182.8</v>
      </c>
      <c r="I5" s="5" t="s">
        <v>327</v>
      </c>
      <c r="J5" s="54">
        <f t="shared" ref="J5:J26" si="3">IF(U88*AM88&lt;=0,1,0)</f>
        <v>1</v>
      </c>
      <c r="K5" s="39">
        <f t="shared" si="1"/>
        <v>16.45</v>
      </c>
      <c r="L5">
        <f t="shared" si="2"/>
        <v>-19.39</v>
      </c>
    </row>
    <row r="6" spans="2:43" x14ac:dyDescent="0.3">
      <c r="B6">
        <v>4</v>
      </c>
      <c r="C6">
        <v>20</v>
      </c>
      <c r="D6">
        <v>14</v>
      </c>
      <c r="E6">
        <v>24</v>
      </c>
      <c r="F6">
        <v>54100</v>
      </c>
      <c r="G6" t="s">
        <v>10</v>
      </c>
      <c r="H6" s="5">
        <f t="shared" si="0"/>
        <v>54575.199999999997</v>
      </c>
      <c r="I6" s="5"/>
      <c r="J6" s="41">
        <f t="shared" si="3"/>
        <v>0</v>
      </c>
      <c r="K6" s="41">
        <f t="shared" si="1"/>
        <v>-0.88</v>
      </c>
      <c r="L6">
        <f t="shared" si="2"/>
        <v>-37.64</v>
      </c>
    </row>
    <row r="7" spans="2:43" ht="18" x14ac:dyDescent="0.3">
      <c r="B7">
        <v>19</v>
      </c>
      <c r="C7">
        <v>16</v>
      </c>
      <c r="D7">
        <v>4</v>
      </c>
      <c r="E7">
        <v>22</v>
      </c>
      <c r="F7">
        <v>43400</v>
      </c>
      <c r="G7" t="s">
        <v>11</v>
      </c>
      <c r="H7" s="5">
        <f t="shared" si="0"/>
        <v>43781.2</v>
      </c>
      <c r="I7" s="5"/>
      <c r="J7" s="41">
        <f t="shared" si="3"/>
        <v>0</v>
      </c>
      <c r="K7" s="41">
        <f t="shared" si="1"/>
        <v>-0.88</v>
      </c>
      <c r="L7">
        <f t="shared" si="2"/>
        <v>-88.07</v>
      </c>
      <c r="N7" s="44" t="s">
        <v>64</v>
      </c>
      <c r="O7" s="45">
        <v>4466766</v>
      </c>
      <c r="P7" s="44" t="s">
        <v>65</v>
      </c>
      <c r="Q7" s="45">
        <v>23</v>
      </c>
      <c r="R7" s="44" t="s">
        <v>66</v>
      </c>
      <c r="S7" s="45">
        <v>4</v>
      </c>
      <c r="T7" s="44" t="s">
        <v>67</v>
      </c>
      <c r="U7" s="45">
        <v>24</v>
      </c>
      <c r="V7" s="44" t="s">
        <v>68</v>
      </c>
      <c r="W7" s="45">
        <v>0</v>
      </c>
      <c r="X7" s="44" t="s">
        <v>69</v>
      </c>
      <c r="Y7" s="45" t="s">
        <v>70</v>
      </c>
      <c r="AF7" s="44" t="s">
        <v>64</v>
      </c>
      <c r="AG7" s="45">
        <v>3694063</v>
      </c>
      <c r="AH7" s="44" t="s">
        <v>65</v>
      </c>
      <c r="AI7" s="45">
        <v>23</v>
      </c>
      <c r="AJ7" s="44" t="s">
        <v>66</v>
      </c>
      <c r="AK7" s="45">
        <v>4</v>
      </c>
      <c r="AL7" s="44" t="s">
        <v>67</v>
      </c>
      <c r="AM7" s="45">
        <v>24</v>
      </c>
      <c r="AN7" s="44" t="s">
        <v>68</v>
      </c>
      <c r="AO7" s="45">
        <v>0</v>
      </c>
      <c r="AP7" s="44" t="s">
        <v>69</v>
      </c>
      <c r="AQ7" s="45" t="s">
        <v>228</v>
      </c>
    </row>
    <row r="8" spans="2:43" ht="18.600000000000001" thickBot="1" x14ac:dyDescent="0.35">
      <c r="B8">
        <v>8</v>
      </c>
      <c r="C8">
        <v>14</v>
      </c>
      <c r="D8">
        <v>11</v>
      </c>
      <c r="E8">
        <v>15</v>
      </c>
      <c r="F8">
        <v>85000</v>
      </c>
      <c r="G8" t="s">
        <v>13</v>
      </c>
      <c r="H8" s="5">
        <f t="shared" si="0"/>
        <v>85747.1</v>
      </c>
      <c r="I8" s="5"/>
      <c r="J8" s="41">
        <f t="shared" si="3"/>
        <v>0</v>
      </c>
      <c r="K8" s="41">
        <f t="shared" si="1"/>
        <v>-0.88</v>
      </c>
      <c r="L8">
        <f t="shared" si="2"/>
        <v>-3.89</v>
      </c>
      <c r="N8" s="43"/>
      <c r="AF8" s="43"/>
    </row>
    <row r="9" spans="2:43" ht="15" thickBot="1" x14ac:dyDescent="0.35">
      <c r="B9">
        <v>20</v>
      </c>
      <c r="C9">
        <v>6</v>
      </c>
      <c r="D9">
        <v>2</v>
      </c>
      <c r="E9">
        <v>8</v>
      </c>
      <c r="F9">
        <v>105000</v>
      </c>
      <c r="G9" t="s">
        <v>14</v>
      </c>
      <c r="H9" s="5">
        <f t="shared" si="0"/>
        <v>108958.7</v>
      </c>
      <c r="I9" s="5" t="s">
        <v>328</v>
      </c>
      <c r="J9" s="54">
        <f t="shared" si="3"/>
        <v>1</v>
      </c>
      <c r="K9" s="40">
        <f t="shared" si="1"/>
        <v>-3.77</v>
      </c>
      <c r="L9">
        <f t="shared" si="2"/>
        <v>39.86</v>
      </c>
      <c r="N9" s="46" t="s">
        <v>71</v>
      </c>
      <c r="O9" s="46" t="s">
        <v>72</v>
      </c>
      <c r="P9" s="46" t="s">
        <v>73</v>
      </c>
      <c r="Q9" s="46" t="s">
        <v>74</v>
      </c>
      <c r="R9" s="46" t="s">
        <v>75</v>
      </c>
      <c r="S9" s="46" t="s">
        <v>76</v>
      </c>
      <c r="Z9" t="s">
        <v>227</v>
      </c>
      <c r="AA9" t="s">
        <v>227</v>
      </c>
      <c r="AB9" t="s">
        <v>227</v>
      </c>
      <c r="AC9" t="s">
        <v>227</v>
      </c>
      <c r="AD9" t="str">
        <f>S9</f>
        <v>Y(A5)</v>
      </c>
      <c r="AF9" s="46" t="s">
        <v>71</v>
      </c>
      <c r="AG9" s="46" t="s">
        <v>72</v>
      </c>
      <c r="AH9" s="46" t="s">
        <v>73</v>
      </c>
      <c r="AI9" s="46" t="s">
        <v>74</v>
      </c>
      <c r="AJ9" s="46" t="s">
        <v>75</v>
      </c>
      <c r="AK9" s="46" t="s">
        <v>76</v>
      </c>
    </row>
    <row r="10" spans="2:43" ht="15" thickBot="1" x14ac:dyDescent="0.35">
      <c r="B10">
        <v>13</v>
      </c>
      <c r="C10">
        <v>15</v>
      </c>
      <c r="D10">
        <v>19</v>
      </c>
      <c r="E10">
        <v>18</v>
      </c>
      <c r="F10">
        <v>64600.000000000007</v>
      </c>
      <c r="G10" t="s">
        <v>15</v>
      </c>
      <c r="H10" s="5">
        <f t="shared" si="0"/>
        <v>65167.9</v>
      </c>
      <c r="I10" s="5"/>
      <c r="J10" s="41">
        <f t="shared" si="3"/>
        <v>0</v>
      </c>
      <c r="K10" s="41">
        <f t="shared" si="1"/>
        <v>-0.88</v>
      </c>
      <c r="L10">
        <f t="shared" si="2"/>
        <v>-51.19</v>
      </c>
      <c r="N10" s="46" t="s">
        <v>77</v>
      </c>
      <c r="O10" s="47">
        <v>21</v>
      </c>
      <c r="P10" s="47">
        <v>2</v>
      </c>
      <c r="Q10" s="47">
        <v>8</v>
      </c>
      <c r="R10" s="47">
        <v>12</v>
      </c>
      <c r="S10" s="47">
        <v>95900</v>
      </c>
      <c r="Z10">
        <f>25-O10</f>
        <v>4</v>
      </c>
      <c r="AA10">
        <f t="shared" ref="AA10:AA32" si="4">25-P10</f>
        <v>23</v>
      </c>
      <c r="AB10">
        <f t="shared" ref="AB10:AB32" si="5">25-Q10</f>
        <v>17</v>
      </c>
      <c r="AC10">
        <f t="shared" ref="AC10:AC32" si="6">25-R10</f>
        <v>13</v>
      </c>
      <c r="AD10">
        <f t="shared" ref="AD10:AD32" si="7">S10</f>
        <v>95900</v>
      </c>
      <c r="AF10" s="46" t="s">
        <v>77</v>
      </c>
      <c r="AG10" s="47">
        <v>4</v>
      </c>
      <c r="AH10" s="47">
        <v>23</v>
      </c>
      <c r="AI10" s="47">
        <v>17</v>
      </c>
      <c r="AJ10" s="47">
        <v>13</v>
      </c>
      <c r="AK10" s="47">
        <v>95900</v>
      </c>
    </row>
    <row r="11" spans="2:43" ht="15" thickBot="1" x14ac:dyDescent="0.35">
      <c r="B11">
        <v>11</v>
      </c>
      <c r="C11">
        <v>9</v>
      </c>
      <c r="D11">
        <v>18</v>
      </c>
      <c r="E11">
        <v>4</v>
      </c>
      <c r="F11">
        <v>114500</v>
      </c>
      <c r="G11" t="s">
        <v>17</v>
      </c>
      <c r="H11" s="5">
        <f t="shared" si="0"/>
        <v>115505.7</v>
      </c>
      <c r="I11" s="5"/>
      <c r="J11" s="54">
        <f t="shared" si="3"/>
        <v>1</v>
      </c>
      <c r="K11">
        <f t="shared" si="1"/>
        <v>-0.88</v>
      </c>
      <c r="L11">
        <f t="shared" si="2"/>
        <v>20.36</v>
      </c>
      <c r="N11" s="46" t="s">
        <v>78</v>
      </c>
      <c r="O11" s="47">
        <v>23</v>
      </c>
      <c r="P11" s="47">
        <v>4</v>
      </c>
      <c r="Q11" s="47">
        <v>16</v>
      </c>
      <c r="R11" s="47">
        <v>16</v>
      </c>
      <c r="S11" s="47">
        <v>85200</v>
      </c>
      <c r="Z11">
        <f t="shared" ref="Z11:Z32" si="8">25-O11</f>
        <v>2</v>
      </c>
      <c r="AA11">
        <f t="shared" si="4"/>
        <v>21</v>
      </c>
      <c r="AB11">
        <f t="shared" si="5"/>
        <v>9</v>
      </c>
      <c r="AC11">
        <f t="shared" si="6"/>
        <v>9</v>
      </c>
      <c r="AD11">
        <f t="shared" si="7"/>
        <v>85200</v>
      </c>
      <c r="AF11" s="46" t="s">
        <v>78</v>
      </c>
      <c r="AG11" s="47">
        <v>2</v>
      </c>
      <c r="AH11" s="47">
        <v>21</v>
      </c>
      <c r="AI11" s="47">
        <v>9</v>
      </c>
      <c r="AJ11" s="47">
        <v>9</v>
      </c>
      <c r="AK11" s="47">
        <v>85200</v>
      </c>
    </row>
    <row r="12" spans="2:43" ht="15" thickBot="1" x14ac:dyDescent="0.35">
      <c r="B12">
        <v>17</v>
      </c>
      <c r="C12">
        <v>5</v>
      </c>
      <c r="D12">
        <v>9</v>
      </c>
      <c r="E12">
        <v>5</v>
      </c>
      <c r="F12">
        <v>104000</v>
      </c>
      <c r="G12" t="s">
        <v>18</v>
      </c>
      <c r="H12" s="5">
        <f t="shared" si="0"/>
        <v>104913</v>
      </c>
      <c r="I12" s="5"/>
      <c r="J12" s="54">
        <f t="shared" si="3"/>
        <v>1</v>
      </c>
      <c r="K12">
        <f t="shared" si="1"/>
        <v>-0.88</v>
      </c>
      <c r="L12">
        <f t="shared" si="2"/>
        <v>2.21</v>
      </c>
      <c r="N12" s="46" t="s">
        <v>79</v>
      </c>
      <c r="O12" s="47">
        <v>4</v>
      </c>
      <c r="P12" s="47">
        <v>20</v>
      </c>
      <c r="Q12" s="47">
        <v>14</v>
      </c>
      <c r="R12" s="47">
        <v>24</v>
      </c>
      <c r="S12" s="47">
        <v>54100</v>
      </c>
      <c r="Z12">
        <f t="shared" si="8"/>
        <v>21</v>
      </c>
      <c r="AA12">
        <f t="shared" si="4"/>
        <v>5</v>
      </c>
      <c r="AB12">
        <f t="shared" si="5"/>
        <v>11</v>
      </c>
      <c r="AC12">
        <f t="shared" si="6"/>
        <v>1</v>
      </c>
      <c r="AD12">
        <f t="shared" si="7"/>
        <v>54100</v>
      </c>
      <c r="AF12" s="46" t="s">
        <v>79</v>
      </c>
      <c r="AG12" s="47">
        <v>21</v>
      </c>
      <c r="AH12" s="47">
        <v>5</v>
      </c>
      <c r="AI12" s="47">
        <v>11</v>
      </c>
      <c r="AJ12" s="47">
        <v>1</v>
      </c>
      <c r="AK12" s="47">
        <v>54100</v>
      </c>
    </row>
    <row r="13" spans="2:43" ht="15" thickBot="1" x14ac:dyDescent="0.35">
      <c r="B13">
        <v>3</v>
      </c>
      <c r="C13">
        <v>22</v>
      </c>
      <c r="D13">
        <v>17</v>
      </c>
      <c r="E13">
        <v>17</v>
      </c>
      <c r="F13">
        <v>89500</v>
      </c>
      <c r="G13" t="s">
        <v>33</v>
      </c>
      <c r="H13" s="5">
        <f t="shared" si="0"/>
        <v>90286.1</v>
      </c>
      <c r="I13" s="5"/>
      <c r="J13" s="54">
        <f t="shared" si="3"/>
        <v>1</v>
      </c>
      <c r="K13">
        <f t="shared" si="1"/>
        <v>-0.88</v>
      </c>
      <c r="L13">
        <f t="shared" si="2"/>
        <v>19.420000000000002</v>
      </c>
      <c r="N13" s="46" t="s">
        <v>80</v>
      </c>
      <c r="O13" s="47">
        <v>19</v>
      </c>
      <c r="P13" s="47">
        <v>16</v>
      </c>
      <c r="Q13" s="47">
        <v>4</v>
      </c>
      <c r="R13" s="47">
        <v>22</v>
      </c>
      <c r="S13" s="47">
        <v>43400</v>
      </c>
      <c r="Z13">
        <f t="shared" si="8"/>
        <v>6</v>
      </c>
      <c r="AA13">
        <f t="shared" si="4"/>
        <v>9</v>
      </c>
      <c r="AB13">
        <f t="shared" si="5"/>
        <v>21</v>
      </c>
      <c r="AC13">
        <f t="shared" si="6"/>
        <v>3</v>
      </c>
      <c r="AD13">
        <f t="shared" si="7"/>
        <v>43400</v>
      </c>
      <c r="AF13" s="46" t="s">
        <v>80</v>
      </c>
      <c r="AG13" s="47">
        <v>6</v>
      </c>
      <c r="AH13" s="47">
        <v>9</v>
      </c>
      <c r="AI13" s="47">
        <v>21</v>
      </c>
      <c r="AJ13" s="47">
        <v>3</v>
      </c>
      <c r="AK13" s="47">
        <v>43400</v>
      </c>
    </row>
    <row r="14" spans="2:43" ht="15" thickBot="1" x14ac:dyDescent="0.35">
      <c r="B14">
        <v>22</v>
      </c>
      <c r="C14">
        <v>23</v>
      </c>
      <c r="D14">
        <v>7</v>
      </c>
      <c r="E14">
        <v>14</v>
      </c>
      <c r="F14" s="40">
        <v>24800</v>
      </c>
      <c r="G14" t="s">
        <v>19</v>
      </c>
      <c r="H14" s="55">
        <f t="shared" si="0"/>
        <v>25017.8</v>
      </c>
      <c r="I14" s="5" t="s">
        <v>321</v>
      </c>
      <c r="J14" s="41">
        <f t="shared" si="3"/>
        <v>0</v>
      </c>
      <c r="K14" s="41">
        <f t="shared" si="1"/>
        <v>-0.88</v>
      </c>
      <c r="L14">
        <f t="shared" si="2"/>
        <v>-219.71</v>
      </c>
      <c r="N14" s="46" t="s">
        <v>81</v>
      </c>
      <c r="O14" s="47">
        <v>8</v>
      </c>
      <c r="P14" s="47">
        <v>14</v>
      </c>
      <c r="Q14" s="47">
        <v>11</v>
      </c>
      <c r="R14" s="47">
        <v>15</v>
      </c>
      <c r="S14" s="47">
        <v>85000</v>
      </c>
      <c r="Z14">
        <f t="shared" si="8"/>
        <v>17</v>
      </c>
      <c r="AA14">
        <f t="shared" si="4"/>
        <v>11</v>
      </c>
      <c r="AB14">
        <f t="shared" si="5"/>
        <v>14</v>
      </c>
      <c r="AC14">
        <f t="shared" si="6"/>
        <v>10</v>
      </c>
      <c r="AD14">
        <f t="shared" si="7"/>
        <v>85000</v>
      </c>
      <c r="AF14" s="46" t="s">
        <v>81</v>
      </c>
      <c r="AG14" s="47">
        <v>17</v>
      </c>
      <c r="AH14" s="47">
        <v>11</v>
      </c>
      <c r="AI14" s="47">
        <v>14</v>
      </c>
      <c r="AJ14" s="47">
        <v>10</v>
      </c>
      <c r="AK14" s="47">
        <v>85000</v>
      </c>
    </row>
    <row r="15" spans="2:43" ht="15" thickBot="1" x14ac:dyDescent="0.35">
      <c r="B15">
        <v>18</v>
      </c>
      <c r="C15">
        <v>8</v>
      </c>
      <c r="D15">
        <v>5</v>
      </c>
      <c r="E15">
        <v>7</v>
      </c>
      <c r="F15">
        <v>123600</v>
      </c>
      <c r="G15" t="s">
        <v>20</v>
      </c>
      <c r="H15" s="5">
        <f t="shared" si="0"/>
        <v>116861.5</v>
      </c>
      <c r="I15" s="5"/>
      <c r="J15" s="53">
        <f t="shared" si="3"/>
        <v>0</v>
      </c>
      <c r="K15" s="53">
        <f t="shared" si="1"/>
        <v>5.45</v>
      </c>
      <c r="L15" s="53">
        <f t="shared" si="2"/>
        <v>35.869999999999997</v>
      </c>
      <c r="N15" s="46" t="s">
        <v>82</v>
      </c>
      <c r="O15" s="47">
        <v>20</v>
      </c>
      <c r="P15" s="47">
        <v>6</v>
      </c>
      <c r="Q15" s="47">
        <v>2</v>
      </c>
      <c r="R15" s="47">
        <v>8</v>
      </c>
      <c r="S15" s="47">
        <v>105000</v>
      </c>
      <c r="Z15">
        <f t="shared" si="8"/>
        <v>5</v>
      </c>
      <c r="AA15">
        <f t="shared" si="4"/>
        <v>19</v>
      </c>
      <c r="AB15">
        <f t="shared" si="5"/>
        <v>23</v>
      </c>
      <c r="AC15">
        <f t="shared" si="6"/>
        <v>17</v>
      </c>
      <c r="AD15">
        <f t="shared" si="7"/>
        <v>105000</v>
      </c>
      <c r="AF15" s="46" t="s">
        <v>82</v>
      </c>
      <c r="AG15" s="47">
        <v>5</v>
      </c>
      <c r="AH15" s="47">
        <v>19</v>
      </c>
      <c r="AI15" s="47">
        <v>23</v>
      </c>
      <c r="AJ15" s="47">
        <v>17</v>
      </c>
      <c r="AK15" s="47">
        <v>105000</v>
      </c>
    </row>
    <row r="16" spans="2:43" ht="15" thickBot="1" x14ac:dyDescent="0.35">
      <c r="B16">
        <v>5</v>
      </c>
      <c r="C16">
        <v>11</v>
      </c>
      <c r="D16">
        <v>10</v>
      </c>
      <c r="E16">
        <v>11</v>
      </c>
      <c r="F16">
        <v>132200</v>
      </c>
      <c r="G16" t="s">
        <v>21</v>
      </c>
      <c r="H16" s="5">
        <f t="shared" si="0"/>
        <v>133360.70000000001</v>
      </c>
      <c r="I16" s="5"/>
      <c r="J16" s="54">
        <f t="shared" si="3"/>
        <v>1</v>
      </c>
      <c r="K16">
        <f t="shared" si="1"/>
        <v>-0.88</v>
      </c>
      <c r="L16">
        <f t="shared" si="2"/>
        <v>33.21</v>
      </c>
      <c r="N16" s="46" t="s">
        <v>83</v>
      </c>
      <c r="O16" s="47">
        <v>13</v>
      </c>
      <c r="P16" s="47">
        <v>15</v>
      </c>
      <c r="Q16" s="47">
        <v>19</v>
      </c>
      <c r="R16" s="47">
        <v>18</v>
      </c>
      <c r="S16" s="47">
        <v>64600</v>
      </c>
      <c r="Z16">
        <f t="shared" si="8"/>
        <v>12</v>
      </c>
      <c r="AA16">
        <f t="shared" si="4"/>
        <v>10</v>
      </c>
      <c r="AB16">
        <f t="shared" si="5"/>
        <v>6</v>
      </c>
      <c r="AC16">
        <f t="shared" si="6"/>
        <v>7</v>
      </c>
      <c r="AD16">
        <f t="shared" si="7"/>
        <v>64600</v>
      </c>
      <c r="AF16" s="46" t="s">
        <v>83</v>
      </c>
      <c r="AG16" s="47">
        <v>12</v>
      </c>
      <c r="AH16" s="47">
        <v>10</v>
      </c>
      <c r="AI16" s="47">
        <v>6</v>
      </c>
      <c r="AJ16" s="47">
        <v>7</v>
      </c>
      <c r="AK16" s="47">
        <v>64600</v>
      </c>
    </row>
    <row r="17" spans="2:37" ht="15" thickBot="1" x14ac:dyDescent="0.35">
      <c r="B17">
        <v>7</v>
      </c>
      <c r="C17">
        <v>18</v>
      </c>
      <c r="D17">
        <v>19</v>
      </c>
      <c r="E17">
        <v>20</v>
      </c>
      <c r="F17">
        <v>72700</v>
      </c>
      <c r="G17" t="s">
        <v>22</v>
      </c>
      <c r="H17" s="5">
        <f t="shared" si="0"/>
        <v>61539.8</v>
      </c>
      <c r="I17" s="5" t="s">
        <v>327</v>
      </c>
      <c r="J17" s="54">
        <f t="shared" si="3"/>
        <v>1</v>
      </c>
      <c r="K17" s="39">
        <f t="shared" si="1"/>
        <v>15.35</v>
      </c>
      <c r="L17">
        <f t="shared" si="2"/>
        <v>-30.38</v>
      </c>
      <c r="N17" s="46" t="s">
        <v>84</v>
      </c>
      <c r="O17" s="47">
        <v>11</v>
      </c>
      <c r="P17" s="47">
        <v>9</v>
      </c>
      <c r="Q17" s="47">
        <v>18</v>
      </c>
      <c r="R17" s="47">
        <v>4</v>
      </c>
      <c r="S17" s="47">
        <v>114500</v>
      </c>
      <c r="Z17">
        <f t="shared" si="8"/>
        <v>14</v>
      </c>
      <c r="AA17">
        <f t="shared" si="4"/>
        <v>16</v>
      </c>
      <c r="AB17">
        <f t="shared" si="5"/>
        <v>7</v>
      </c>
      <c r="AC17">
        <f t="shared" si="6"/>
        <v>21</v>
      </c>
      <c r="AD17">
        <f t="shared" si="7"/>
        <v>114500</v>
      </c>
      <c r="AF17" s="46" t="s">
        <v>84</v>
      </c>
      <c r="AG17" s="47">
        <v>14</v>
      </c>
      <c r="AH17" s="47">
        <v>16</v>
      </c>
      <c r="AI17" s="47">
        <v>7</v>
      </c>
      <c r="AJ17" s="47">
        <v>21</v>
      </c>
      <c r="AK17" s="47">
        <v>114500</v>
      </c>
    </row>
    <row r="18" spans="2:37" ht="15" thickBot="1" x14ac:dyDescent="0.35">
      <c r="B18">
        <v>14</v>
      </c>
      <c r="C18">
        <v>17</v>
      </c>
      <c r="D18">
        <v>19</v>
      </c>
      <c r="E18">
        <v>21</v>
      </c>
      <c r="F18">
        <v>49300</v>
      </c>
      <c r="G18" t="s">
        <v>23</v>
      </c>
      <c r="H18" s="5">
        <f t="shared" si="0"/>
        <v>49733.5</v>
      </c>
      <c r="I18" s="5"/>
      <c r="J18" s="41">
        <f t="shared" si="3"/>
        <v>0</v>
      </c>
      <c r="K18" s="41">
        <f t="shared" si="1"/>
        <v>-0.88</v>
      </c>
      <c r="L18">
        <f t="shared" si="2"/>
        <v>-98.12</v>
      </c>
      <c r="N18" s="46" t="s">
        <v>85</v>
      </c>
      <c r="O18" s="47">
        <v>17</v>
      </c>
      <c r="P18" s="47">
        <v>5</v>
      </c>
      <c r="Q18" s="47">
        <v>9</v>
      </c>
      <c r="R18" s="47">
        <v>5</v>
      </c>
      <c r="S18" s="47">
        <v>104000</v>
      </c>
      <c r="Z18">
        <f t="shared" si="8"/>
        <v>8</v>
      </c>
      <c r="AA18">
        <f t="shared" si="4"/>
        <v>20</v>
      </c>
      <c r="AB18">
        <f t="shared" si="5"/>
        <v>16</v>
      </c>
      <c r="AC18">
        <f t="shared" si="6"/>
        <v>20</v>
      </c>
      <c r="AD18">
        <f t="shared" si="7"/>
        <v>104000</v>
      </c>
      <c r="AF18" s="46" t="s">
        <v>85</v>
      </c>
      <c r="AG18" s="47">
        <v>8</v>
      </c>
      <c r="AH18" s="47">
        <v>20</v>
      </c>
      <c r="AI18" s="47">
        <v>16</v>
      </c>
      <c r="AJ18" s="47">
        <v>20</v>
      </c>
      <c r="AK18" s="47">
        <v>104000</v>
      </c>
    </row>
    <row r="19" spans="2:37" ht="15" thickBot="1" x14ac:dyDescent="0.35">
      <c r="B19">
        <v>24</v>
      </c>
      <c r="C19">
        <v>1</v>
      </c>
      <c r="D19">
        <v>19</v>
      </c>
      <c r="E19">
        <v>6</v>
      </c>
      <c r="F19">
        <v>67800</v>
      </c>
      <c r="G19" t="s">
        <v>3</v>
      </c>
      <c r="H19" s="5">
        <f t="shared" si="0"/>
        <v>82552.3</v>
      </c>
      <c r="I19" s="5"/>
      <c r="J19" s="53">
        <f t="shared" si="3"/>
        <v>0</v>
      </c>
      <c r="K19" s="53">
        <f t="shared" si="1"/>
        <v>-21.76</v>
      </c>
      <c r="L19" s="53">
        <f t="shared" si="2"/>
        <v>-10.130000000000001</v>
      </c>
      <c r="N19" s="46" t="s">
        <v>86</v>
      </c>
      <c r="O19" s="47">
        <v>3</v>
      </c>
      <c r="P19" s="47">
        <v>22</v>
      </c>
      <c r="Q19" s="47">
        <v>17</v>
      </c>
      <c r="R19" s="47">
        <v>17</v>
      </c>
      <c r="S19" s="47">
        <v>89500</v>
      </c>
      <c r="Z19">
        <f t="shared" si="8"/>
        <v>22</v>
      </c>
      <c r="AA19">
        <f t="shared" si="4"/>
        <v>3</v>
      </c>
      <c r="AB19">
        <f t="shared" si="5"/>
        <v>8</v>
      </c>
      <c r="AC19">
        <f t="shared" si="6"/>
        <v>8</v>
      </c>
      <c r="AD19">
        <f t="shared" si="7"/>
        <v>89500</v>
      </c>
      <c r="AF19" s="46" t="s">
        <v>86</v>
      </c>
      <c r="AG19" s="47">
        <v>22</v>
      </c>
      <c r="AH19" s="47">
        <v>3</v>
      </c>
      <c r="AI19" s="47">
        <v>8</v>
      </c>
      <c r="AJ19" s="47">
        <v>8</v>
      </c>
      <c r="AK19" s="47">
        <v>89500</v>
      </c>
    </row>
    <row r="20" spans="2:37" ht="15" thickBot="1" x14ac:dyDescent="0.35">
      <c r="B20">
        <v>12</v>
      </c>
      <c r="C20">
        <v>3</v>
      </c>
      <c r="D20">
        <v>3</v>
      </c>
      <c r="E20">
        <v>2</v>
      </c>
      <c r="F20">
        <v>138100</v>
      </c>
      <c r="G20" t="s">
        <v>25</v>
      </c>
      <c r="H20" s="5">
        <f t="shared" si="0"/>
        <v>139313</v>
      </c>
      <c r="I20" s="5"/>
      <c r="J20" s="54">
        <f t="shared" si="3"/>
        <v>1</v>
      </c>
      <c r="K20">
        <f t="shared" si="1"/>
        <v>-0.88</v>
      </c>
      <c r="L20">
        <f t="shared" si="2"/>
        <v>50.24</v>
      </c>
      <c r="N20" s="46" t="s">
        <v>87</v>
      </c>
      <c r="O20" s="47">
        <v>22</v>
      </c>
      <c r="P20" s="47">
        <v>23</v>
      </c>
      <c r="Q20" s="47">
        <v>7</v>
      </c>
      <c r="R20" s="47">
        <v>14</v>
      </c>
      <c r="S20" s="47">
        <v>24800</v>
      </c>
      <c r="Z20">
        <f t="shared" si="8"/>
        <v>3</v>
      </c>
      <c r="AA20">
        <f t="shared" si="4"/>
        <v>2</v>
      </c>
      <c r="AB20">
        <f t="shared" si="5"/>
        <v>18</v>
      </c>
      <c r="AC20">
        <f t="shared" si="6"/>
        <v>11</v>
      </c>
      <c r="AD20">
        <f t="shared" si="7"/>
        <v>24800</v>
      </c>
      <c r="AF20" s="46" t="s">
        <v>87</v>
      </c>
      <c r="AG20" s="47">
        <v>3</v>
      </c>
      <c r="AH20" s="47">
        <v>2</v>
      </c>
      <c r="AI20" s="47">
        <v>18</v>
      </c>
      <c r="AJ20" s="47">
        <v>11</v>
      </c>
      <c r="AK20" s="47">
        <v>24800</v>
      </c>
    </row>
    <row r="21" spans="2:37" ht="15" thickBot="1" x14ac:dyDescent="0.35">
      <c r="B21">
        <v>1</v>
      </c>
      <c r="C21">
        <v>19</v>
      </c>
      <c r="D21">
        <v>19</v>
      </c>
      <c r="E21">
        <v>10</v>
      </c>
      <c r="F21">
        <v>112200</v>
      </c>
      <c r="G21" t="s">
        <v>27</v>
      </c>
      <c r="H21" s="5">
        <f t="shared" si="0"/>
        <v>113185.5</v>
      </c>
      <c r="I21" s="5"/>
      <c r="J21" s="54">
        <f t="shared" si="3"/>
        <v>1</v>
      </c>
      <c r="K21">
        <f t="shared" si="1"/>
        <v>-0.88</v>
      </c>
      <c r="L21">
        <f t="shared" si="2"/>
        <v>29.97</v>
      </c>
      <c r="N21" s="46" t="s">
        <v>88</v>
      </c>
      <c r="O21" s="47">
        <v>18</v>
      </c>
      <c r="P21" s="47">
        <v>8</v>
      </c>
      <c r="Q21" s="47">
        <v>5</v>
      </c>
      <c r="R21" s="47">
        <v>7</v>
      </c>
      <c r="S21" s="47">
        <v>123600</v>
      </c>
      <c r="Z21">
        <f t="shared" si="8"/>
        <v>7</v>
      </c>
      <c r="AA21">
        <f t="shared" si="4"/>
        <v>17</v>
      </c>
      <c r="AB21">
        <f t="shared" si="5"/>
        <v>20</v>
      </c>
      <c r="AC21">
        <f t="shared" si="6"/>
        <v>18</v>
      </c>
      <c r="AD21">
        <f t="shared" si="7"/>
        <v>123600</v>
      </c>
      <c r="AF21" s="46" t="s">
        <v>88</v>
      </c>
      <c r="AG21" s="47">
        <v>7</v>
      </c>
      <c r="AH21" s="47">
        <v>17</v>
      </c>
      <c r="AI21" s="47">
        <v>20</v>
      </c>
      <c r="AJ21" s="47">
        <v>18</v>
      </c>
      <c r="AK21" s="47">
        <v>123600</v>
      </c>
    </row>
    <row r="22" spans="2:37" ht="15" thickBot="1" x14ac:dyDescent="0.35">
      <c r="B22">
        <v>6</v>
      </c>
      <c r="C22">
        <v>21</v>
      </c>
      <c r="D22">
        <v>1</v>
      </c>
      <c r="E22">
        <v>23</v>
      </c>
      <c r="F22">
        <v>45400</v>
      </c>
      <c r="G22" t="s">
        <v>28</v>
      </c>
      <c r="H22" s="5">
        <f t="shared" si="0"/>
        <v>45798.8</v>
      </c>
      <c r="I22" s="5"/>
      <c r="J22" s="41">
        <f t="shared" si="3"/>
        <v>0</v>
      </c>
      <c r="K22" s="41">
        <f t="shared" si="1"/>
        <v>-0.88</v>
      </c>
      <c r="L22">
        <f t="shared" si="2"/>
        <v>-14.75</v>
      </c>
      <c r="N22" s="46" t="s">
        <v>89</v>
      </c>
      <c r="O22" s="47">
        <v>5</v>
      </c>
      <c r="P22" s="47">
        <v>11</v>
      </c>
      <c r="Q22" s="47">
        <v>10</v>
      </c>
      <c r="R22" s="47">
        <v>11</v>
      </c>
      <c r="S22" s="47">
        <v>132200</v>
      </c>
      <c r="Z22">
        <f t="shared" si="8"/>
        <v>20</v>
      </c>
      <c r="AA22">
        <f t="shared" si="4"/>
        <v>14</v>
      </c>
      <c r="AB22">
        <f t="shared" si="5"/>
        <v>15</v>
      </c>
      <c r="AC22">
        <f t="shared" si="6"/>
        <v>14</v>
      </c>
      <c r="AD22">
        <f t="shared" si="7"/>
        <v>132200</v>
      </c>
      <c r="AF22" s="46" t="s">
        <v>89</v>
      </c>
      <c r="AG22" s="47">
        <v>20</v>
      </c>
      <c r="AH22" s="47">
        <v>14</v>
      </c>
      <c r="AI22" s="47">
        <v>15</v>
      </c>
      <c r="AJ22" s="47">
        <v>14</v>
      </c>
      <c r="AK22" s="47">
        <v>132200</v>
      </c>
    </row>
    <row r="23" spans="2:37" ht="15" thickBot="1" x14ac:dyDescent="0.35">
      <c r="B23">
        <v>10</v>
      </c>
      <c r="C23">
        <v>24</v>
      </c>
      <c r="D23">
        <v>12</v>
      </c>
      <c r="E23">
        <v>9</v>
      </c>
      <c r="F23">
        <v>50000</v>
      </c>
      <c r="G23" t="s">
        <v>29</v>
      </c>
      <c r="H23" s="5">
        <f t="shared" si="0"/>
        <v>50439.199999999997</v>
      </c>
      <c r="I23" s="5"/>
      <c r="J23" s="41">
        <f t="shared" si="3"/>
        <v>0</v>
      </c>
      <c r="K23" s="41">
        <f t="shared" si="1"/>
        <v>-0.88</v>
      </c>
      <c r="L23">
        <f t="shared" si="2"/>
        <v>-83.09</v>
      </c>
      <c r="N23" s="46" t="s">
        <v>90</v>
      </c>
      <c r="O23" s="47">
        <v>7</v>
      </c>
      <c r="P23" s="47">
        <v>18</v>
      </c>
      <c r="Q23" s="47">
        <v>19</v>
      </c>
      <c r="R23" s="47">
        <v>20</v>
      </c>
      <c r="S23" s="47">
        <v>72700</v>
      </c>
      <c r="Z23">
        <f t="shared" si="8"/>
        <v>18</v>
      </c>
      <c r="AA23">
        <f t="shared" si="4"/>
        <v>7</v>
      </c>
      <c r="AB23">
        <f t="shared" si="5"/>
        <v>6</v>
      </c>
      <c r="AC23">
        <f t="shared" si="6"/>
        <v>5</v>
      </c>
      <c r="AD23">
        <f t="shared" si="7"/>
        <v>72700</v>
      </c>
      <c r="AF23" s="46" t="s">
        <v>90</v>
      </c>
      <c r="AG23" s="47">
        <v>18</v>
      </c>
      <c r="AH23" s="47">
        <v>7</v>
      </c>
      <c r="AI23" s="47">
        <v>6</v>
      </c>
      <c r="AJ23" s="47">
        <v>5</v>
      </c>
      <c r="AK23" s="47">
        <v>72700</v>
      </c>
    </row>
    <row r="24" spans="2:37" ht="15" thickBot="1" x14ac:dyDescent="0.35">
      <c r="B24">
        <v>16</v>
      </c>
      <c r="C24">
        <v>10</v>
      </c>
      <c r="D24">
        <v>13</v>
      </c>
      <c r="E24">
        <v>13</v>
      </c>
      <c r="F24">
        <v>74500</v>
      </c>
      <c r="G24" t="s">
        <v>32</v>
      </c>
      <c r="H24" s="5">
        <f t="shared" si="0"/>
        <v>75154.399999999994</v>
      </c>
      <c r="I24" s="5"/>
      <c r="J24" s="41">
        <f t="shared" si="3"/>
        <v>0</v>
      </c>
      <c r="K24" s="41">
        <f t="shared" si="1"/>
        <v>-0.88</v>
      </c>
      <c r="L24">
        <f t="shared" si="2"/>
        <v>-36.53</v>
      </c>
      <c r="N24" s="46" t="s">
        <v>91</v>
      </c>
      <c r="O24" s="47">
        <v>14</v>
      </c>
      <c r="P24" s="47">
        <v>17</v>
      </c>
      <c r="Q24" s="47">
        <v>19</v>
      </c>
      <c r="R24" s="47">
        <v>21</v>
      </c>
      <c r="S24" s="47">
        <v>49300</v>
      </c>
      <c r="Z24">
        <f t="shared" si="8"/>
        <v>11</v>
      </c>
      <c r="AA24">
        <f t="shared" si="4"/>
        <v>8</v>
      </c>
      <c r="AB24">
        <f t="shared" si="5"/>
        <v>6</v>
      </c>
      <c r="AC24">
        <f t="shared" si="6"/>
        <v>4</v>
      </c>
      <c r="AD24">
        <f t="shared" si="7"/>
        <v>49300</v>
      </c>
      <c r="AF24" s="46" t="s">
        <v>91</v>
      </c>
      <c r="AG24" s="47">
        <v>11</v>
      </c>
      <c r="AH24" s="47">
        <v>8</v>
      </c>
      <c r="AI24" s="47">
        <v>6</v>
      </c>
      <c r="AJ24" s="47">
        <v>4</v>
      </c>
      <c r="AK24" s="47">
        <v>49300</v>
      </c>
    </row>
    <row r="25" spans="2:37" ht="15" thickBot="1" x14ac:dyDescent="0.35">
      <c r="B25">
        <v>15</v>
      </c>
      <c r="C25">
        <v>12</v>
      </c>
      <c r="D25">
        <v>15</v>
      </c>
      <c r="E25">
        <v>19</v>
      </c>
      <c r="F25">
        <v>74400</v>
      </c>
      <c r="G25" t="s">
        <v>30</v>
      </c>
      <c r="H25" s="5">
        <f t="shared" si="0"/>
        <v>75054</v>
      </c>
      <c r="I25" s="5"/>
      <c r="J25" s="41">
        <f t="shared" si="3"/>
        <v>0</v>
      </c>
      <c r="K25" s="41">
        <f t="shared" si="1"/>
        <v>-0.88</v>
      </c>
      <c r="L25">
        <f t="shared" si="2"/>
        <v>-36.729999999999997</v>
      </c>
      <c r="N25" s="46" t="s">
        <v>92</v>
      </c>
      <c r="O25" s="47">
        <v>24</v>
      </c>
      <c r="P25" s="47">
        <v>1</v>
      </c>
      <c r="Q25" s="47">
        <v>19</v>
      </c>
      <c r="R25" s="47">
        <v>6</v>
      </c>
      <c r="S25" s="47">
        <v>67800</v>
      </c>
      <c r="Z25">
        <f t="shared" si="8"/>
        <v>1</v>
      </c>
      <c r="AA25">
        <f t="shared" si="4"/>
        <v>24</v>
      </c>
      <c r="AB25">
        <f t="shared" si="5"/>
        <v>6</v>
      </c>
      <c r="AC25">
        <f t="shared" si="6"/>
        <v>19</v>
      </c>
      <c r="AD25">
        <f t="shared" si="7"/>
        <v>67800</v>
      </c>
      <c r="AF25" s="46" t="s">
        <v>92</v>
      </c>
      <c r="AG25" s="47">
        <v>1</v>
      </c>
      <c r="AH25" s="47">
        <v>24</v>
      </c>
      <c r="AI25" s="47">
        <v>6</v>
      </c>
      <c r="AJ25" s="47">
        <v>19</v>
      </c>
      <c r="AK25" s="47">
        <v>67800</v>
      </c>
    </row>
    <row r="26" spans="2:37" ht="15" thickBot="1" x14ac:dyDescent="0.35">
      <c r="B26">
        <v>9</v>
      </c>
      <c r="C26">
        <v>7</v>
      </c>
      <c r="D26">
        <v>19</v>
      </c>
      <c r="E26">
        <v>1</v>
      </c>
      <c r="F26">
        <v>151400</v>
      </c>
      <c r="G26" t="s">
        <v>31</v>
      </c>
      <c r="H26" s="5">
        <f t="shared" si="0"/>
        <v>152729.79999999999</v>
      </c>
      <c r="I26" s="5"/>
      <c r="J26" s="54">
        <f t="shared" si="3"/>
        <v>1</v>
      </c>
      <c r="K26">
        <f t="shared" si="1"/>
        <v>-0.88</v>
      </c>
      <c r="L26">
        <f t="shared" si="2"/>
        <v>35.51</v>
      </c>
      <c r="N26" s="46" t="s">
        <v>93</v>
      </c>
      <c r="O26" s="47">
        <v>12</v>
      </c>
      <c r="P26" s="47">
        <v>3</v>
      </c>
      <c r="Q26" s="47">
        <v>3</v>
      </c>
      <c r="R26" s="47">
        <v>2</v>
      </c>
      <c r="S26" s="47">
        <v>138100</v>
      </c>
      <c r="Z26">
        <f t="shared" si="8"/>
        <v>13</v>
      </c>
      <c r="AA26">
        <f t="shared" si="4"/>
        <v>22</v>
      </c>
      <c r="AB26">
        <f t="shared" si="5"/>
        <v>22</v>
      </c>
      <c r="AC26">
        <f t="shared" si="6"/>
        <v>23</v>
      </c>
      <c r="AD26">
        <f t="shared" si="7"/>
        <v>138100</v>
      </c>
      <c r="AF26" s="46" t="s">
        <v>93</v>
      </c>
      <c r="AG26" s="47">
        <v>13</v>
      </c>
      <c r="AH26" s="47">
        <v>22</v>
      </c>
      <c r="AI26" s="47">
        <v>22</v>
      </c>
      <c r="AJ26" s="47">
        <v>23</v>
      </c>
      <c r="AK26" s="47">
        <v>138100</v>
      </c>
    </row>
    <row r="27" spans="2:37" ht="15" thickBot="1" x14ac:dyDescent="0.35">
      <c r="N27" s="46" t="s">
        <v>94</v>
      </c>
      <c r="O27" s="47">
        <v>1</v>
      </c>
      <c r="P27" s="47">
        <v>19</v>
      </c>
      <c r="Q27" s="47">
        <v>19</v>
      </c>
      <c r="R27" s="47">
        <v>10</v>
      </c>
      <c r="S27" s="47">
        <v>112200</v>
      </c>
      <c r="Z27">
        <f t="shared" si="8"/>
        <v>24</v>
      </c>
      <c r="AA27">
        <f t="shared" si="4"/>
        <v>6</v>
      </c>
      <c r="AB27">
        <f t="shared" si="5"/>
        <v>6</v>
      </c>
      <c r="AC27">
        <f t="shared" si="6"/>
        <v>15</v>
      </c>
      <c r="AD27">
        <f t="shared" si="7"/>
        <v>112200</v>
      </c>
      <c r="AF27" s="46" t="s">
        <v>94</v>
      </c>
      <c r="AG27" s="47">
        <v>24</v>
      </c>
      <c r="AH27" s="47">
        <v>6</v>
      </c>
      <c r="AI27" s="47">
        <v>6</v>
      </c>
      <c r="AJ27" s="47">
        <v>15</v>
      </c>
      <c r="AK27" s="47">
        <v>112200</v>
      </c>
    </row>
    <row r="28" spans="2:37" ht="15" thickBot="1" x14ac:dyDescent="0.35">
      <c r="N28" s="46" t="s">
        <v>95</v>
      </c>
      <c r="O28" s="47">
        <v>6</v>
      </c>
      <c r="P28" s="47">
        <v>21</v>
      </c>
      <c r="Q28" s="47">
        <v>1</v>
      </c>
      <c r="R28" s="47">
        <v>23</v>
      </c>
      <c r="S28" s="47">
        <v>45400</v>
      </c>
      <c r="Z28">
        <f t="shared" si="8"/>
        <v>19</v>
      </c>
      <c r="AA28">
        <f t="shared" si="4"/>
        <v>4</v>
      </c>
      <c r="AB28">
        <f t="shared" si="5"/>
        <v>24</v>
      </c>
      <c r="AC28">
        <f t="shared" si="6"/>
        <v>2</v>
      </c>
      <c r="AD28">
        <f t="shared" si="7"/>
        <v>45400</v>
      </c>
      <c r="AF28" s="46" t="s">
        <v>95</v>
      </c>
      <c r="AG28" s="47">
        <v>19</v>
      </c>
      <c r="AH28" s="47">
        <v>4</v>
      </c>
      <c r="AI28" s="47">
        <v>24</v>
      </c>
      <c r="AJ28" s="47">
        <v>2</v>
      </c>
      <c r="AK28" s="47">
        <v>45400</v>
      </c>
    </row>
    <row r="29" spans="2:37" ht="15" thickBot="1" x14ac:dyDescent="0.35">
      <c r="N29" s="46" t="s">
        <v>96</v>
      </c>
      <c r="O29" s="47">
        <v>10</v>
      </c>
      <c r="P29" s="47">
        <v>24</v>
      </c>
      <c r="Q29" s="47">
        <v>12</v>
      </c>
      <c r="R29" s="47">
        <v>9</v>
      </c>
      <c r="S29" s="47">
        <v>50000</v>
      </c>
      <c r="Z29">
        <f t="shared" si="8"/>
        <v>15</v>
      </c>
      <c r="AA29">
        <f t="shared" si="4"/>
        <v>1</v>
      </c>
      <c r="AB29">
        <f t="shared" si="5"/>
        <v>13</v>
      </c>
      <c r="AC29">
        <f t="shared" si="6"/>
        <v>16</v>
      </c>
      <c r="AD29">
        <f t="shared" si="7"/>
        <v>50000</v>
      </c>
      <c r="AF29" s="46" t="s">
        <v>96</v>
      </c>
      <c r="AG29" s="47">
        <v>15</v>
      </c>
      <c r="AH29" s="47">
        <v>1</v>
      </c>
      <c r="AI29" s="47">
        <v>13</v>
      </c>
      <c r="AJ29" s="47">
        <v>16</v>
      </c>
      <c r="AK29" s="47">
        <v>50000</v>
      </c>
    </row>
    <row r="30" spans="2:37" ht="15" thickBot="1" x14ac:dyDescent="0.35">
      <c r="N30" s="46" t="s">
        <v>97</v>
      </c>
      <c r="O30" s="47">
        <v>16</v>
      </c>
      <c r="P30" s="47">
        <v>10</v>
      </c>
      <c r="Q30" s="47">
        <v>13</v>
      </c>
      <c r="R30" s="47">
        <v>13</v>
      </c>
      <c r="S30" s="47">
        <v>74500</v>
      </c>
      <c r="Z30">
        <f t="shared" si="8"/>
        <v>9</v>
      </c>
      <c r="AA30">
        <f t="shared" si="4"/>
        <v>15</v>
      </c>
      <c r="AB30">
        <f t="shared" si="5"/>
        <v>12</v>
      </c>
      <c r="AC30">
        <f t="shared" si="6"/>
        <v>12</v>
      </c>
      <c r="AD30">
        <f t="shared" si="7"/>
        <v>74500</v>
      </c>
      <c r="AF30" s="46" t="s">
        <v>97</v>
      </c>
      <c r="AG30" s="47">
        <v>9</v>
      </c>
      <c r="AH30" s="47">
        <v>15</v>
      </c>
      <c r="AI30" s="47">
        <v>12</v>
      </c>
      <c r="AJ30" s="47">
        <v>12</v>
      </c>
      <c r="AK30" s="47">
        <v>74500</v>
      </c>
    </row>
    <row r="31" spans="2:37" ht="15" thickBot="1" x14ac:dyDescent="0.35">
      <c r="N31" s="46" t="s">
        <v>98</v>
      </c>
      <c r="O31" s="47">
        <v>15</v>
      </c>
      <c r="P31" s="47">
        <v>12</v>
      </c>
      <c r="Q31" s="47">
        <v>15</v>
      </c>
      <c r="R31" s="47">
        <v>19</v>
      </c>
      <c r="S31" s="47">
        <v>74400</v>
      </c>
      <c r="Z31">
        <f t="shared" si="8"/>
        <v>10</v>
      </c>
      <c r="AA31">
        <f t="shared" si="4"/>
        <v>13</v>
      </c>
      <c r="AB31">
        <f t="shared" si="5"/>
        <v>10</v>
      </c>
      <c r="AC31">
        <f t="shared" si="6"/>
        <v>6</v>
      </c>
      <c r="AD31">
        <f t="shared" si="7"/>
        <v>74400</v>
      </c>
      <c r="AF31" s="46" t="s">
        <v>98</v>
      </c>
      <c r="AG31" s="47">
        <v>10</v>
      </c>
      <c r="AH31" s="47">
        <v>13</v>
      </c>
      <c r="AI31" s="47">
        <v>10</v>
      </c>
      <c r="AJ31" s="47">
        <v>6</v>
      </c>
      <c r="AK31" s="47">
        <v>74400</v>
      </c>
    </row>
    <row r="32" spans="2:37" ht="15" thickBot="1" x14ac:dyDescent="0.35">
      <c r="N32" s="46" t="s">
        <v>99</v>
      </c>
      <c r="O32" s="47">
        <v>9</v>
      </c>
      <c r="P32" s="47">
        <v>7</v>
      </c>
      <c r="Q32" s="47">
        <v>19</v>
      </c>
      <c r="R32" s="47">
        <v>1</v>
      </c>
      <c r="S32" s="47">
        <v>151400</v>
      </c>
      <c r="Z32">
        <f t="shared" si="8"/>
        <v>16</v>
      </c>
      <c r="AA32">
        <f t="shared" si="4"/>
        <v>18</v>
      </c>
      <c r="AB32">
        <f t="shared" si="5"/>
        <v>6</v>
      </c>
      <c r="AC32">
        <f t="shared" si="6"/>
        <v>24</v>
      </c>
      <c r="AD32">
        <f t="shared" si="7"/>
        <v>151400</v>
      </c>
      <c r="AF32" s="46" t="s">
        <v>99</v>
      </c>
      <c r="AG32" s="47">
        <v>16</v>
      </c>
      <c r="AH32" s="47">
        <v>18</v>
      </c>
      <c r="AI32" s="47">
        <v>6</v>
      </c>
      <c r="AJ32" s="47">
        <v>24</v>
      </c>
      <c r="AK32" s="47">
        <v>151400</v>
      </c>
    </row>
    <row r="33" spans="14:36" ht="18.600000000000001" thickBot="1" x14ac:dyDescent="0.35">
      <c r="N33" s="43"/>
      <c r="AF33" s="43"/>
    </row>
    <row r="34" spans="14:36" ht="15" thickBot="1" x14ac:dyDescent="0.35">
      <c r="N34" s="46" t="s">
        <v>100</v>
      </c>
      <c r="O34" s="46" t="s">
        <v>72</v>
      </c>
      <c r="P34" s="46" t="s">
        <v>73</v>
      </c>
      <c r="Q34" s="46" t="s">
        <v>74</v>
      </c>
      <c r="R34" s="46" t="s">
        <v>75</v>
      </c>
      <c r="AF34" s="46" t="s">
        <v>100</v>
      </c>
      <c r="AG34" s="46" t="s">
        <v>72</v>
      </c>
      <c r="AH34" s="46" t="s">
        <v>73</v>
      </c>
      <c r="AI34" s="46" t="s">
        <v>74</v>
      </c>
      <c r="AJ34" s="46" t="s">
        <v>75</v>
      </c>
    </row>
    <row r="35" spans="14:36" ht="15" thickBot="1" x14ac:dyDescent="0.35">
      <c r="N35" s="46" t="s">
        <v>101</v>
      </c>
      <c r="O35" s="47" t="s">
        <v>102</v>
      </c>
      <c r="P35" s="47" t="s">
        <v>103</v>
      </c>
      <c r="Q35" s="47" t="s">
        <v>104</v>
      </c>
      <c r="R35" s="47" t="s">
        <v>105</v>
      </c>
      <c r="AF35" s="46" t="s">
        <v>101</v>
      </c>
      <c r="AG35" s="47" t="s">
        <v>229</v>
      </c>
      <c r="AH35" s="47" t="s">
        <v>230</v>
      </c>
      <c r="AI35" s="47" t="s">
        <v>231</v>
      </c>
      <c r="AJ35" s="47" t="s">
        <v>232</v>
      </c>
    </row>
    <row r="36" spans="14:36" ht="15" thickBot="1" x14ac:dyDescent="0.35">
      <c r="N36" s="46" t="s">
        <v>106</v>
      </c>
      <c r="O36" s="47" t="s">
        <v>107</v>
      </c>
      <c r="P36" s="47" t="s">
        <v>108</v>
      </c>
      <c r="Q36" s="47" t="s">
        <v>109</v>
      </c>
      <c r="R36" s="47" t="s">
        <v>110</v>
      </c>
      <c r="AF36" s="46" t="s">
        <v>106</v>
      </c>
      <c r="AG36" s="47" t="s">
        <v>233</v>
      </c>
      <c r="AH36" s="47" t="s">
        <v>234</v>
      </c>
      <c r="AI36" s="47" t="s">
        <v>235</v>
      </c>
      <c r="AJ36" s="47" t="s">
        <v>236</v>
      </c>
    </row>
    <row r="37" spans="14:36" ht="15" thickBot="1" x14ac:dyDescent="0.35">
      <c r="N37" s="46" t="s">
        <v>111</v>
      </c>
      <c r="O37" s="47" t="s">
        <v>112</v>
      </c>
      <c r="P37" s="47" t="s">
        <v>113</v>
      </c>
      <c r="Q37" s="47" t="s">
        <v>114</v>
      </c>
      <c r="R37" s="47" t="s">
        <v>115</v>
      </c>
      <c r="AF37" s="46" t="s">
        <v>111</v>
      </c>
      <c r="AG37" s="47" t="s">
        <v>237</v>
      </c>
      <c r="AH37" s="47" t="s">
        <v>238</v>
      </c>
      <c r="AI37" s="47" t="s">
        <v>239</v>
      </c>
      <c r="AJ37" s="47" t="s">
        <v>240</v>
      </c>
    </row>
    <row r="38" spans="14:36" ht="15" thickBot="1" x14ac:dyDescent="0.35">
      <c r="N38" s="46" t="s">
        <v>116</v>
      </c>
      <c r="O38" s="47" t="s">
        <v>117</v>
      </c>
      <c r="P38" s="47" t="s">
        <v>118</v>
      </c>
      <c r="Q38" s="47" t="s">
        <v>119</v>
      </c>
      <c r="R38" s="47" t="s">
        <v>120</v>
      </c>
      <c r="AF38" s="46" t="s">
        <v>116</v>
      </c>
      <c r="AG38" s="47" t="s">
        <v>241</v>
      </c>
      <c r="AH38" s="47" t="s">
        <v>242</v>
      </c>
      <c r="AI38" s="47" t="s">
        <v>243</v>
      </c>
      <c r="AJ38" s="47" t="s">
        <v>244</v>
      </c>
    </row>
    <row r="39" spans="14:36" ht="15" thickBot="1" x14ac:dyDescent="0.35">
      <c r="N39" s="46" t="s">
        <v>121</v>
      </c>
      <c r="O39" s="47" t="s">
        <v>122</v>
      </c>
      <c r="P39" s="47" t="s">
        <v>123</v>
      </c>
      <c r="Q39" s="47" t="s">
        <v>124</v>
      </c>
      <c r="R39" s="47" t="s">
        <v>125</v>
      </c>
      <c r="AF39" s="46" t="s">
        <v>121</v>
      </c>
      <c r="AG39" s="47" t="s">
        <v>245</v>
      </c>
      <c r="AH39" s="47" t="s">
        <v>246</v>
      </c>
      <c r="AI39" s="47" t="s">
        <v>247</v>
      </c>
      <c r="AJ39" s="47" t="s">
        <v>248</v>
      </c>
    </row>
    <row r="40" spans="14:36" ht="15" thickBot="1" x14ac:dyDescent="0.35">
      <c r="N40" s="46" t="s">
        <v>126</v>
      </c>
      <c r="O40" s="47" t="s">
        <v>127</v>
      </c>
      <c r="P40" s="47" t="s">
        <v>128</v>
      </c>
      <c r="Q40" s="47" t="s">
        <v>129</v>
      </c>
      <c r="R40" s="47" t="s">
        <v>130</v>
      </c>
      <c r="AF40" s="46" t="s">
        <v>126</v>
      </c>
      <c r="AG40" s="47" t="s">
        <v>249</v>
      </c>
      <c r="AH40" s="47" t="s">
        <v>250</v>
      </c>
      <c r="AI40" s="47" t="s">
        <v>251</v>
      </c>
      <c r="AJ40" s="47" t="s">
        <v>252</v>
      </c>
    </row>
    <row r="41" spans="14:36" ht="15" thickBot="1" x14ac:dyDescent="0.35">
      <c r="N41" s="46" t="s">
        <v>131</v>
      </c>
      <c r="O41" s="47" t="s">
        <v>132</v>
      </c>
      <c r="P41" s="47" t="s">
        <v>133</v>
      </c>
      <c r="Q41" s="47" t="s">
        <v>134</v>
      </c>
      <c r="R41" s="47" t="s">
        <v>135</v>
      </c>
      <c r="AF41" s="46" t="s">
        <v>131</v>
      </c>
      <c r="AG41" s="47" t="s">
        <v>253</v>
      </c>
      <c r="AH41" s="47" t="s">
        <v>254</v>
      </c>
      <c r="AI41" s="47" t="s">
        <v>255</v>
      </c>
      <c r="AJ41" s="47" t="s">
        <v>256</v>
      </c>
    </row>
    <row r="42" spans="14:36" ht="15" thickBot="1" x14ac:dyDescent="0.35">
      <c r="N42" s="46" t="s">
        <v>136</v>
      </c>
      <c r="O42" s="47" t="s">
        <v>137</v>
      </c>
      <c r="P42" s="47" t="s">
        <v>138</v>
      </c>
      <c r="Q42" s="47" t="s">
        <v>139</v>
      </c>
      <c r="R42" s="47" t="s">
        <v>140</v>
      </c>
      <c r="AF42" s="46" t="s">
        <v>136</v>
      </c>
      <c r="AG42" s="47" t="s">
        <v>257</v>
      </c>
      <c r="AH42" s="47" t="s">
        <v>258</v>
      </c>
      <c r="AI42" s="47" t="s">
        <v>259</v>
      </c>
      <c r="AJ42" s="47" t="s">
        <v>260</v>
      </c>
    </row>
    <row r="43" spans="14:36" ht="15" thickBot="1" x14ac:dyDescent="0.35">
      <c r="N43" s="46" t="s">
        <v>141</v>
      </c>
      <c r="O43" s="47" t="s">
        <v>142</v>
      </c>
      <c r="P43" s="47" t="s">
        <v>143</v>
      </c>
      <c r="Q43" s="47" t="s">
        <v>144</v>
      </c>
      <c r="R43" s="47" t="s">
        <v>145</v>
      </c>
      <c r="AF43" s="46" t="s">
        <v>141</v>
      </c>
      <c r="AG43" s="47" t="s">
        <v>261</v>
      </c>
      <c r="AH43" s="47" t="s">
        <v>262</v>
      </c>
      <c r="AI43" s="47" t="s">
        <v>263</v>
      </c>
      <c r="AJ43" s="47" t="s">
        <v>264</v>
      </c>
    </row>
    <row r="44" spans="14:36" ht="15" thickBot="1" x14ac:dyDescent="0.35">
      <c r="N44" s="46" t="s">
        <v>146</v>
      </c>
      <c r="O44" s="47" t="s">
        <v>147</v>
      </c>
      <c r="P44" s="47" t="s">
        <v>148</v>
      </c>
      <c r="Q44" s="47" t="s">
        <v>149</v>
      </c>
      <c r="R44" s="47" t="s">
        <v>150</v>
      </c>
      <c r="AF44" s="46" t="s">
        <v>146</v>
      </c>
      <c r="AG44" s="47" t="s">
        <v>265</v>
      </c>
      <c r="AH44" s="47" t="s">
        <v>266</v>
      </c>
      <c r="AI44" s="47" t="s">
        <v>267</v>
      </c>
      <c r="AJ44" s="47" t="s">
        <v>268</v>
      </c>
    </row>
    <row r="45" spans="14:36" ht="15" thickBot="1" x14ac:dyDescent="0.35">
      <c r="N45" s="46" t="s">
        <v>151</v>
      </c>
      <c r="O45" s="47" t="s">
        <v>152</v>
      </c>
      <c r="P45" s="47" t="s">
        <v>153</v>
      </c>
      <c r="Q45" s="47" t="s">
        <v>154</v>
      </c>
      <c r="R45" s="47" t="s">
        <v>155</v>
      </c>
      <c r="AF45" s="46" t="s">
        <v>151</v>
      </c>
      <c r="AG45" s="47" t="s">
        <v>269</v>
      </c>
      <c r="AH45" s="47" t="s">
        <v>270</v>
      </c>
      <c r="AI45" s="47" t="s">
        <v>271</v>
      </c>
      <c r="AJ45" s="47" t="s">
        <v>272</v>
      </c>
    </row>
    <row r="46" spans="14:36" ht="15" thickBot="1" x14ac:dyDescent="0.35">
      <c r="N46" s="46" t="s">
        <v>156</v>
      </c>
      <c r="O46" s="47" t="s">
        <v>157</v>
      </c>
      <c r="P46" s="47" t="s">
        <v>158</v>
      </c>
      <c r="Q46" s="47" t="s">
        <v>159</v>
      </c>
      <c r="R46" s="47" t="s">
        <v>160</v>
      </c>
      <c r="AF46" s="46" t="s">
        <v>156</v>
      </c>
      <c r="AG46" s="47" t="s">
        <v>273</v>
      </c>
      <c r="AH46" s="47" t="s">
        <v>274</v>
      </c>
      <c r="AI46" s="47" t="s">
        <v>275</v>
      </c>
      <c r="AJ46" s="47" t="s">
        <v>276</v>
      </c>
    </row>
    <row r="47" spans="14:36" ht="15" thickBot="1" x14ac:dyDescent="0.35">
      <c r="N47" s="46" t="s">
        <v>161</v>
      </c>
      <c r="O47" s="47" t="s">
        <v>162</v>
      </c>
      <c r="P47" s="47" t="s">
        <v>163</v>
      </c>
      <c r="Q47" s="47" t="s">
        <v>164</v>
      </c>
      <c r="R47" s="47" t="s">
        <v>165</v>
      </c>
      <c r="AF47" s="46" t="s">
        <v>161</v>
      </c>
      <c r="AG47" s="47" t="s">
        <v>277</v>
      </c>
      <c r="AH47" s="47" t="s">
        <v>278</v>
      </c>
      <c r="AI47" s="47" t="s">
        <v>279</v>
      </c>
      <c r="AJ47" s="47" t="s">
        <v>280</v>
      </c>
    </row>
    <row r="48" spans="14:36" ht="15" thickBot="1" x14ac:dyDescent="0.35">
      <c r="N48" s="46" t="s">
        <v>166</v>
      </c>
      <c r="O48" s="47" t="s">
        <v>167</v>
      </c>
      <c r="P48" s="47" t="s">
        <v>168</v>
      </c>
      <c r="Q48" s="47" t="s">
        <v>169</v>
      </c>
      <c r="R48" s="47" t="s">
        <v>170</v>
      </c>
      <c r="AF48" s="46" t="s">
        <v>166</v>
      </c>
      <c r="AG48" s="47" t="s">
        <v>281</v>
      </c>
      <c r="AH48" s="47" t="s">
        <v>282</v>
      </c>
      <c r="AI48" s="47" t="s">
        <v>283</v>
      </c>
      <c r="AJ48" s="47" t="s">
        <v>284</v>
      </c>
    </row>
    <row r="49" spans="14:36" ht="15" thickBot="1" x14ac:dyDescent="0.35">
      <c r="N49" s="46" t="s">
        <v>171</v>
      </c>
      <c r="O49" s="47" t="s">
        <v>172</v>
      </c>
      <c r="P49" s="47" t="s">
        <v>173</v>
      </c>
      <c r="Q49" s="47" t="s">
        <v>174</v>
      </c>
      <c r="R49" s="47" t="s">
        <v>175</v>
      </c>
      <c r="AF49" s="46" t="s">
        <v>171</v>
      </c>
      <c r="AG49" s="47" t="s">
        <v>285</v>
      </c>
      <c r="AH49" s="47" t="s">
        <v>286</v>
      </c>
      <c r="AI49" s="47" t="s">
        <v>287</v>
      </c>
      <c r="AJ49" s="47" t="s">
        <v>288</v>
      </c>
    </row>
    <row r="50" spans="14:36" ht="15" thickBot="1" x14ac:dyDescent="0.35">
      <c r="N50" s="46" t="s">
        <v>176</v>
      </c>
      <c r="O50" s="47" t="s">
        <v>177</v>
      </c>
      <c r="P50" s="47" t="s">
        <v>178</v>
      </c>
      <c r="Q50" s="47" t="s">
        <v>179</v>
      </c>
      <c r="R50" s="47" t="s">
        <v>180</v>
      </c>
      <c r="AF50" s="46" t="s">
        <v>176</v>
      </c>
      <c r="AG50" s="47" t="s">
        <v>289</v>
      </c>
      <c r="AH50" s="47" t="s">
        <v>290</v>
      </c>
      <c r="AI50" s="47" t="s">
        <v>291</v>
      </c>
      <c r="AJ50" s="47" t="s">
        <v>292</v>
      </c>
    </row>
    <row r="51" spans="14:36" ht="15" thickBot="1" x14ac:dyDescent="0.35">
      <c r="N51" s="46" t="s">
        <v>181</v>
      </c>
      <c r="O51" s="47" t="s">
        <v>182</v>
      </c>
      <c r="P51" s="47" t="s">
        <v>183</v>
      </c>
      <c r="Q51" s="47" t="s">
        <v>184</v>
      </c>
      <c r="R51" s="47" t="s">
        <v>185</v>
      </c>
      <c r="AF51" s="46" t="s">
        <v>181</v>
      </c>
      <c r="AG51" s="47" t="s">
        <v>293</v>
      </c>
      <c r="AH51" s="47" t="s">
        <v>294</v>
      </c>
      <c r="AI51" s="47" t="s">
        <v>295</v>
      </c>
      <c r="AJ51" s="47" t="s">
        <v>296</v>
      </c>
    </row>
    <row r="52" spans="14:36" ht="15" thickBot="1" x14ac:dyDescent="0.35">
      <c r="N52" s="46" t="s">
        <v>186</v>
      </c>
      <c r="O52" s="47" t="s">
        <v>187</v>
      </c>
      <c r="P52" s="47" t="s">
        <v>188</v>
      </c>
      <c r="Q52" s="47" t="s">
        <v>189</v>
      </c>
      <c r="R52" s="47" t="s">
        <v>190</v>
      </c>
      <c r="AF52" s="46" t="s">
        <v>186</v>
      </c>
      <c r="AG52" s="47" t="s">
        <v>297</v>
      </c>
      <c r="AH52" s="47" t="s">
        <v>298</v>
      </c>
      <c r="AI52" s="47" t="s">
        <v>299</v>
      </c>
      <c r="AJ52" s="47" t="s">
        <v>300</v>
      </c>
    </row>
    <row r="53" spans="14:36" ht="15" thickBot="1" x14ac:dyDescent="0.35">
      <c r="N53" s="46" t="s">
        <v>191</v>
      </c>
      <c r="O53" s="47" t="s">
        <v>192</v>
      </c>
      <c r="P53" s="47" t="s">
        <v>193</v>
      </c>
      <c r="Q53" s="47" t="s">
        <v>194</v>
      </c>
      <c r="R53" s="47" t="s">
        <v>195</v>
      </c>
      <c r="AF53" s="46" t="s">
        <v>191</v>
      </c>
      <c r="AG53" s="47" t="s">
        <v>301</v>
      </c>
      <c r="AH53" s="47" t="s">
        <v>302</v>
      </c>
      <c r="AI53" s="47" t="s">
        <v>303</v>
      </c>
      <c r="AJ53" s="47" t="s">
        <v>304</v>
      </c>
    </row>
    <row r="54" spans="14:36" ht="15" thickBot="1" x14ac:dyDescent="0.35">
      <c r="N54" s="46" t="s">
        <v>196</v>
      </c>
      <c r="O54" s="47" t="s">
        <v>197</v>
      </c>
      <c r="P54" s="47" t="s">
        <v>198</v>
      </c>
      <c r="Q54" s="47" t="s">
        <v>198</v>
      </c>
      <c r="R54" s="47" t="s">
        <v>199</v>
      </c>
      <c r="AF54" s="46" t="s">
        <v>196</v>
      </c>
      <c r="AG54" s="47" t="s">
        <v>305</v>
      </c>
      <c r="AH54" s="47" t="s">
        <v>306</v>
      </c>
      <c r="AI54" s="47" t="s">
        <v>307</v>
      </c>
      <c r="AJ54" s="47" t="s">
        <v>308</v>
      </c>
    </row>
    <row r="55" spans="14:36" ht="15" thickBot="1" x14ac:dyDescent="0.35">
      <c r="N55" s="46" t="s">
        <v>200</v>
      </c>
      <c r="O55" s="47" t="s">
        <v>201</v>
      </c>
      <c r="P55" s="47" t="s">
        <v>202</v>
      </c>
      <c r="Q55" s="47" t="s">
        <v>202</v>
      </c>
      <c r="R55" s="47" t="s">
        <v>203</v>
      </c>
      <c r="AF55" s="46" t="s">
        <v>200</v>
      </c>
      <c r="AG55" s="47" t="s">
        <v>309</v>
      </c>
      <c r="AH55" s="47" t="s">
        <v>310</v>
      </c>
      <c r="AI55" s="47" t="s">
        <v>311</v>
      </c>
      <c r="AJ55" s="47" t="s">
        <v>309</v>
      </c>
    </row>
    <row r="56" spans="14:36" ht="15" thickBot="1" x14ac:dyDescent="0.35">
      <c r="N56" s="46" t="s">
        <v>204</v>
      </c>
      <c r="O56" s="47" t="s">
        <v>205</v>
      </c>
      <c r="P56" s="47" t="s">
        <v>205</v>
      </c>
      <c r="Q56" s="47" t="s">
        <v>205</v>
      </c>
      <c r="R56" s="47" t="s">
        <v>205</v>
      </c>
      <c r="AF56" s="46" t="s">
        <v>204</v>
      </c>
      <c r="AG56" s="47" t="s">
        <v>312</v>
      </c>
      <c r="AH56" s="47" t="s">
        <v>313</v>
      </c>
      <c r="AI56" s="47" t="s">
        <v>314</v>
      </c>
      <c r="AJ56" s="47" t="s">
        <v>312</v>
      </c>
    </row>
    <row r="57" spans="14:36" ht="15" thickBot="1" x14ac:dyDescent="0.35">
      <c r="N57" s="46" t="s">
        <v>206</v>
      </c>
      <c r="O57" s="47" t="s">
        <v>207</v>
      </c>
      <c r="P57" s="47" t="s">
        <v>207</v>
      </c>
      <c r="Q57" s="47" t="s">
        <v>207</v>
      </c>
      <c r="R57" s="47" t="s">
        <v>207</v>
      </c>
      <c r="AF57" s="46" t="s">
        <v>206</v>
      </c>
      <c r="AG57" s="47" t="s">
        <v>315</v>
      </c>
      <c r="AH57" s="47" t="s">
        <v>316</v>
      </c>
      <c r="AI57" s="47" t="s">
        <v>315</v>
      </c>
      <c r="AJ57" s="47" t="s">
        <v>315</v>
      </c>
    </row>
    <row r="58" spans="14:36" ht="15" thickBot="1" x14ac:dyDescent="0.35">
      <c r="N58" s="46" t="s">
        <v>208</v>
      </c>
      <c r="O58" s="47" t="s">
        <v>209</v>
      </c>
      <c r="P58" s="47" t="s">
        <v>209</v>
      </c>
      <c r="Q58" s="47" t="s">
        <v>209</v>
      </c>
      <c r="R58" s="47" t="s">
        <v>209</v>
      </c>
      <c r="AF58" s="46" t="s">
        <v>208</v>
      </c>
      <c r="AG58" s="47" t="s">
        <v>209</v>
      </c>
      <c r="AH58" s="47" t="s">
        <v>209</v>
      </c>
      <c r="AI58" s="47" t="s">
        <v>209</v>
      </c>
      <c r="AJ58" s="47" t="s">
        <v>209</v>
      </c>
    </row>
    <row r="59" spans="14:36" ht="18.600000000000001" thickBot="1" x14ac:dyDescent="0.35">
      <c r="N59" s="43"/>
      <c r="AF59" s="43"/>
    </row>
    <row r="60" spans="14:36" ht="15" thickBot="1" x14ac:dyDescent="0.35">
      <c r="N60" s="46" t="s">
        <v>210</v>
      </c>
      <c r="O60" s="46" t="s">
        <v>72</v>
      </c>
      <c r="P60" s="46" t="s">
        <v>73</v>
      </c>
      <c r="Q60" s="46" t="s">
        <v>74</v>
      </c>
      <c r="R60" s="46" t="s">
        <v>75</v>
      </c>
      <c r="AF60" s="46" t="s">
        <v>210</v>
      </c>
      <c r="AG60" s="46" t="s">
        <v>72</v>
      </c>
      <c r="AH60" s="46" t="s">
        <v>73</v>
      </c>
      <c r="AI60" s="46" t="s">
        <v>74</v>
      </c>
      <c r="AJ60" s="46" t="s">
        <v>75</v>
      </c>
    </row>
    <row r="61" spans="14:36" ht="15" thickBot="1" x14ac:dyDescent="0.35">
      <c r="N61" s="46" t="s">
        <v>101</v>
      </c>
      <c r="O61" s="47">
        <v>78671.5</v>
      </c>
      <c r="P61" s="47">
        <v>53499.3</v>
      </c>
      <c r="Q61" s="47">
        <v>19292</v>
      </c>
      <c r="R61" s="47">
        <v>72731.8</v>
      </c>
      <c r="AF61" s="46" t="s">
        <v>101</v>
      </c>
      <c r="AG61" s="47">
        <v>29627.5</v>
      </c>
      <c r="AH61" s="47">
        <v>33878.800000000003</v>
      </c>
      <c r="AI61" s="47">
        <v>45043.4</v>
      </c>
      <c r="AJ61" s="47">
        <v>2362.4</v>
      </c>
    </row>
    <row r="62" spans="14:36" ht="15" thickBot="1" x14ac:dyDescent="0.35">
      <c r="N62" s="46" t="s">
        <v>106</v>
      </c>
      <c r="O62" s="47">
        <v>72601.600000000006</v>
      </c>
      <c r="P62" s="47">
        <v>53498.3</v>
      </c>
      <c r="Q62" s="47">
        <v>19291</v>
      </c>
      <c r="R62" s="47">
        <v>45145.599999999999</v>
      </c>
      <c r="AF62" s="46" t="s">
        <v>106</v>
      </c>
      <c r="AG62" s="47">
        <v>29626.5</v>
      </c>
      <c r="AH62" s="47">
        <v>33529.4</v>
      </c>
      <c r="AI62" s="47">
        <v>45042.5</v>
      </c>
      <c r="AJ62" s="47">
        <v>2361.4</v>
      </c>
    </row>
    <row r="63" spans="14:36" ht="15" thickBot="1" x14ac:dyDescent="0.35">
      <c r="N63" s="46" t="s">
        <v>111</v>
      </c>
      <c r="O63" s="47">
        <v>72600.600000000006</v>
      </c>
      <c r="P63" s="47">
        <v>53497.3</v>
      </c>
      <c r="Q63" s="47">
        <v>19290</v>
      </c>
      <c r="R63" s="47">
        <v>45144.6</v>
      </c>
      <c r="AF63" s="46" t="s">
        <v>111</v>
      </c>
      <c r="AG63" s="47">
        <v>29625.599999999999</v>
      </c>
      <c r="AH63" s="47">
        <v>33528.5</v>
      </c>
      <c r="AI63" s="47">
        <v>45041.5</v>
      </c>
      <c r="AJ63" s="47">
        <v>2360.4</v>
      </c>
    </row>
    <row r="64" spans="14:36" ht="15" thickBot="1" x14ac:dyDescent="0.35">
      <c r="N64" s="46" t="s">
        <v>116</v>
      </c>
      <c r="O64" s="47">
        <v>54561.1</v>
      </c>
      <c r="P64" s="47">
        <v>53496.3</v>
      </c>
      <c r="Q64" s="47">
        <v>19289</v>
      </c>
      <c r="R64" s="47">
        <v>40627.199999999997</v>
      </c>
      <c r="AF64" s="46" t="s">
        <v>116</v>
      </c>
      <c r="AG64" s="47">
        <v>29624.6</v>
      </c>
      <c r="AH64" s="47">
        <v>33527.5</v>
      </c>
      <c r="AI64" s="47">
        <v>45040.5</v>
      </c>
      <c r="AJ64" s="47">
        <v>19.5</v>
      </c>
    </row>
    <row r="65" spans="14:36" ht="15" thickBot="1" x14ac:dyDescent="0.35">
      <c r="N65" s="46" t="s">
        <v>121</v>
      </c>
      <c r="O65" s="47">
        <v>54560.1</v>
      </c>
      <c r="P65" s="47">
        <v>53495.3</v>
      </c>
      <c r="Q65" s="47">
        <v>19287.900000000001</v>
      </c>
      <c r="R65" s="47">
        <v>29048.9</v>
      </c>
      <c r="AF65" s="46" t="s">
        <v>121</v>
      </c>
      <c r="AG65" s="47">
        <v>29623.599999999999</v>
      </c>
      <c r="AH65" s="47">
        <v>33526.5</v>
      </c>
      <c r="AI65" s="47">
        <v>45039.5</v>
      </c>
      <c r="AJ65" s="47">
        <v>18.5</v>
      </c>
    </row>
    <row r="66" spans="14:36" ht="15" thickBot="1" x14ac:dyDescent="0.35">
      <c r="N66" s="46" t="s">
        <v>126</v>
      </c>
      <c r="O66" s="47">
        <v>26502.799999999999</v>
      </c>
      <c r="P66" s="47">
        <v>53494.3</v>
      </c>
      <c r="Q66" s="47">
        <v>7336.4</v>
      </c>
      <c r="R66" s="47">
        <v>29047.9</v>
      </c>
      <c r="AF66" s="46" t="s">
        <v>126</v>
      </c>
      <c r="AG66" s="47">
        <v>29622.7</v>
      </c>
      <c r="AH66" s="47">
        <v>33525.5</v>
      </c>
      <c r="AI66" s="47">
        <v>45038.6</v>
      </c>
      <c r="AJ66" s="47">
        <v>17.5</v>
      </c>
    </row>
    <row r="67" spans="14:36" ht="15" thickBot="1" x14ac:dyDescent="0.35">
      <c r="N67" s="46" t="s">
        <v>131</v>
      </c>
      <c r="O67" s="47">
        <v>26501.8</v>
      </c>
      <c r="P67" s="47">
        <v>53493.3</v>
      </c>
      <c r="Q67" s="47">
        <v>7335.4</v>
      </c>
      <c r="R67" s="47">
        <v>29046.9</v>
      </c>
      <c r="AF67" s="46" t="s">
        <v>131</v>
      </c>
      <c r="AG67" s="47">
        <v>29621.7</v>
      </c>
      <c r="AH67" s="47">
        <v>33524.6</v>
      </c>
      <c r="AI67" s="47">
        <v>38573.800000000003</v>
      </c>
      <c r="AJ67" s="47">
        <v>16.5</v>
      </c>
    </row>
    <row r="68" spans="14:36" ht="15" thickBot="1" x14ac:dyDescent="0.35">
      <c r="N68" s="46" t="s">
        <v>136</v>
      </c>
      <c r="O68" s="47">
        <v>26500.7</v>
      </c>
      <c r="P68" s="47">
        <v>53492.3</v>
      </c>
      <c r="Q68" s="47">
        <v>7334.4</v>
      </c>
      <c r="R68" s="47">
        <v>29045.9</v>
      </c>
      <c r="AF68" s="46" t="s">
        <v>136</v>
      </c>
      <c r="AG68" s="47">
        <v>29620.7</v>
      </c>
      <c r="AH68" s="47">
        <v>33523.599999999999</v>
      </c>
      <c r="AI68" s="47">
        <v>38572.9</v>
      </c>
      <c r="AJ68" s="47">
        <v>15.6</v>
      </c>
    </row>
    <row r="69" spans="14:36" ht="15" thickBot="1" x14ac:dyDescent="0.35">
      <c r="N69" s="46" t="s">
        <v>141</v>
      </c>
      <c r="O69" s="47">
        <v>26499.7</v>
      </c>
      <c r="P69" s="47">
        <v>53491.3</v>
      </c>
      <c r="Q69" s="47">
        <v>7333.4</v>
      </c>
      <c r="R69" s="47">
        <v>29044.9</v>
      </c>
      <c r="AF69" s="46" t="s">
        <v>141</v>
      </c>
      <c r="AG69" s="47">
        <v>29619.7</v>
      </c>
      <c r="AH69" s="47">
        <v>33522.6</v>
      </c>
      <c r="AI69" s="47">
        <v>38571.9</v>
      </c>
      <c r="AJ69" s="47">
        <v>14.6</v>
      </c>
    </row>
    <row r="70" spans="14:36" ht="15" thickBot="1" x14ac:dyDescent="0.35">
      <c r="N70" s="46" t="s">
        <v>146</v>
      </c>
      <c r="O70" s="47">
        <v>21382.2</v>
      </c>
      <c r="P70" s="47">
        <v>42426.400000000001</v>
      </c>
      <c r="Q70" s="47">
        <v>7332.3</v>
      </c>
      <c r="R70" s="47">
        <v>29043.9</v>
      </c>
      <c r="AF70" s="46" t="s">
        <v>146</v>
      </c>
      <c r="AG70" s="47">
        <v>29618.799999999999</v>
      </c>
      <c r="AH70" s="47">
        <v>33521.599999999999</v>
      </c>
      <c r="AI70" s="47">
        <v>38570.9</v>
      </c>
      <c r="AJ70" s="47">
        <v>13.6</v>
      </c>
    </row>
    <row r="71" spans="14:36" ht="15" thickBot="1" x14ac:dyDescent="0.35">
      <c r="N71" s="46" t="s">
        <v>151</v>
      </c>
      <c r="O71" s="47">
        <v>21381.200000000001</v>
      </c>
      <c r="P71" s="47">
        <v>42425.4</v>
      </c>
      <c r="Q71" s="47">
        <v>3015.3</v>
      </c>
      <c r="R71" s="47">
        <v>29042.9</v>
      </c>
      <c r="AF71" s="46" t="s">
        <v>151</v>
      </c>
      <c r="AG71" s="47">
        <v>19093</v>
      </c>
      <c r="AH71" s="47">
        <v>33520.699999999997</v>
      </c>
      <c r="AI71" s="47">
        <v>38569.9</v>
      </c>
      <c r="AJ71" s="47">
        <v>12.7</v>
      </c>
    </row>
    <row r="72" spans="14:36" ht="15" thickBot="1" x14ac:dyDescent="0.35">
      <c r="N72" s="46" t="s">
        <v>156</v>
      </c>
      <c r="O72" s="47">
        <v>21380.2</v>
      </c>
      <c r="P72" s="47">
        <v>38554.699999999997</v>
      </c>
      <c r="Q72" s="47">
        <v>12.1</v>
      </c>
      <c r="R72" s="47">
        <v>28782.6</v>
      </c>
      <c r="AF72" s="46" t="s">
        <v>156</v>
      </c>
      <c r="AG72" s="47">
        <v>19092</v>
      </c>
      <c r="AH72" s="47">
        <v>33519.699999999997</v>
      </c>
      <c r="AI72" s="47">
        <v>38569</v>
      </c>
      <c r="AJ72" s="47">
        <v>11.7</v>
      </c>
    </row>
    <row r="73" spans="14:36" ht="15" thickBot="1" x14ac:dyDescent="0.35">
      <c r="N73" s="46" t="s">
        <v>161</v>
      </c>
      <c r="O73" s="47">
        <v>21379.200000000001</v>
      </c>
      <c r="P73" s="47">
        <v>38553.699999999997</v>
      </c>
      <c r="Q73" s="47">
        <v>11.1</v>
      </c>
      <c r="R73" s="47">
        <v>17680.400000000001</v>
      </c>
      <c r="AF73" s="46" t="s">
        <v>161</v>
      </c>
      <c r="AG73" s="47">
        <v>19091.099999999999</v>
      </c>
      <c r="AH73" s="47">
        <v>33518.699999999997</v>
      </c>
      <c r="AI73" s="47">
        <v>38568</v>
      </c>
      <c r="AJ73" s="47">
        <v>10.7</v>
      </c>
    </row>
    <row r="74" spans="14:36" ht="15" thickBot="1" x14ac:dyDescent="0.35">
      <c r="N74" s="46" t="s">
        <v>166</v>
      </c>
      <c r="O74" s="47">
        <v>21378.1</v>
      </c>
      <c r="P74" s="47">
        <v>38552.699999999997</v>
      </c>
      <c r="Q74" s="47">
        <v>10.1</v>
      </c>
      <c r="R74" s="47">
        <v>17679.400000000001</v>
      </c>
      <c r="AF74" s="46" t="s">
        <v>166</v>
      </c>
      <c r="AG74" s="47">
        <v>19090.099999999999</v>
      </c>
      <c r="AH74" s="47">
        <v>33517.699999999997</v>
      </c>
      <c r="AI74" s="47">
        <v>38567</v>
      </c>
      <c r="AJ74" s="47">
        <v>9.6999999999999993</v>
      </c>
    </row>
    <row r="75" spans="14:36" ht="15" thickBot="1" x14ac:dyDescent="0.35">
      <c r="N75" s="46" t="s">
        <v>171</v>
      </c>
      <c r="O75" s="47">
        <v>18815.8</v>
      </c>
      <c r="P75" s="47">
        <v>26108.3</v>
      </c>
      <c r="Q75" s="47">
        <v>9.1</v>
      </c>
      <c r="R75" s="47">
        <v>17678.400000000001</v>
      </c>
      <c r="AF75" s="46" t="s">
        <v>171</v>
      </c>
      <c r="AG75" s="47">
        <v>19089.099999999999</v>
      </c>
      <c r="AH75" s="47">
        <v>33516.800000000003</v>
      </c>
      <c r="AI75" s="47">
        <v>38566</v>
      </c>
      <c r="AJ75" s="47">
        <v>8.8000000000000007</v>
      </c>
    </row>
    <row r="76" spans="14:36" ht="15" thickBot="1" x14ac:dyDescent="0.35">
      <c r="N76" s="46" t="s">
        <v>176</v>
      </c>
      <c r="O76" s="47">
        <v>15036.4</v>
      </c>
      <c r="P76" s="47">
        <v>17361.7</v>
      </c>
      <c r="Q76" s="47">
        <v>8.1</v>
      </c>
      <c r="R76" s="47">
        <v>17677.400000000001</v>
      </c>
      <c r="AF76" s="46" t="s">
        <v>176</v>
      </c>
      <c r="AG76" s="47">
        <v>19088.099999999999</v>
      </c>
      <c r="AH76" s="47">
        <v>33515.800000000003</v>
      </c>
      <c r="AI76" s="47">
        <v>38565.1</v>
      </c>
      <c r="AJ76" s="47">
        <v>7.8</v>
      </c>
    </row>
    <row r="77" spans="14:36" ht="15" thickBot="1" x14ac:dyDescent="0.35">
      <c r="N77" s="46" t="s">
        <v>181</v>
      </c>
      <c r="O77" s="47">
        <v>15035.4</v>
      </c>
      <c r="P77" s="47">
        <v>17360.7</v>
      </c>
      <c r="Q77" s="47">
        <v>7.1</v>
      </c>
      <c r="R77" s="47">
        <v>17676.400000000001</v>
      </c>
      <c r="AF77" s="46" t="s">
        <v>181</v>
      </c>
      <c r="AG77" s="47">
        <v>16208.1</v>
      </c>
      <c r="AH77" s="47">
        <v>33514.800000000003</v>
      </c>
      <c r="AI77" s="47">
        <v>38564.1</v>
      </c>
      <c r="AJ77" s="47">
        <v>6.8</v>
      </c>
    </row>
    <row r="78" spans="14:36" ht="15" thickBot="1" x14ac:dyDescent="0.35">
      <c r="N78" s="46" t="s">
        <v>186</v>
      </c>
      <c r="O78" s="47">
        <v>15034.4</v>
      </c>
      <c r="P78" s="47">
        <v>17359.7</v>
      </c>
      <c r="Q78" s="47">
        <v>6.1</v>
      </c>
      <c r="R78" s="47">
        <v>17675.400000000001</v>
      </c>
      <c r="AF78" s="46" t="s">
        <v>186</v>
      </c>
      <c r="AG78" s="47">
        <v>16207.1</v>
      </c>
      <c r="AH78" s="47">
        <v>33513.9</v>
      </c>
      <c r="AI78" s="47">
        <v>16119.5</v>
      </c>
      <c r="AJ78" s="47">
        <v>5.8</v>
      </c>
    </row>
    <row r="79" spans="14:36" ht="15" thickBot="1" x14ac:dyDescent="0.35">
      <c r="N79" s="46" t="s">
        <v>191</v>
      </c>
      <c r="O79" s="47">
        <v>7128.6</v>
      </c>
      <c r="P79" s="47">
        <v>5465.1</v>
      </c>
      <c r="Q79" s="47">
        <v>5</v>
      </c>
      <c r="R79" s="47">
        <v>17674.400000000001</v>
      </c>
      <c r="AF79" s="46" t="s">
        <v>191</v>
      </c>
      <c r="AG79" s="47">
        <v>16206.1</v>
      </c>
      <c r="AH79" s="47">
        <v>33512.9</v>
      </c>
      <c r="AI79" s="47">
        <v>16118.5</v>
      </c>
      <c r="AJ79" s="47">
        <v>4.9000000000000004</v>
      </c>
    </row>
    <row r="80" spans="14:36" ht="15" thickBot="1" x14ac:dyDescent="0.35">
      <c r="N80" s="46" t="s">
        <v>196</v>
      </c>
      <c r="O80" s="47">
        <v>7127.6</v>
      </c>
      <c r="P80" s="47">
        <v>4</v>
      </c>
      <c r="Q80" s="47">
        <v>4</v>
      </c>
      <c r="R80" s="47">
        <v>17673.400000000001</v>
      </c>
      <c r="AF80" s="46" t="s">
        <v>196</v>
      </c>
      <c r="AG80" s="47">
        <v>16205.1</v>
      </c>
      <c r="AH80" s="47">
        <v>33511.9</v>
      </c>
      <c r="AI80" s="47">
        <v>16117.6</v>
      </c>
      <c r="AJ80" s="47">
        <v>3.9</v>
      </c>
    </row>
    <row r="81" spans="14:40" ht="15" thickBot="1" x14ac:dyDescent="0.35">
      <c r="N81" s="46" t="s">
        <v>200</v>
      </c>
      <c r="O81" s="47">
        <v>7126.6</v>
      </c>
      <c r="P81" s="47">
        <v>3</v>
      </c>
      <c r="Q81" s="47">
        <v>3</v>
      </c>
      <c r="R81" s="47">
        <v>10989.7</v>
      </c>
      <c r="AF81" s="46" t="s">
        <v>200</v>
      </c>
      <c r="AG81" s="47">
        <v>2.9</v>
      </c>
      <c r="AH81" s="47">
        <v>33510.9</v>
      </c>
      <c r="AI81" s="47">
        <v>16116.6</v>
      </c>
      <c r="AJ81" s="47">
        <v>2.9</v>
      </c>
    </row>
    <row r="82" spans="14:40" ht="15" thickBot="1" x14ac:dyDescent="0.35">
      <c r="N82" s="46" t="s">
        <v>204</v>
      </c>
      <c r="O82" s="47">
        <v>2</v>
      </c>
      <c r="P82" s="47">
        <v>2</v>
      </c>
      <c r="Q82" s="47">
        <v>2</v>
      </c>
      <c r="R82" s="47">
        <v>2</v>
      </c>
      <c r="AF82" s="46" t="s">
        <v>204</v>
      </c>
      <c r="AG82" s="47">
        <v>1.9</v>
      </c>
      <c r="AH82" s="47">
        <v>33510</v>
      </c>
      <c r="AI82" s="47">
        <v>16115.6</v>
      </c>
      <c r="AJ82" s="47">
        <v>1.9</v>
      </c>
    </row>
    <row r="83" spans="14:40" ht="15" thickBot="1" x14ac:dyDescent="0.35">
      <c r="N83" s="46" t="s">
        <v>206</v>
      </c>
      <c r="O83" s="47">
        <v>1</v>
      </c>
      <c r="P83" s="47">
        <v>1</v>
      </c>
      <c r="Q83" s="47">
        <v>1</v>
      </c>
      <c r="R83" s="47">
        <v>1</v>
      </c>
      <c r="AF83" s="46" t="s">
        <v>206</v>
      </c>
      <c r="AG83" s="47">
        <v>1</v>
      </c>
      <c r="AH83" s="47">
        <v>12964</v>
      </c>
      <c r="AI83" s="47">
        <v>1</v>
      </c>
      <c r="AJ83" s="47">
        <v>1</v>
      </c>
    </row>
    <row r="84" spans="14:40" ht="15" thickBot="1" x14ac:dyDescent="0.35">
      <c r="N84" s="46" t="s">
        <v>208</v>
      </c>
      <c r="O84" s="47">
        <v>0</v>
      </c>
      <c r="P84" s="47">
        <v>0</v>
      </c>
      <c r="Q84" s="47">
        <v>0</v>
      </c>
      <c r="R84" s="47">
        <v>0</v>
      </c>
      <c r="AF84" s="46" t="s">
        <v>208</v>
      </c>
      <c r="AG84" s="47">
        <v>0</v>
      </c>
      <c r="AH84" s="47">
        <v>0</v>
      </c>
      <c r="AI84" s="47">
        <v>0</v>
      </c>
      <c r="AJ84" s="47">
        <v>0</v>
      </c>
    </row>
    <row r="85" spans="14:40" ht="18.600000000000001" thickBot="1" x14ac:dyDescent="0.35">
      <c r="N85" s="43"/>
      <c r="AF85" s="43"/>
    </row>
    <row r="86" spans="14:40" ht="15" thickBot="1" x14ac:dyDescent="0.35">
      <c r="N86" s="46" t="s">
        <v>211</v>
      </c>
      <c r="O86" s="46" t="s">
        <v>72</v>
      </c>
      <c r="P86" s="46" t="s">
        <v>73</v>
      </c>
      <c r="Q86" s="46" t="s">
        <v>74</v>
      </c>
      <c r="R86" s="46" t="s">
        <v>75</v>
      </c>
      <c r="S86" s="46" t="s">
        <v>212</v>
      </c>
      <c r="T86" s="46" t="s">
        <v>213</v>
      </c>
      <c r="U86" s="46" t="s">
        <v>214</v>
      </c>
      <c r="V86" s="46" t="s">
        <v>215</v>
      </c>
      <c r="AF86" s="46" t="s">
        <v>211</v>
      </c>
      <c r="AG86" s="46" t="s">
        <v>72</v>
      </c>
      <c r="AH86" s="46" t="s">
        <v>73</v>
      </c>
      <c r="AI86" s="46" t="s">
        <v>74</v>
      </c>
      <c r="AJ86" s="46" t="s">
        <v>75</v>
      </c>
      <c r="AK86" s="46" t="s">
        <v>212</v>
      </c>
      <c r="AL86" s="46" t="s">
        <v>213</v>
      </c>
      <c r="AM86" s="46" t="s">
        <v>214</v>
      </c>
      <c r="AN86" s="46" t="s">
        <v>215</v>
      </c>
    </row>
    <row r="87" spans="14:40" ht="15" thickBot="1" x14ac:dyDescent="0.35">
      <c r="N87" s="46" t="s">
        <v>77</v>
      </c>
      <c r="O87" s="47">
        <v>7126.6</v>
      </c>
      <c r="P87" s="47">
        <v>53498.3</v>
      </c>
      <c r="Q87" s="47">
        <v>7334.4</v>
      </c>
      <c r="R87" s="47">
        <v>28782.6</v>
      </c>
      <c r="S87" s="47">
        <v>96741.8</v>
      </c>
      <c r="T87" s="47">
        <v>95900</v>
      </c>
      <c r="U87" s="47">
        <v>-841.8</v>
      </c>
      <c r="V87" s="47">
        <v>-0.88</v>
      </c>
      <c r="AF87" s="46" t="s">
        <v>77</v>
      </c>
      <c r="AG87" s="47">
        <v>29624.6</v>
      </c>
      <c r="AH87" s="47">
        <v>12964</v>
      </c>
      <c r="AI87" s="47">
        <v>38564.1</v>
      </c>
      <c r="AJ87" s="47">
        <v>10.7</v>
      </c>
      <c r="AK87" s="47">
        <v>81163.399999999994</v>
      </c>
      <c r="AL87" s="47">
        <v>95900</v>
      </c>
      <c r="AM87" s="47">
        <v>14736.6</v>
      </c>
      <c r="AN87" s="47">
        <v>15.37</v>
      </c>
    </row>
    <row r="88" spans="14:40" ht="15" thickBot="1" x14ac:dyDescent="0.35">
      <c r="N88" s="46" t="s">
        <v>78</v>
      </c>
      <c r="O88" s="47">
        <v>1</v>
      </c>
      <c r="P88" s="47">
        <v>53496.3</v>
      </c>
      <c r="Q88" s="47">
        <v>8.1</v>
      </c>
      <c r="R88" s="47">
        <v>17677.400000000001</v>
      </c>
      <c r="S88" s="47">
        <v>71182.8</v>
      </c>
      <c r="T88" s="47">
        <v>85200</v>
      </c>
      <c r="U88" s="47">
        <v>14017.2</v>
      </c>
      <c r="V88" s="47">
        <v>16.45</v>
      </c>
      <c r="AF88" s="46" t="s">
        <v>78</v>
      </c>
      <c r="AG88" s="47">
        <v>29626.5</v>
      </c>
      <c r="AH88" s="47">
        <v>33510.9</v>
      </c>
      <c r="AI88" s="47">
        <v>38571.9</v>
      </c>
      <c r="AJ88" s="47">
        <v>14.6</v>
      </c>
      <c r="AK88" s="47">
        <v>101724</v>
      </c>
      <c r="AL88" s="47">
        <v>85200</v>
      </c>
      <c r="AM88" s="47">
        <v>-16524</v>
      </c>
      <c r="AN88" s="47">
        <v>-19.39</v>
      </c>
    </row>
    <row r="89" spans="14:40" ht="15" thickBot="1" x14ac:dyDescent="0.35">
      <c r="N89" s="46" t="s">
        <v>79</v>
      </c>
      <c r="O89" s="47">
        <v>54561.1</v>
      </c>
      <c r="P89" s="47">
        <v>4</v>
      </c>
      <c r="Q89" s="47">
        <v>10.1</v>
      </c>
      <c r="R89" s="47">
        <v>0</v>
      </c>
      <c r="S89" s="47">
        <v>54575.199999999997</v>
      </c>
      <c r="T89" s="47">
        <v>54100</v>
      </c>
      <c r="U89" s="47">
        <v>-475.2</v>
      </c>
      <c r="V89" s="47">
        <v>-0.88</v>
      </c>
      <c r="AF89" s="46" t="s">
        <v>79</v>
      </c>
      <c r="AG89" s="47">
        <v>2.9</v>
      </c>
      <c r="AH89" s="47">
        <v>33526.5</v>
      </c>
      <c r="AI89" s="47">
        <v>38569.9</v>
      </c>
      <c r="AJ89" s="47">
        <v>2362.4</v>
      </c>
      <c r="AK89" s="47">
        <v>74461.7</v>
      </c>
      <c r="AL89" s="47">
        <v>54100</v>
      </c>
      <c r="AM89" s="47">
        <v>-20361.7</v>
      </c>
      <c r="AN89" s="47">
        <v>-37.64</v>
      </c>
    </row>
    <row r="90" spans="14:40" ht="15" thickBot="1" x14ac:dyDescent="0.35">
      <c r="N90" s="46" t="s">
        <v>80</v>
      </c>
      <c r="O90" s="47">
        <v>7128.6</v>
      </c>
      <c r="P90" s="47">
        <v>17361.7</v>
      </c>
      <c r="Q90" s="47">
        <v>19289</v>
      </c>
      <c r="R90" s="47">
        <v>2</v>
      </c>
      <c r="S90" s="47">
        <v>43781.2</v>
      </c>
      <c r="T90" s="47">
        <v>43400</v>
      </c>
      <c r="U90" s="47">
        <v>-381.2</v>
      </c>
      <c r="V90" s="47">
        <v>-0.88</v>
      </c>
      <c r="AF90" s="46" t="s">
        <v>80</v>
      </c>
      <c r="AG90" s="47">
        <v>29622.7</v>
      </c>
      <c r="AH90" s="47">
        <v>33522.6</v>
      </c>
      <c r="AI90" s="47">
        <v>16116.6</v>
      </c>
      <c r="AJ90" s="47">
        <v>2360.4</v>
      </c>
      <c r="AK90" s="47">
        <v>81622.3</v>
      </c>
      <c r="AL90" s="47">
        <v>43400</v>
      </c>
      <c r="AM90" s="47">
        <v>-38222.300000000003</v>
      </c>
      <c r="AN90" s="47">
        <v>-88.07</v>
      </c>
    </row>
    <row r="91" spans="14:40" ht="15" thickBot="1" x14ac:dyDescent="0.35">
      <c r="N91" s="46" t="s">
        <v>81</v>
      </c>
      <c r="O91" s="47">
        <v>26500.7</v>
      </c>
      <c r="P91" s="47">
        <v>38552.699999999997</v>
      </c>
      <c r="Q91" s="47">
        <v>3015.3</v>
      </c>
      <c r="R91" s="47">
        <v>17678.400000000001</v>
      </c>
      <c r="S91" s="47">
        <v>85747.1</v>
      </c>
      <c r="T91" s="47">
        <v>85000</v>
      </c>
      <c r="U91" s="47">
        <v>-747.1</v>
      </c>
      <c r="V91" s="47">
        <v>-0.88</v>
      </c>
      <c r="AF91" s="46" t="s">
        <v>81</v>
      </c>
      <c r="AG91" s="47">
        <v>16208.1</v>
      </c>
      <c r="AH91" s="47">
        <v>33520.699999999997</v>
      </c>
      <c r="AI91" s="47">
        <v>38567</v>
      </c>
      <c r="AJ91" s="47">
        <v>13.6</v>
      </c>
      <c r="AK91" s="47">
        <v>88309.4</v>
      </c>
      <c r="AL91" s="47">
        <v>85000</v>
      </c>
      <c r="AM91" s="47">
        <v>-3309.4</v>
      </c>
      <c r="AN91" s="47">
        <v>-3.89</v>
      </c>
    </row>
    <row r="92" spans="14:40" ht="15" thickBot="1" x14ac:dyDescent="0.35">
      <c r="N92" s="46" t="s">
        <v>82</v>
      </c>
      <c r="O92" s="47">
        <v>7127.6</v>
      </c>
      <c r="P92" s="47">
        <v>53494.3</v>
      </c>
      <c r="Q92" s="47">
        <v>19291</v>
      </c>
      <c r="R92" s="47">
        <v>29045.9</v>
      </c>
      <c r="S92" s="47">
        <v>108958.7</v>
      </c>
      <c r="T92" s="47">
        <v>105000</v>
      </c>
      <c r="U92" s="47">
        <v>-3958.7</v>
      </c>
      <c r="V92" s="47">
        <v>-3.77</v>
      </c>
      <c r="AF92" s="46" t="s">
        <v>82</v>
      </c>
      <c r="AG92" s="47">
        <v>29623.599999999999</v>
      </c>
      <c r="AH92" s="47">
        <v>33512.9</v>
      </c>
      <c r="AI92" s="47">
        <v>1</v>
      </c>
      <c r="AJ92" s="47">
        <v>6.8</v>
      </c>
      <c r="AK92" s="47">
        <v>63144.3</v>
      </c>
      <c r="AL92" s="47">
        <v>105000</v>
      </c>
      <c r="AM92" s="47">
        <v>41855.699999999997</v>
      </c>
      <c r="AN92" s="47">
        <v>39.86</v>
      </c>
    </row>
    <row r="93" spans="14:40" ht="15" thickBot="1" x14ac:dyDescent="0.35">
      <c r="N93" s="46" t="s">
        <v>83</v>
      </c>
      <c r="O93" s="47">
        <v>21379.200000000001</v>
      </c>
      <c r="P93" s="47">
        <v>26108.3</v>
      </c>
      <c r="Q93" s="47">
        <v>5</v>
      </c>
      <c r="R93" s="47">
        <v>17675.400000000001</v>
      </c>
      <c r="S93" s="47">
        <v>65167.9</v>
      </c>
      <c r="T93" s="47">
        <v>64600</v>
      </c>
      <c r="U93" s="47">
        <v>-567.9</v>
      </c>
      <c r="V93" s="47">
        <v>-0.88</v>
      </c>
      <c r="AF93" s="46" t="s">
        <v>83</v>
      </c>
      <c r="AG93" s="47">
        <v>19092</v>
      </c>
      <c r="AH93" s="47">
        <v>33521.599999999999</v>
      </c>
      <c r="AI93" s="47">
        <v>45038.6</v>
      </c>
      <c r="AJ93" s="47">
        <v>16.5</v>
      </c>
      <c r="AK93" s="47">
        <v>97668.800000000003</v>
      </c>
      <c r="AL93" s="47">
        <v>64600</v>
      </c>
      <c r="AM93" s="47">
        <v>-33068.800000000003</v>
      </c>
      <c r="AN93" s="47">
        <v>-51.19</v>
      </c>
    </row>
    <row r="94" spans="14:40" ht="15" thickBot="1" x14ac:dyDescent="0.35">
      <c r="N94" s="46" t="s">
        <v>84</v>
      </c>
      <c r="O94" s="47">
        <v>21381.200000000001</v>
      </c>
      <c r="P94" s="47">
        <v>53491.3</v>
      </c>
      <c r="Q94" s="47">
        <v>6.1</v>
      </c>
      <c r="R94" s="47">
        <v>40627.199999999997</v>
      </c>
      <c r="S94" s="47">
        <v>115505.7</v>
      </c>
      <c r="T94" s="47">
        <v>114500</v>
      </c>
      <c r="U94" s="47">
        <v>-1005.7</v>
      </c>
      <c r="V94" s="47">
        <v>-0.88</v>
      </c>
      <c r="AF94" s="46" t="s">
        <v>84</v>
      </c>
      <c r="AG94" s="47">
        <v>19090.099999999999</v>
      </c>
      <c r="AH94" s="47">
        <v>33515.800000000003</v>
      </c>
      <c r="AI94" s="47">
        <v>38573.800000000003</v>
      </c>
      <c r="AJ94" s="47">
        <v>2.9</v>
      </c>
      <c r="AK94" s="47">
        <v>91182.6</v>
      </c>
      <c r="AL94" s="47">
        <v>114500</v>
      </c>
      <c r="AM94" s="47">
        <v>23317.4</v>
      </c>
      <c r="AN94" s="47">
        <v>20.36</v>
      </c>
    </row>
    <row r="95" spans="14:40" ht="15" thickBot="1" x14ac:dyDescent="0.35">
      <c r="N95" s="46" t="s">
        <v>85</v>
      </c>
      <c r="O95" s="47">
        <v>15035.4</v>
      </c>
      <c r="P95" s="47">
        <v>53495.3</v>
      </c>
      <c r="Q95" s="47">
        <v>7333.4</v>
      </c>
      <c r="R95" s="47">
        <v>29048.9</v>
      </c>
      <c r="S95" s="47">
        <v>104913</v>
      </c>
      <c r="T95" s="47">
        <v>104000</v>
      </c>
      <c r="U95" s="47">
        <v>-913</v>
      </c>
      <c r="V95" s="47">
        <v>-0.88</v>
      </c>
      <c r="AF95" s="46" t="s">
        <v>85</v>
      </c>
      <c r="AG95" s="47">
        <v>29620.7</v>
      </c>
      <c r="AH95" s="47">
        <v>33511.9</v>
      </c>
      <c r="AI95" s="47">
        <v>38565.1</v>
      </c>
      <c r="AJ95" s="47">
        <v>3.9</v>
      </c>
      <c r="AK95" s="47">
        <v>101701.6</v>
      </c>
      <c r="AL95" s="47">
        <v>104000</v>
      </c>
      <c r="AM95" s="47">
        <v>2298.4</v>
      </c>
      <c r="AN95" s="47">
        <v>2.21</v>
      </c>
    </row>
    <row r="96" spans="14:40" ht="15" thickBot="1" x14ac:dyDescent="0.35">
      <c r="N96" s="46" t="s">
        <v>86</v>
      </c>
      <c r="O96" s="47">
        <v>72600.600000000006</v>
      </c>
      <c r="P96" s="47">
        <v>2</v>
      </c>
      <c r="Q96" s="47">
        <v>7.1</v>
      </c>
      <c r="R96" s="47">
        <v>17676.400000000001</v>
      </c>
      <c r="S96" s="47">
        <v>90286.1</v>
      </c>
      <c r="T96" s="47">
        <v>89500</v>
      </c>
      <c r="U96" s="47">
        <v>-786.1</v>
      </c>
      <c r="V96" s="47">
        <v>-0.88</v>
      </c>
      <c r="AF96" s="46" t="s">
        <v>86</v>
      </c>
      <c r="AG96" s="47">
        <v>1.9</v>
      </c>
      <c r="AH96" s="47">
        <v>33528.5</v>
      </c>
      <c r="AI96" s="47">
        <v>38572.9</v>
      </c>
      <c r="AJ96" s="47">
        <v>15.6</v>
      </c>
      <c r="AK96" s="47">
        <v>72118.8</v>
      </c>
      <c r="AL96" s="47">
        <v>89500</v>
      </c>
      <c r="AM96" s="47">
        <v>17381.2</v>
      </c>
      <c r="AN96" s="47">
        <v>19.420000000000002</v>
      </c>
    </row>
    <row r="97" spans="14:40" ht="15" thickBot="1" x14ac:dyDescent="0.35">
      <c r="N97" s="46" t="s">
        <v>87</v>
      </c>
      <c r="O97" s="47">
        <v>2</v>
      </c>
      <c r="P97" s="47">
        <v>1</v>
      </c>
      <c r="Q97" s="47">
        <v>7335.4</v>
      </c>
      <c r="R97" s="47">
        <v>17679.400000000001</v>
      </c>
      <c r="S97" s="47">
        <v>25017.8</v>
      </c>
      <c r="T97" s="47">
        <v>24800</v>
      </c>
      <c r="U97" s="47">
        <v>-217.8</v>
      </c>
      <c r="V97" s="47">
        <v>-0.88</v>
      </c>
      <c r="AF97" s="46" t="s">
        <v>87</v>
      </c>
      <c r="AG97" s="47">
        <v>29625.599999999999</v>
      </c>
      <c r="AH97" s="47">
        <v>33529.4</v>
      </c>
      <c r="AI97" s="47">
        <v>16119.5</v>
      </c>
      <c r="AJ97" s="47">
        <v>12.7</v>
      </c>
      <c r="AK97" s="47">
        <v>79287.199999999997</v>
      </c>
      <c r="AL97" s="47">
        <v>24800</v>
      </c>
      <c r="AM97" s="47">
        <v>-54487.199999999997</v>
      </c>
      <c r="AN97" s="47">
        <v>-219.71</v>
      </c>
    </row>
    <row r="98" spans="14:40" ht="15" thickBot="1" x14ac:dyDescent="0.35">
      <c r="N98" s="46" t="s">
        <v>88</v>
      </c>
      <c r="O98" s="47">
        <v>15034.4</v>
      </c>
      <c r="P98" s="47">
        <v>53492.3</v>
      </c>
      <c r="Q98" s="47">
        <v>19287.900000000001</v>
      </c>
      <c r="R98" s="47">
        <v>29046.9</v>
      </c>
      <c r="S98" s="47">
        <v>116861.5</v>
      </c>
      <c r="T98" s="47">
        <v>123600</v>
      </c>
      <c r="U98" s="47">
        <v>6738.5</v>
      </c>
      <c r="V98" s="47">
        <v>5.45</v>
      </c>
      <c r="AF98" s="46" t="s">
        <v>88</v>
      </c>
      <c r="AG98" s="47">
        <v>29621.7</v>
      </c>
      <c r="AH98" s="47">
        <v>33514.800000000003</v>
      </c>
      <c r="AI98" s="47">
        <v>16117.6</v>
      </c>
      <c r="AJ98" s="47">
        <v>5.8</v>
      </c>
      <c r="AK98" s="47">
        <v>79259.899999999994</v>
      </c>
      <c r="AL98" s="47">
        <v>123600</v>
      </c>
      <c r="AM98" s="47">
        <v>44340.1</v>
      </c>
      <c r="AN98" s="47">
        <v>35.869999999999997</v>
      </c>
    </row>
    <row r="99" spans="14:40" ht="15" thickBot="1" x14ac:dyDescent="0.35">
      <c r="N99" s="46" t="s">
        <v>89</v>
      </c>
      <c r="O99" s="47">
        <v>54560.1</v>
      </c>
      <c r="P99" s="47">
        <v>42425.4</v>
      </c>
      <c r="Q99" s="47">
        <v>7332.3</v>
      </c>
      <c r="R99" s="47">
        <v>29042.9</v>
      </c>
      <c r="S99" s="47">
        <v>133360.70000000001</v>
      </c>
      <c r="T99" s="47">
        <v>132200</v>
      </c>
      <c r="U99" s="47">
        <v>-1160.7</v>
      </c>
      <c r="V99" s="47">
        <v>-0.88</v>
      </c>
      <c r="AF99" s="46" t="s">
        <v>89</v>
      </c>
      <c r="AG99" s="47">
        <v>16205.1</v>
      </c>
      <c r="AH99" s="47">
        <v>33517.699999999997</v>
      </c>
      <c r="AI99" s="47">
        <v>38566</v>
      </c>
      <c r="AJ99" s="47">
        <v>9.6999999999999993</v>
      </c>
      <c r="AK99" s="47">
        <v>88298.7</v>
      </c>
      <c r="AL99" s="47">
        <v>132200</v>
      </c>
      <c r="AM99" s="47">
        <v>43901.3</v>
      </c>
      <c r="AN99" s="47">
        <v>33.21</v>
      </c>
    </row>
    <row r="100" spans="14:40" ht="15" thickBot="1" x14ac:dyDescent="0.35">
      <c r="N100" s="46" t="s">
        <v>90</v>
      </c>
      <c r="O100" s="47">
        <v>26501.8</v>
      </c>
      <c r="P100" s="47">
        <v>17359.7</v>
      </c>
      <c r="Q100" s="47">
        <v>5</v>
      </c>
      <c r="R100" s="47">
        <v>17673.400000000001</v>
      </c>
      <c r="S100" s="47">
        <v>61539.8</v>
      </c>
      <c r="T100" s="47">
        <v>72700</v>
      </c>
      <c r="U100" s="47">
        <v>11160.2</v>
      </c>
      <c r="V100" s="47">
        <v>15.35</v>
      </c>
      <c r="AF100" s="46" t="s">
        <v>90</v>
      </c>
      <c r="AG100" s="47">
        <v>16207.1</v>
      </c>
      <c r="AH100" s="47">
        <v>33524.6</v>
      </c>
      <c r="AI100" s="47">
        <v>45038.6</v>
      </c>
      <c r="AJ100" s="47">
        <v>18.5</v>
      </c>
      <c r="AK100" s="47">
        <v>94788.7</v>
      </c>
      <c r="AL100" s="47">
        <v>72700</v>
      </c>
      <c r="AM100" s="47">
        <v>-22088.7</v>
      </c>
      <c r="AN100" s="47">
        <v>-30.38</v>
      </c>
    </row>
    <row r="101" spans="14:40" ht="15" thickBot="1" x14ac:dyDescent="0.35">
      <c r="N101" s="46" t="s">
        <v>91</v>
      </c>
      <c r="O101" s="47">
        <v>21378.1</v>
      </c>
      <c r="P101" s="47">
        <v>17360.7</v>
      </c>
      <c r="Q101" s="47">
        <v>5</v>
      </c>
      <c r="R101" s="47">
        <v>10989.7</v>
      </c>
      <c r="S101" s="47">
        <v>49733.5</v>
      </c>
      <c r="T101" s="47">
        <v>49300</v>
      </c>
      <c r="U101" s="47">
        <v>-433.5</v>
      </c>
      <c r="V101" s="47">
        <v>-0.88</v>
      </c>
      <c r="AF101" s="46" t="s">
        <v>91</v>
      </c>
      <c r="AG101" s="47">
        <v>19093</v>
      </c>
      <c r="AH101" s="47">
        <v>33523.599999999999</v>
      </c>
      <c r="AI101" s="47">
        <v>45038.6</v>
      </c>
      <c r="AJ101" s="47">
        <v>19.5</v>
      </c>
      <c r="AK101" s="47">
        <v>97674.6</v>
      </c>
      <c r="AL101" s="47">
        <v>49300</v>
      </c>
      <c r="AM101" s="47">
        <v>-48374.6</v>
      </c>
      <c r="AN101" s="47">
        <v>-98.12</v>
      </c>
    </row>
    <row r="102" spans="14:40" ht="15" thickBot="1" x14ac:dyDescent="0.35">
      <c r="N102" s="46" t="s">
        <v>92</v>
      </c>
      <c r="O102" s="47">
        <v>0</v>
      </c>
      <c r="P102" s="47">
        <v>53499.3</v>
      </c>
      <c r="Q102" s="47">
        <v>5</v>
      </c>
      <c r="R102" s="47">
        <v>29047.9</v>
      </c>
      <c r="S102" s="47">
        <v>82552.3</v>
      </c>
      <c r="T102" s="47">
        <v>67800</v>
      </c>
      <c r="U102" s="47">
        <v>-14752.3</v>
      </c>
      <c r="V102" s="47">
        <v>-21.76</v>
      </c>
      <c r="AF102" s="46" t="s">
        <v>92</v>
      </c>
      <c r="AG102" s="47">
        <v>29627.5</v>
      </c>
      <c r="AH102" s="47">
        <v>0</v>
      </c>
      <c r="AI102" s="47">
        <v>45038.6</v>
      </c>
      <c r="AJ102" s="47">
        <v>4.9000000000000004</v>
      </c>
      <c r="AK102" s="47">
        <v>74671</v>
      </c>
      <c r="AL102" s="47">
        <v>67800</v>
      </c>
      <c r="AM102" s="47">
        <v>-6871</v>
      </c>
      <c r="AN102" s="47">
        <v>-10.130000000000001</v>
      </c>
    </row>
    <row r="103" spans="14:40" ht="15" thickBot="1" x14ac:dyDescent="0.35">
      <c r="N103" s="46" t="s">
        <v>93</v>
      </c>
      <c r="O103" s="47">
        <v>21380.2</v>
      </c>
      <c r="P103" s="47">
        <v>53497.3</v>
      </c>
      <c r="Q103" s="47">
        <v>19290</v>
      </c>
      <c r="R103" s="47">
        <v>45145.599999999999</v>
      </c>
      <c r="S103" s="47">
        <v>139313</v>
      </c>
      <c r="T103" s="47">
        <v>138100</v>
      </c>
      <c r="U103" s="47">
        <v>-1213</v>
      </c>
      <c r="V103" s="47">
        <v>-0.88</v>
      </c>
      <c r="AF103" s="46" t="s">
        <v>93</v>
      </c>
      <c r="AG103" s="47">
        <v>19091.099999999999</v>
      </c>
      <c r="AH103" s="47">
        <v>33510</v>
      </c>
      <c r="AI103" s="47">
        <v>16115.6</v>
      </c>
      <c r="AJ103" s="47">
        <v>1</v>
      </c>
      <c r="AK103" s="47">
        <v>68717.600000000006</v>
      </c>
      <c r="AL103" s="47">
        <v>138100</v>
      </c>
      <c r="AM103" s="47">
        <v>69382.399999999994</v>
      </c>
      <c r="AN103" s="47">
        <v>50.24</v>
      </c>
    </row>
    <row r="104" spans="14:40" ht="15" thickBot="1" x14ac:dyDescent="0.35">
      <c r="N104" s="46" t="s">
        <v>94</v>
      </c>
      <c r="O104" s="47">
        <v>78671.5</v>
      </c>
      <c r="P104" s="47">
        <v>5465.1</v>
      </c>
      <c r="Q104" s="47">
        <v>5</v>
      </c>
      <c r="R104" s="47">
        <v>29043.9</v>
      </c>
      <c r="S104" s="47">
        <v>113185.5</v>
      </c>
      <c r="T104" s="47">
        <v>112200</v>
      </c>
      <c r="U104" s="47">
        <v>-985.5</v>
      </c>
      <c r="V104" s="47">
        <v>-0.88</v>
      </c>
      <c r="AF104" s="46" t="s">
        <v>94</v>
      </c>
      <c r="AG104" s="47">
        <v>0</v>
      </c>
      <c r="AH104" s="47">
        <v>33525.5</v>
      </c>
      <c r="AI104" s="47">
        <v>45038.6</v>
      </c>
      <c r="AJ104" s="47">
        <v>8.8000000000000007</v>
      </c>
      <c r="AK104" s="47">
        <v>78572.899999999994</v>
      </c>
      <c r="AL104" s="47">
        <v>112200</v>
      </c>
      <c r="AM104" s="47">
        <v>33627.1</v>
      </c>
      <c r="AN104" s="47">
        <v>29.97</v>
      </c>
    </row>
    <row r="105" spans="14:40" ht="15" thickBot="1" x14ac:dyDescent="0.35">
      <c r="N105" s="46" t="s">
        <v>95</v>
      </c>
      <c r="O105" s="47">
        <v>26502.799999999999</v>
      </c>
      <c r="P105" s="47">
        <v>3</v>
      </c>
      <c r="Q105" s="47">
        <v>19292</v>
      </c>
      <c r="R105" s="47">
        <v>1</v>
      </c>
      <c r="S105" s="47">
        <v>45798.8</v>
      </c>
      <c r="T105" s="47">
        <v>45400</v>
      </c>
      <c r="U105" s="47">
        <v>-398.8</v>
      </c>
      <c r="V105" s="47">
        <v>-0.88</v>
      </c>
      <c r="AF105" s="46" t="s">
        <v>95</v>
      </c>
      <c r="AG105" s="47">
        <v>16206.1</v>
      </c>
      <c r="AH105" s="47">
        <v>33527.5</v>
      </c>
      <c r="AI105" s="47">
        <v>0</v>
      </c>
      <c r="AJ105" s="47">
        <v>2361.4</v>
      </c>
      <c r="AK105" s="47">
        <v>52095</v>
      </c>
      <c r="AL105" s="47">
        <v>45400</v>
      </c>
      <c r="AM105" s="47">
        <v>-6695</v>
      </c>
      <c r="AN105" s="47">
        <v>-14.75</v>
      </c>
    </row>
    <row r="106" spans="14:40" ht="15" thickBot="1" x14ac:dyDescent="0.35">
      <c r="N106" s="46" t="s">
        <v>96</v>
      </c>
      <c r="O106" s="47">
        <v>21382.2</v>
      </c>
      <c r="P106" s="47">
        <v>0</v>
      </c>
      <c r="Q106" s="47">
        <v>12.1</v>
      </c>
      <c r="R106" s="47">
        <v>29044.9</v>
      </c>
      <c r="S106" s="47">
        <v>50439.199999999997</v>
      </c>
      <c r="T106" s="47">
        <v>50000</v>
      </c>
      <c r="U106" s="47">
        <v>-439.2</v>
      </c>
      <c r="V106" s="47">
        <v>-0.88</v>
      </c>
      <c r="AF106" s="46" t="s">
        <v>96</v>
      </c>
      <c r="AG106" s="47">
        <v>19089.099999999999</v>
      </c>
      <c r="AH106" s="47">
        <v>33878.800000000003</v>
      </c>
      <c r="AI106" s="47">
        <v>38568</v>
      </c>
      <c r="AJ106" s="47">
        <v>7.8</v>
      </c>
      <c r="AK106" s="47">
        <v>91543.7</v>
      </c>
      <c r="AL106" s="47">
        <v>50000</v>
      </c>
      <c r="AM106" s="47">
        <v>-41543.699999999997</v>
      </c>
      <c r="AN106" s="47">
        <v>-83.09</v>
      </c>
    </row>
    <row r="107" spans="14:40" ht="15" thickBot="1" x14ac:dyDescent="0.35">
      <c r="N107" s="46" t="s">
        <v>97</v>
      </c>
      <c r="O107" s="47">
        <v>15036.4</v>
      </c>
      <c r="P107" s="47">
        <v>42426.400000000001</v>
      </c>
      <c r="Q107" s="47">
        <v>11.1</v>
      </c>
      <c r="R107" s="47">
        <v>17680.400000000001</v>
      </c>
      <c r="S107" s="47">
        <v>75154.399999999994</v>
      </c>
      <c r="T107" s="47">
        <v>74500</v>
      </c>
      <c r="U107" s="47">
        <v>-654.4</v>
      </c>
      <c r="V107" s="47">
        <v>-0.88</v>
      </c>
      <c r="AF107" s="46" t="s">
        <v>97</v>
      </c>
      <c r="AG107" s="47">
        <v>29619.7</v>
      </c>
      <c r="AH107" s="47">
        <v>33516.800000000003</v>
      </c>
      <c r="AI107" s="47">
        <v>38569</v>
      </c>
      <c r="AJ107" s="47">
        <v>11.7</v>
      </c>
      <c r="AK107" s="47">
        <v>101717.2</v>
      </c>
      <c r="AL107" s="47">
        <v>74500</v>
      </c>
      <c r="AM107" s="47">
        <v>-27217.200000000001</v>
      </c>
      <c r="AN107" s="47">
        <v>-36.53</v>
      </c>
    </row>
    <row r="108" spans="14:40" ht="15" thickBot="1" x14ac:dyDescent="0.35">
      <c r="N108" s="46" t="s">
        <v>98</v>
      </c>
      <c r="O108" s="47">
        <v>18815.8</v>
      </c>
      <c r="P108" s="47">
        <v>38554.699999999997</v>
      </c>
      <c r="Q108" s="47">
        <v>9.1</v>
      </c>
      <c r="R108" s="47">
        <v>17674.400000000001</v>
      </c>
      <c r="S108" s="47">
        <v>75054</v>
      </c>
      <c r="T108" s="47">
        <v>74400</v>
      </c>
      <c r="U108" s="47">
        <v>-654</v>
      </c>
      <c r="V108" s="47">
        <v>-0.88</v>
      </c>
      <c r="AF108" s="46" t="s">
        <v>98</v>
      </c>
      <c r="AG108" s="47">
        <v>29618.799999999999</v>
      </c>
      <c r="AH108" s="47">
        <v>33518.699999999997</v>
      </c>
      <c r="AI108" s="47">
        <v>38570.9</v>
      </c>
      <c r="AJ108" s="47">
        <v>17.5</v>
      </c>
      <c r="AK108" s="47">
        <v>101725.9</v>
      </c>
      <c r="AL108" s="47">
        <v>74400</v>
      </c>
      <c r="AM108" s="47">
        <v>-27325.9</v>
      </c>
      <c r="AN108" s="47">
        <v>-36.729999999999997</v>
      </c>
    </row>
    <row r="109" spans="14:40" ht="15" thickBot="1" x14ac:dyDescent="0.35">
      <c r="N109" s="46" t="s">
        <v>99</v>
      </c>
      <c r="O109" s="47">
        <v>26499.7</v>
      </c>
      <c r="P109" s="47">
        <v>53493.3</v>
      </c>
      <c r="Q109" s="47">
        <v>5</v>
      </c>
      <c r="R109" s="47">
        <v>72731.8</v>
      </c>
      <c r="S109" s="47">
        <v>152729.79999999999</v>
      </c>
      <c r="T109" s="47">
        <v>151400</v>
      </c>
      <c r="U109" s="47">
        <v>-1329.8</v>
      </c>
      <c r="V109" s="47">
        <v>-0.88</v>
      </c>
      <c r="AF109" s="46" t="s">
        <v>99</v>
      </c>
      <c r="AG109" s="47">
        <v>19088.099999999999</v>
      </c>
      <c r="AH109" s="47">
        <v>33513.9</v>
      </c>
      <c r="AI109" s="47">
        <v>45038.6</v>
      </c>
      <c r="AJ109" s="47">
        <v>0</v>
      </c>
      <c r="AK109" s="47">
        <v>97640.6</v>
      </c>
      <c r="AL109" s="47">
        <v>151400</v>
      </c>
      <c r="AM109" s="47">
        <v>53759.4</v>
      </c>
      <c r="AN109" s="47">
        <v>35.51</v>
      </c>
    </row>
    <row r="110" spans="14:40" ht="15" thickBot="1" x14ac:dyDescent="0.35"/>
    <row r="111" spans="14:40" ht="15" thickBot="1" x14ac:dyDescent="0.35">
      <c r="N111" s="48" t="s">
        <v>216</v>
      </c>
      <c r="O111" s="49">
        <v>224194.6</v>
      </c>
      <c r="AF111" s="48" t="s">
        <v>216</v>
      </c>
      <c r="AG111" s="49">
        <v>110912.1</v>
      </c>
    </row>
    <row r="112" spans="14:40" ht="15" thickBot="1" x14ac:dyDescent="0.35">
      <c r="N112" s="48" t="s">
        <v>217</v>
      </c>
      <c r="O112" s="49">
        <v>0</v>
      </c>
      <c r="AF112" s="48" t="s">
        <v>217</v>
      </c>
      <c r="AG112" s="49">
        <v>0</v>
      </c>
    </row>
    <row r="113" spans="14:33" ht="15" thickBot="1" x14ac:dyDescent="0.35">
      <c r="N113" s="48" t="s">
        <v>218</v>
      </c>
      <c r="O113" s="49">
        <v>1957599.8</v>
      </c>
      <c r="AF113" s="48" t="s">
        <v>218</v>
      </c>
      <c r="AG113" s="49">
        <v>1959089.9</v>
      </c>
    </row>
    <row r="114" spans="14:33" ht="15" thickBot="1" x14ac:dyDescent="0.35">
      <c r="N114" s="48" t="s">
        <v>219</v>
      </c>
      <c r="O114" s="49">
        <v>1957600</v>
      </c>
      <c r="AF114" s="48" t="s">
        <v>219</v>
      </c>
      <c r="AG114" s="49">
        <v>1957600</v>
      </c>
    </row>
    <row r="115" spans="14:33" ht="15" thickBot="1" x14ac:dyDescent="0.35">
      <c r="N115" s="48" t="s">
        <v>220</v>
      </c>
      <c r="O115" s="49">
        <v>-0.2</v>
      </c>
      <c r="AF115" s="48" t="s">
        <v>220</v>
      </c>
      <c r="AG115" s="49">
        <v>1489.9</v>
      </c>
    </row>
    <row r="116" spans="14:33" ht="15" thickBot="1" x14ac:dyDescent="0.35">
      <c r="N116" s="48" t="s">
        <v>221</v>
      </c>
      <c r="O116" s="49"/>
      <c r="AF116" s="48" t="s">
        <v>221</v>
      </c>
      <c r="AG116" s="49"/>
    </row>
    <row r="117" spans="14:33" ht="15" thickBot="1" x14ac:dyDescent="0.35">
      <c r="N117" s="48" t="s">
        <v>222</v>
      </c>
      <c r="O117" s="49"/>
      <c r="AF117" s="48" t="s">
        <v>222</v>
      </c>
      <c r="AG117" s="49"/>
    </row>
    <row r="118" spans="14:33" ht="15" thickBot="1" x14ac:dyDescent="0.35">
      <c r="N118" s="48" t="s">
        <v>223</v>
      </c>
      <c r="O118" s="49">
        <v>0</v>
      </c>
      <c r="AF118" s="48" t="s">
        <v>223</v>
      </c>
      <c r="AG118" s="49">
        <v>0</v>
      </c>
    </row>
    <row r="120" spans="14:33" x14ac:dyDescent="0.3">
      <c r="N120" s="4" t="s">
        <v>224</v>
      </c>
      <c r="AF120" s="4" t="s">
        <v>224</v>
      </c>
    </row>
    <row r="122" spans="14:33" x14ac:dyDescent="0.3">
      <c r="N122" s="50" t="s">
        <v>225</v>
      </c>
      <c r="AF122" s="50" t="s">
        <v>225</v>
      </c>
    </row>
    <row r="123" spans="14:33" x14ac:dyDescent="0.3">
      <c r="N123" s="50" t="s">
        <v>226</v>
      </c>
      <c r="AF123" s="50" t="s">
        <v>317</v>
      </c>
    </row>
  </sheetData>
  <hyperlinks>
    <hyperlink ref="N120" r:id="rId1" display="https://miau.my-x.hu/myx-free/coco/test/446676620250529151617.html" xr:uid="{23539DE1-B7D7-4699-B6A1-73F2297276F8}"/>
    <hyperlink ref="AF120" r:id="rId2" display="https://miau.my-x.hu/myx-free/coco/test/369406320250529151659.html" xr:uid="{16EC885A-3781-4DD9-9192-2B8861ED2640}"/>
  </hyperlinks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A70F9-AE6A-4427-847D-9608EE5B59BE}">
  <dimension ref="A2:G30"/>
  <sheetViews>
    <sheetView workbookViewId="0"/>
  </sheetViews>
  <sheetFormatPr defaultRowHeight="14.4" x14ac:dyDescent="0.3"/>
  <cols>
    <col min="2" max="2" width="14" bestFit="1" customWidth="1"/>
    <col min="3" max="3" width="50.44140625" customWidth="1"/>
    <col min="4" max="4" width="53.33203125" customWidth="1"/>
    <col min="5" max="5" width="13.44140625" bestFit="1" customWidth="1"/>
    <col min="6" max="6" width="17.88671875" bestFit="1" customWidth="1"/>
    <col min="7" max="7" width="25.109375" bestFit="1" customWidth="1"/>
  </cols>
  <sheetData>
    <row r="2" spans="1:7" ht="15.75" customHeight="1" x14ac:dyDescent="0.3"/>
    <row r="3" spans="1:7" ht="47.25" customHeight="1" x14ac:dyDescent="0.3">
      <c r="B3" s="13" t="s">
        <v>0</v>
      </c>
      <c r="C3" s="13" t="s">
        <v>40</v>
      </c>
      <c r="D3" s="13" t="s">
        <v>41</v>
      </c>
      <c r="F3" s="1" t="s">
        <v>2</v>
      </c>
      <c r="G3" s="3" t="s">
        <v>4</v>
      </c>
    </row>
    <row r="4" spans="1:7" x14ac:dyDescent="0.3">
      <c r="A4">
        <v>1</v>
      </c>
      <c r="B4" t="s">
        <v>9</v>
      </c>
      <c r="C4">
        <v>33210</v>
      </c>
      <c r="D4" s="2">
        <v>29758</v>
      </c>
      <c r="E4" s="2"/>
      <c r="F4" s="2"/>
    </row>
    <row r="5" spans="1:7" x14ac:dyDescent="0.3">
      <c r="A5">
        <v>2</v>
      </c>
      <c r="B5" t="s">
        <v>1</v>
      </c>
      <c r="C5">
        <v>30367</v>
      </c>
      <c r="D5" s="2">
        <v>26293</v>
      </c>
      <c r="E5" s="2"/>
      <c r="F5" s="2"/>
    </row>
    <row r="6" spans="1:7" x14ac:dyDescent="0.3">
      <c r="A6">
        <v>3</v>
      </c>
      <c r="B6" t="s">
        <v>10</v>
      </c>
      <c r="C6">
        <v>7811</v>
      </c>
      <c r="D6" s="2">
        <v>13079</v>
      </c>
      <c r="E6" s="2"/>
      <c r="F6" s="2"/>
    </row>
    <row r="7" spans="1:7" x14ac:dyDescent="0.3">
      <c r="A7">
        <v>4</v>
      </c>
      <c r="B7" t="s">
        <v>11</v>
      </c>
      <c r="C7">
        <v>12344</v>
      </c>
      <c r="D7" s="2">
        <v>16277</v>
      </c>
      <c r="E7" s="2"/>
      <c r="F7" s="2"/>
    </row>
    <row r="8" spans="1:7" x14ac:dyDescent="0.3">
      <c r="A8">
        <v>5</v>
      </c>
      <c r="B8" t="s">
        <v>12</v>
      </c>
      <c r="C8">
        <v>20666</v>
      </c>
      <c r="D8" s="2">
        <v>22817</v>
      </c>
      <c r="E8" s="2"/>
      <c r="F8" s="2"/>
    </row>
    <row r="9" spans="1:7" x14ac:dyDescent="0.3">
      <c r="A9">
        <v>6</v>
      </c>
      <c r="B9" t="s">
        <v>13</v>
      </c>
      <c r="C9">
        <v>15133</v>
      </c>
      <c r="D9" s="2">
        <v>16972</v>
      </c>
      <c r="E9" s="2"/>
      <c r="F9" s="2"/>
    </row>
    <row r="10" spans="1:7" x14ac:dyDescent="0.3">
      <c r="A10">
        <v>7</v>
      </c>
      <c r="B10" t="s">
        <v>14</v>
      </c>
      <c r="C10">
        <v>34843</v>
      </c>
      <c r="D10" s="2">
        <v>24297</v>
      </c>
      <c r="E10" s="2"/>
      <c r="F10" s="2"/>
    </row>
    <row r="11" spans="1:7" x14ac:dyDescent="0.3">
      <c r="A11">
        <v>8</v>
      </c>
      <c r="B11" t="s">
        <v>15</v>
      </c>
      <c r="C11">
        <v>16073</v>
      </c>
      <c r="D11" s="2">
        <v>16414</v>
      </c>
      <c r="E11" s="2"/>
      <c r="F11" s="2"/>
    </row>
    <row r="12" spans="1:7" x14ac:dyDescent="0.3">
      <c r="A12">
        <v>9</v>
      </c>
      <c r="B12" t="s">
        <v>16</v>
      </c>
      <c r="C12">
        <v>28681</v>
      </c>
      <c r="D12" s="2">
        <v>23045</v>
      </c>
      <c r="E12" s="2"/>
      <c r="F12" s="2"/>
    </row>
    <row r="13" spans="1:7" x14ac:dyDescent="0.3">
      <c r="A13">
        <v>10</v>
      </c>
      <c r="B13" t="s">
        <v>17</v>
      </c>
      <c r="C13">
        <v>25557</v>
      </c>
      <c r="D13" s="2">
        <v>23222</v>
      </c>
      <c r="E13" s="2"/>
      <c r="F13" s="2"/>
    </row>
    <row r="14" spans="1:7" x14ac:dyDescent="0.3">
      <c r="A14">
        <v>11</v>
      </c>
      <c r="B14" t="s">
        <v>18</v>
      </c>
      <c r="C14">
        <v>27619</v>
      </c>
      <c r="D14" s="2">
        <v>25192</v>
      </c>
      <c r="E14" s="2"/>
      <c r="F14" s="2"/>
    </row>
    <row r="15" spans="1:7" x14ac:dyDescent="0.3">
      <c r="A15">
        <v>12</v>
      </c>
      <c r="B15" t="s">
        <v>33</v>
      </c>
      <c r="C15">
        <v>10862</v>
      </c>
      <c r="D15" s="2">
        <v>12451</v>
      </c>
      <c r="E15" s="2"/>
      <c r="F15" s="2"/>
    </row>
    <row r="16" spans="1:7" x14ac:dyDescent="0.3">
      <c r="A16">
        <v>13</v>
      </c>
      <c r="B16" t="s">
        <v>19</v>
      </c>
      <c r="C16">
        <v>8814</v>
      </c>
      <c r="D16" s="2">
        <v>11628</v>
      </c>
      <c r="E16" s="2"/>
      <c r="F16" s="2"/>
    </row>
    <row r="17" spans="1:6" x14ac:dyDescent="0.3">
      <c r="A17">
        <v>14</v>
      </c>
      <c r="B17" t="s">
        <v>20</v>
      </c>
      <c r="C17">
        <v>33232</v>
      </c>
      <c r="D17" s="2">
        <v>23442</v>
      </c>
      <c r="E17" s="2"/>
      <c r="F17" s="2"/>
    </row>
    <row r="18" spans="1:6" x14ac:dyDescent="0.3">
      <c r="A18">
        <v>15</v>
      </c>
      <c r="B18" t="s">
        <v>21</v>
      </c>
      <c r="C18">
        <v>20605</v>
      </c>
      <c r="D18" s="2">
        <v>20804</v>
      </c>
      <c r="E18" s="2"/>
      <c r="F18" s="2"/>
    </row>
    <row r="19" spans="1:6" x14ac:dyDescent="0.3">
      <c r="A19">
        <v>16</v>
      </c>
      <c r="B19" t="s">
        <v>22</v>
      </c>
      <c r="C19">
        <v>12776</v>
      </c>
      <c r="D19" s="2">
        <v>14669</v>
      </c>
      <c r="E19" s="2"/>
      <c r="F19" s="2"/>
    </row>
    <row r="20" spans="1:6" x14ac:dyDescent="0.3">
      <c r="A20">
        <v>17</v>
      </c>
      <c r="B20" t="s">
        <v>23</v>
      </c>
      <c r="C20">
        <v>12325</v>
      </c>
      <c r="D20" s="2">
        <v>15110</v>
      </c>
      <c r="E20" s="2"/>
      <c r="F20" s="2"/>
    </row>
    <row r="21" spans="1:6" x14ac:dyDescent="0.3">
      <c r="A21">
        <v>18</v>
      </c>
      <c r="B21" t="s">
        <v>3</v>
      </c>
      <c r="C21">
        <v>50799</v>
      </c>
      <c r="D21" s="2">
        <v>37781</v>
      </c>
      <c r="E21" s="2"/>
      <c r="F21" s="2"/>
    </row>
    <row r="22" spans="1:6" x14ac:dyDescent="0.3">
      <c r="A22">
        <v>19</v>
      </c>
      <c r="B22" t="s">
        <v>24</v>
      </c>
      <c r="C22">
        <v>20430</v>
      </c>
      <c r="D22" s="2">
        <v>22894</v>
      </c>
      <c r="E22" s="2"/>
      <c r="F22" s="2"/>
    </row>
    <row r="23" spans="1:6" x14ac:dyDescent="0.3">
      <c r="A23">
        <v>20</v>
      </c>
      <c r="B23" t="s">
        <v>25</v>
      </c>
      <c r="C23">
        <v>32025</v>
      </c>
      <c r="D23" s="2">
        <v>27128</v>
      </c>
      <c r="E23" s="2"/>
      <c r="F23" s="2"/>
    </row>
    <row r="24" spans="1:6" x14ac:dyDescent="0.3">
      <c r="A24">
        <v>21</v>
      </c>
      <c r="B24" t="s">
        <v>26</v>
      </c>
      <c r="C24">
        <v>11969</v>
      </c>
      <c r="D24" s="2">
        <v>18136</v>
      </c>
      <c r="E24" s="2"/>
      <c r="F24" s="2"/>
    </row>
    <row r="25" spans="1:6" x14ac:dyDescent="0.3">
      <c r="A25">
        <v>22</v>
      </c>
      <c r="B25" t="s">
        <v>27</v>
      </c>
      <c r="C25">
        <v>12646</v>
      </c>
      <c r="D25" s="2">
        <v>14446</v>
      </c>
      <c r="E25" s="2"/>
      <c r="F25" s="2"/>
    </row>
    <row r="26" spans="1:6" x14ac:dyDescent="0.3">
      <c r="A26">
        <v>23</v>
      </c>
      <c r="B26" t="s">
        <v>28</v>
      </c>
      <c r="C26">
        <v>7844</v>
      </c>
      <c r="D26" s="2">
        <v>13033</v>
      </c>
      <c r="E26" s="2"/>
      <c r="F26" s="2"/>
    </row>
    <row r="27" spans="1:6" x14ac:dyDescent="0.3">
      <c r="A27">
        <v>24</v>
      </c>
      <c r="B27" t="s">
        <v>29</v>
      </c>
      <c r="C27">
        <v>10171</v>
      </c>
      <c r="D27" s="2">
        <v>11433</v>
      </c>
      <c r="E27" s="2"/>
      <c r="F27" s="2"/>
    </row>
    <row r="28" spans="1:6" x14ac:dyDescent="0.3">
      <c r="A28">
        <v>25</v>
      </c>
      <c r="B28" t="s">
        <v>32</v>
      </c>
      <c r="C28">
        <v>19620</v>
      </c>
      <c r="D28" s="2">
        <v>21572</v>
      </c>
      <c r="E28" s="2"/>
      <c r="F28" s="2"/>
    </row>
    <row r="29" spans="1:6" x14ac:dyDescent="0.3">
      <c r="A29">
        <v>26</v>
      </c>
      <c r="B29" t="s">
        <v>30</v>
      </c>
      <c r="C29">
        <v>19309</v>
      </c>
      <c r="D29" s="2">
        <v>20802</v>
      </c>
      <c r="E29" s="2"/>
      <c r="F29" s="2"/>
    </row>
    <row r="30" spans="1:6" x14ac:dyDescent="0.3">
      <c r="A30">
        <v>27</v>
      </c>
      <c r="B30" t="s">
        <v>31</v>
      </c>
      <c r="C30">
        <v>26967</v>
      </c>
      <c r="D30" s="2">
        <v>23739</v>
      </c>
      <c r="E30" s="2"/>
      <c r="F30" s="2"/>
    </row>
  </sheetData>
  <autoFilter ref="A3:D3" xr:uid="{705A70F9-AE6A-4427-847D-9608EE5B59BE}">
    <sortState xmlns:xlrd2="http://schemas.microsoft.com/office/spreadsheetml/2017/richdata2" ref="A4:D30">
      <sortCondition ref="B3"/>
    </sortState>
  </autoFilter>
  <hyperlinks>
    <hyperlink ref="G3" r:id="rId1" xr:uid="{B38C0C60-B912-4116-A9B4-4D8F43D05834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0C052-C5E6-4565-BF63-4E9279E4651A}">
  <dimension ref="B3:K31"/>
  <sheetViews>
    <sheetView workbookViewId="0"/>
  </sheetViews>
  <sheetFormatPr defaultRowHeight="14.4" x14ac:dyDescent="0.3"/>
  <cols>
    <col min="3" max="3" width="16.5546875" bestFit="1" customWidth="1"/>
    <col min="4" max="4" width="29.33203125" bestFit="1" customWidth="1"/>
    <col min="6" max="6" width="38.88671875" bestFit="1" customWidth="1"/>
    <col min="7" max="7" width="24.109375" bestFit="1" customWidth="1"/>
    <col min="8" max="8" width="9.44140625" bestFit="1" customWidth="1"/>
    <col min="9" max="9" width="19.33203125" customWidth="1"/>
  </cols>
  <sheetData>
    <row r="3" spans="2:11" x14ac:dyDescent="0.3">
      <c r="J3" t="s">
        <v>37</v>
      </c>
      <c r="K3" s="4" t="s">
        <v>5</v>
      </c>
    </row>
    <row r="4" spans="2:11" x14ac:dyDescent="0.3">
      <c r="B4" s="7"/>
      <c r="C4" s="6" t="s">
        <v>0</v>
      </c>
      <c r="D4" s="6" t="s">
        <v>35</v>
      </c>
      <c r="E4" s="6"/>
      <c r="F4" s="6" t="s">
        <v>36</v>
      </c>
      <c r="G4" s="6" t="s">
        <v>39</v>
      </c>
      <c r="H4" s="6"/>
      <c r="I4" s="6"/>
    </row>
    <row r="5" spans="2:11" x14ac:dyDescent="0.3">
      <c r="B5" s="7">
        <v>1</v>
      </c>
      <c r="C5" s="7" t="s">
        <v>9</v>
      </c>
      <c r="D5" s="7">
        <v>22071.608</v>
      </c>
      <c r="E5" s="7"/>
      <c r="F5" s="7">
        <v>274617.57</v>
      </c>
      <c r="G5" s="7">
        <f>D5/F5</f>
        <v>8.0372162640576852E-2</v>
      </c>
    </row>
    <row r="6" spans="2:11" x14ac:dyDescent="0.3">
      <c r="B6" s="7">
        <v>2</v>
      </c>
      <c r="C6" s="7" t="s">
        <v>1</v>
      </c>
      <c r="D6" s="7">
        <v>462.3</v>
      </c>
      <c r="E6" s="7"/>
      <c r="F6" s="7">
        <v>566548.19999999995</v>
      </c>
      <c r="G6" s="7">
        <f t="shared" ref="G6:G31" si="0">D6/F6</f>
        <v>8.1599412018253711E-4</v>
      </c>
    </row>
    <row r="7" spans="2:11" x14ac:dyDescent="0.3">
      <c r="B7" s="7">
        <v>3</v>
      </c>
      <c r="C7" s="7" t="s">
        <v>10</v>
      </c>
      <c r="D7" s="7">
        <v>390.58699999999999</v>
      </c>
      <c r="E7" s="7"/>
      <c r="F7" s="7">
        <v>101053.895</v>
      </c>
      <c r="G7" s="7">
        <f t="shared" si="0"/>
        <v>3.8651355299070857E-3</v>
      </c>
    </row>
    <row r="8" spans="2:11" x14ac:dyDescent="0.3">
      <c r="B8" s="7">
        <v>4</v>
      </c>
      <c r="C8" s="7" t="s">
        <v>11</v>
      </c>
      <c r="D8" s="7">
        <v>28420.1</v>
      </c>
      <c r="E8" s="7"/>
      <c r="F8" s="7">
        <v>106473.7</v>
      </c>
      <c r="G8" s="7">
        <f t="shared" si="0"/>
        <v>0.2669213148411298</v>
      </c>
    </row>
    <row r="9" spans="2:11" x14ac:dyDescent="0.3">
      <c r="B9" s="7">
        <v>5</v>
      </c>
      <c r="C9" s="7" t="s">
        <v>12</v>
      </c>
      <c r="D9" s="7">
        <v>0</v>
      </c>
      <c r="E9" s="7"/>
      <c r="F9" s="7">
        <v>0</v>
      </c>
      <c r="G9" s="7">
        <v>0</v>
      </c>
    </row>
    <row r="10" spans="2:11" x14ac:dyDescent="0.3">
      <c r="B10" s="7">
        <v>6</v>
      </c>
      <c r="C10" s="7" t="s">
        <v>13</v>
      </c>
      <c r="D10" s="7">
        <v>6194.9709999999995</v>
      </c>
      <c r="E10" s="7"/>
      <c r="F10" s="7">
        <v>256373.07399999999</v>
      </c>
      <c r="G10" s="7">
        <f t="shared" si="0"/>
        <v>2.4163890939654604E-2</v>
      </c>
    </row>
    <row r="11" spans="2:11" x14ac:dyDescent="0.3">
      <c r="B11" s="7">
        <v>7</v>
      </c>
      <c r="C11" s="7" t="s">
        <v>14</v>
      </c>
      <c r="D11" s="7">
        <v>53806.985999999997</v>
      </c>
      <c r="E11" s="7"/>
      <c r="F11" s="7">
        <v>90272.024000000005</v>
      </c>
      <c r="G11" s="7">
        <f t="shared" si="0"/>
        <v>0.59605383390982791</v>
      </c>
    </row>
    <row r="12" spans="2:11" x14ac:dyDescent="0.3">
      <c r="B12" s="7">
        <v>8</v>
      </c>
      <c r="C12" s="7" t="s">
        <v>15</v>
      </c>
      <c r="D12" s="7">
        <v>0</v>
      </c>
      <c r="E12" s="7"/>
      <c r="F12" s="7">
        <v>12269.763000000001</v>
      </c>
      <c r="G12" s="7">
        <f t="shared" si="0"/>
        <v>0</v>
      </c>
    </row>
    <row r="13" spans="2:11" x14ac:dyDescent="0.3">
      <c r="B13" s="7">
        <v>9</v>
      </c>
      <c r="C13" s="7" t="s">
        <v>16</v>
      </c>
      <c r="D13" s="7">
        <v>0</v>
      </c>
      <c r="E13" s="7"/>
      <c r="F13" s="7">
        <v>59323</v>
      </c>
      <c r="G13" s="7">
        <f t="shared" si="0"/>
        <v>0</v>
      </c>
    </row>
    <row r="14" spans="2:11" x14ac:dyDescent="0.3">
      <c r="B14" s="7">
        <v>10</v>
      </c>
      <c r="C14" s="7" t="s">
        <v>17</v>
      </c>
      <c r="D14" s="7">
        <v>737.23199999999997</v>
      </c>
      <c r="E14" s="7"/>
      <c r="F14" s="7">
        <v>1395115.3540000001</v>
      </c>
      <c r="G14" s="7">
        <f t="shared" si="0"/>
        <v>5.2843802334068496E-4</v>
      </c>
    </row>
    <row r="15" spans="2:11" x14ac:dyDescent="0.3">
      <c r="B15" s="7">
        <v>11</v>
      </c>
      <c r="C15" s="7" t="s">
        <v>18</v>
      </c>
      <c r="D15" s="7">
        <v>149070.79500000001</v>
      </c>
      <c r="E15" s="7"/>
      <c r="F15" s="7">
        <v>3022578.94</v>
      </c>
      <c r="G15" s="7">
        <f t="shared" si="0"/>
        <v>4.9319074194303758E-2</v>
      </c>
    </row>
    <row r="16" spans="2:11" x14ac:dyDescent="0.3">
      <c r="B16" s="7">
        <v>12</v>
      </c>
      <c r="C16" s="7" t="s">
        <v>33</v>
      </c>
      <c r="D16" s="7">
        <v>121.151</v>
      </c>
      <c r="E16" s="7"/>
      <c r="F16" s="7">
        <v>184832.54199999999</v>
      </c>
      <c r="G16" s="7">
        <f t="shared" si="0"/>
        <v>6.5546358173226881E-4</v>
      </c>
    </row>
    <row r="17" spans="2:7" x14ac:dyDescent="0.3">
      <c r="B17" s="7">
        <v>13</v>
      </c>
      <c r="C17" s="7" t="s">
        <v>19</v>
      </c>
      <c r="D17" s="7">
        <v>57591</v>
      </c>
      <c r="E17" s="7"/>
      <c r="F17" s="7">
        <v>328845</v>
      </c>
      <c r="G17" s="7">
        <f t="shared" si="0"/>
        <v>0.17513114081102038</v>
      </c>
    </row>
    <row r="18" spans="2:7" x14ac:dyDescent="0.3">
      <c r="B18" s="7">
        <v>14</v>
      </c>
      <c r="C18" s="7" t="s">
        <v>20</v>
      </c>
      <c r="D18" s="7">
        <v>43399.29</v>
      </c>
      <c r="E18" s="7"/>
      <c r="F18" s="7">
        <v>192777.247</v>
      </c>
      <c r="G18" s="7">
        <f t="shared" si="0"/>
        <v>0.22512661984430143</v>
      </c>
    </row>
    <row r="19" spans="2:7" x14ac:dyDescent="0.3">
      <c r="B19" s="7">
        <v>15</v>
      </c>
      <c r="C19" s="7" t="s">
        <v>21</v>
      </c>
      <c r="D19" s="7">
        <v>103044.53599999999</v>
      </c>
      <c r="E19" s="7"/>
      <c r="F19" s="7">
        <v>2351805.6230000001</v>
      </c>
      <c r="G19" s="7">
        <f t="shared" si="0"/>
        <v>4.3815073402433131E-2</v>
      </c>
    </row>
    <row r="20" spans="2:7" x14ac:dyDescent="0.3">
      <c r="B20" s="7">
        <v>16</v>
      </c>
      <c r="C20" s="7" t="s">
        <v>22</v>
      </c>
      <c r="D20" s="7">
        <v>0</v>
      </c>
      <c r="E20" s="7"/>
      <c r="F20" s="7">
        <v>31919.541000000001</v>
      </c>
      <c r="G20" s="7">
        <f t="shared" si="0"/>
        <v>0</v>
      </c>
    </row>
    <row r="21" spans="2:7" x14ac:dyDescent="0.3">
      <c r="B21" s="7">
        <v>17</v>
      </c>
      <c r="C21" s="7" t="s">
        <v>23</v>
      </c>
      <c r="D21" s="7">
        <v>0</v>
      </c>
      <c r="E21" s="7"/>
      <c r="F21" s="7">
        <v>58222</v>
      </c>
      <c r="G21" s="7">
        <f t="shared" si="0"/>
        <v>0</v>
      </c>
    </row>
    <row r="22" spans="2:7" x14ac:dyDescent="0.3">
      <c r="B22" s="7">
        <v>18</v>
      </c>
      <c r="C22" s="7" t="s">
        <v>3</v>
      </c>
      <c r="D22" s="7">
        <v>0</v>
      </c>
      <c r="E22" s="7"/>
      <c r="F22" s="7">
        <v>23100.756000000001</v>
      </c>
      <c r="G22" s="7">
        <f t="shared" si="0"/>
        <v>0</v>
      </c>
    </row>
    <row r="23" spans="2:7" x14ac:dyDescent="0.3">
      <c r="B23" s="7">
        <v>19</v>
      </c>
      <c r="C23" s="7" t="s">
        <v>24</v>
      </c>
      <c r="D23" s="7">
        <v>0</v>
      </c>
      <c r="E23" s="7"/>
      <c r="F23" s="7">
        <v>15684.833000000001</v>
      </c>
      <c r="G23" s="7">
        <f t="shared" si="0"/>
        <v>0</v>
      </c>
    </row>
    <row r="24" spans="2:7" x14ac:dyDescent="0.3">
      <c r="B24" s="7">
        <v>20</v>
      </c>
      <c r="C24" s="7" t="s">
        <v>25</v>
      </c>
      <c r="D24" s="7">
        <v>394128.43900000001</v>
      </c>
      <c r="E24" s="7"/>
      <c r="F24" s="7">
        <v>1044591.243</v>
      </c>
      <c r="G24" s="7">
        <f t="shared" si="0"/>
        <v>0.37730398530633674</v>
      </c>
    </row>
    <row r="25" spans="2:7" x14ac:dyDescent="0.3">
      <c r="B25" s="7">
        <v>21</v>
      </c>
      <c r="C25" s="7" t="s">
        <v>26</v>
      </c>
      <c r="D25" s="7">
        <v>146891.302</v>
      </c>
      <c r="E25" s="7"/>
      <c r="F25" s="7">
        <v>733317.777</v>
      </c>
      <c r="G25" s="7">
        <f t="shared" si="0"/>
        <v>0.20031057013363526</v>
      </c>
    </row>
    <row r="26" spans="2:7" x14ac:dyDescent="0.3">
      <c r="B26" s="7">
        <v>22</v>
      </c>
      <c r="C26" s="7" t="s">
        <v>27</v>
      </c>
      <c r="D26" s="7">
        <v>0</v>
      </c>
      <c r="E26" s="7"/>
      <c r="F26" s="7">
        <v>177100.554</v>
      </c>
      <c r="G26" s="7">
        <f t="shared" si="0"/>
        <v>0</v>
      </c>
    </row>
    <row r="27" spans="2:7" x14ac:dyDescent="0.3">
      <c r="B27" s="7">
        <v>23</v>
      </c>
      <c r="C27" s="7" t="s">
        <v>28</v>
      </c>
      <c r="D27" s="7">
        <v>352419.10100000002</v>
      </c>
      <c r="E27" s="7"/>
      <c r="F27" s="7">
        <v>360998.63</v>
      </c>
      <c r="G27" s="7">
        <f t="shared" si="0"/>
        <v>0.97623390149707778</v>
      </c>
    </row>
    <row r="28" spans="2:7" x14ac:dyDescent="0.3">
      <c r="B28" s="7">
        <v>24</v>
      </c>
      <c r="C28" s="7" t="s">
        <v>29</v>
      </c>
      <c r="D28" s="7">
        <v>1947</v>
      </c>
      <c r="E28" s="7"/>
      <c r="F28" s="7">
        <v>167924</v>
      </c>
      <c r="G28" s="7">
        <f t="shared" si="0"/>
        <v>1.159453085919821E-2</v>
      </c>
    </row>
    <row r="29" spans="2:7" x14ac:dyDescent="0.3">
      <c r="B29" s="7">
        <v>25</v>
      </c>
      <c r="C29" s="7" t="s">
        <v>32</v>
      </c>
      <c r="D29" s="7">
        <v>178.08199999999999</v>
      </c>
      <c r="E29" s="7"/>
      <c r="F29" s="7">
        <v>30675.922999999999</v>
      </c>
      <c r="G29" s="7">
        <f t="shared" si="0"/>
        <v>5.8052694942545002E-3</v>
      </c>
    </row>
    <row r="30" spans="2:7" x14ac:dyDescent="0.3">
      <c r="B30" s="7">
        <v>26</v>
      </c>
      <c r="C30" s="7" t="s">
        <v>30</v>
      </c>
      <c r="D30" s="7">
        <v>1091.597</v>
      </c>
      <c r="E30" s="7"/>
      <c r="F30" s="7">
        <v>1174498.463</v>
      </c>
      <c r="G30" s="7">
        <f t="shared" si="0"/>
        <v>9.2941543508856853E-4</v>
      </c>
    </row>
    <row r="31" spans="2:7" x14ac:dyDescent="0.3">
      <c r="B31" s="7">
        <v>27</v>
      </c>
      <c r="C31" s="7" t="s">
        <v>31</v>
      </c>
      <c r="D31" s="7">
        <v>0</v>
      </c>
      <c r="E31" s="7"/>
      <c r="F31" s="7">
        <v>34837.165000000001</v>
      </c>
      <c r="G31" s="7">
        <f t="shared" si="0"/>
        <v>0</v>
      </c>
    </row>
  </sheetData>
  <autoFilter ref="B4:G4" xr:uid="{1260C052-C5E6-4565-BF63-4E9279E4651A}"/>
  <hyperlinks>
    <hyperlink ref="K3" r:id="rId1" xr:uid="{A23F61E2-48AB-4923-832F-208A4B6C1E29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94263-C8B4-4939-AFC5-B6D1F57A00A9}">
  <dimension ref="A1:J30"/>
  <sheetViews>
    <sheetView zoomScaleNormal="100" workbookViewId="0"/>
  </sheetViews>
  <sheetFormatPr defaultRowHeight="14.4" x14ac:dyDescent="0.3"/>
  <cols>
    <col min="2" max="2" width="14" bestFit="1" customWidth="1"/>
    <col min="3" max="3" width="32.88671875" customWidth="1"/>
    <col min="4" max="4" width="29" customWidth="1"/>
    <col min="5" max="5" width="27.44140625" customWidth="1"/>
    <col min="6" max="6" width="9" bestFit="1" customWidth="1"/>
    <col min="7" max="7" width="8.33203125" bestFit="1" customWidth="1"/>
    <col min="8" max="8" width="8.88671875" bestFit="1" customWidth="1"/>
    <col min="9" max="9" width="8.5546875" bestFit="1" customWidth="1"/>
    <col min="10" max="10" width="96.6640625" bestFit="1" customWidth="1"/>
  </cols>
  <sheetData>
    <row r="1" spans="1:10" x14ac:dyDescent="0.3">
      <c r="B1" s="10"/>
      <c r="C1" s="10"/>
      <c r="D1" s="10"/>
    </row>
    <row r="2" spans="1:10" ht="50.25" customHeight="1" x14ac:dyDescent="0.3">
      <c r="A2" s="7"/>
      <c r="B2" s="31" t="s">
        <v>0</v>
      </c>
      <c r="C2" s="32" t="s">
        <v>46</v>
      </c>
      <c r="D2" s="13" t="s">
        <v>47</v>
      </c>
      <c r="E2" s="12" t="s">
        <v>50</v>
      </c>
      <c r="H2" s="7" t="s">
        <v>8</v>
      </c>
      <c r="I2" s="7" t="s">
        <v>48</v>
      </c>
      <c r="J2" s="4" t="s">
        <v>6</v>
      </c>
    </row>
    <row r="3" spans="1:10" x14ac:dyDescent="0.3">
      <c r="A3" s="7">
        <v>1</v>
      </c>
      <c r="B3" s="7" t="s">
        <v>9</v>
      </c>
      <c r="C3" s="9">
        <v>9.5899999999999999E-2</v>
      </c>
      <c r="D3" s="34">
        <v>0.11899999999999999</v>
      </c>
      <c r="E3" s="7">
        <v>7.3800000000000004E-2</v>
      </c>
      <c r="H3" s="7"/>
      <c r="I3" s="7" t="s">
        <v>49</v>
      </c>
      <c r="J3" s="8" t="s">
        <v>7</v>
      </c>
    </row>
    <row r="4" spans="1:10" x14ac:dyDescent="0.3">
      <c r="A4" s="7">
        <v>2</v>
      </c>
      <c r="B4" s="7" t="s">
        <v>1</v>
      </c>
      <c r="C4" s="34">
        <v>8.5199999999999998E-2</v>
      </c>
      <c r="D4" s="34">
        <v>8.2000000000000003E-2</v>
      </c>
      <c r="E4" s="7">
        <v>6.2399999999999997E-2</v>
      </c>
      <c r="F4" s="7"/>
      <c r="G4" s="7"/>
      <c r="H4" s="7"/>
      <c r="J4" s="4" t="s">
        <v>51</v>
      </c>
    </row>
    <row r="5" spans="1:10" x14ac:dyDescent="0.3">
      <c r="A5" s="7">
        <v>3</v>
      </c>
      <c r="B5" s="7" t="s">
        <v>10</v>
      </c>
      <c r="C5" s="35">
        <v>5.4100000000000002E-2</v>
      </c>
      <c r="D5" s="34">
        <v>5.8000000000000003E-2</v>
      </c>
      <c r="E5" s="7">
        <v>4.8000000000000001E-2</v>
      </c>
      <c r="F5" s="7"/>
      <c r="G5" s="7"/>
      <c r="H5" s="7"/>
    </row>
    <row r="6" spans="1:10" x14ac:dyDescent="0.3">
      <c r="A6" s="7">
        <v>4</v>
      </c>
      <c r="B6" s="7" t="s">
        <v>11</v>
      </c>
      <c r="C6" s="9">
        <v>4.3400000000000001E-2</v>
      </c>
      <c r="D6" s="9"/>
      <c r="E6" s="7">
        <v>5.5399999999999998E-2</v>
      </c>
      <c r="F6" s="7"/>
      <c r="G6" s="7"/>
      <c r="H6" s="7"/>
    </row>
    <row r="7" spans="1:10" x14ac:dyDescent="0.3">
      <c r="A7" s="7">
        <v>5</v>
      </c>
      <c r="B7" s="7" t="s">
        <v>12</v>
      </c>
      <c r="C7" s="9"/>
      <c r="D7" s="9"/>
      <c r="E7" s="7"/>
      <c r="F7" s="7"/>
      <c r="G7" s="7"/>
      <c r="H7" s="7"/>
    </row>
    <row r="8" spans="1:10" x14ac:dyDescent="0.3">
      <c r="A8" s="7">
        <v>6</v>
      </c>
      <c r="B8" s="7" t="s">
        <v>13</v>
      </c>
      <c r="C8" s="35">
        <v>8.5000000000000006E-2</v>
      </c>
      <c r="D8" s="35">
        <v>0.10199999999999999</v>
      </c>
      <c r="E8" s="7">
        <v>7.0199999999999999E-2</v>
      </c>
      <c r="F8" s="7"/>
      <c r="G8" s="7"/>
      <c r="H8" s="7"/>
    </row>
    <row r="9" spans="1:10" x14ac:dyDescent="0.3">
      <c r="A9" s="7">
        <v>7</v>
      </c>
      <c r="B9" s="7" t="s">
        <v>14</v>
      </c>
      <c r="C9" s="35">
        <v>0.105</v>
      </c>
      <c r="D9" s="34">
        <v>0.121</v>
      </c>
      <c r="E9" s="7">
        <v>8.4199999999999997E-2</v>
      </c>
      <c r="F9" s="7"/>
      <c r="G9" s="7"/>
      <c r="H9" s="7"/>
    </row>
    <row r="10" spans="1:10" x14ac:dyDescent="0.3">
      <c r="A10" s="7">
        <v>8</v>
      </c>
      <c r="B10" s="7" t="s">
        <v>15</v>
      </c>
      <c r="C10" s="9">
        <v>6.4600000000000005E-2</v>
      </c>
      <c r="D10" s="9"/>
      <c r="E10" s="7">
        <v>6.0999999999999999E-2</v>
      </c>
      <c r="F10" s="7"/>
      <c r="G10" s="7"/>
      <c r="H10" s="7"/>
    </row>
    <row r="11" spans="1:10" x14ac:dyDescent="0.3">
      <c r="A11" s="7">
        <v>9</v>
      </c>
      <c r="B11" s="7" t="s">
        <v>16</v>
      </c>
      <c r="C11" s="9"/>
      <c r="D11" s="9"/>
      <c r="E11" s="7">
        <v>9.6000000000000002E-2</v>
      </c>
      <c r="F11" s="7"/>
      <c r="G11" s="7"/>
      <c r="H11" s="7"/>
    </row>
    <row r="12" spans="1:10" x14ac:dyDescent="0.3">
      <c r="A12" s="7">
        <v>10</v>
      </c>
      <c r="B12" s="7" t="s">
        <v>17</v>
      </c>
      <c r="C12" s="35">
        <v>0.1145</v>
      </c>
      <c r="D12" s="34">
        <v>0.12</v>
      </c>
      <c r="E12" s="7">
        <v>9.5899999999999999E-2</v>
      </c>
      <c r="F12" s="7"/>
      <c r="G12" s="7"/>
      <c r="H12" s="7"/>
    </row>
    <row r="13" spans="1:10" x14ac:dyDescent="0.3">
      <c r="A13" s="7">
        <v>11</v>
      </c>
      <c r="B13" s="7" t="s">
        <v>18</v>
      </c>
      <c r="C13" s="35">
        <v>0.104</v>
      </c>
      <c r="D13" s="34">
        <v>0.106</v>
      </c>
      <c r="E13" s="7">
        <v>8.6300000000000002E-2</v>
      </c>
      <c r="F13" s="7"/>
      <c r="G13" s="7"/>
      <c r="H13" s="7"/>
    </row>
    <row r="14" spans="1:10" x14ac:dyDescent="0.3">
      <c r="A14" s="7">
        <v>12</v>
      </c>
      <c r="B14" s="7" t="s">
        <v>33</v>
      </c>
      <c r="C14" s="35">
        <v>8.9499999999999996E-2</v>
      </c>
      <c r="D14" s="34">
        <v>7.5999999999999998E-2</v>
      </c>
      <c r="E14" s="7">
        <v>6.1800000000000001E-2</v>
      </c>
      <c r="F14" s="7"/>
      <c r="G14" s="7"/>
      <c r="H14" s="7"/>
    </row>
    <row r="15" spans="1:10" x14ac:dyDescent="0.3">
      <c r="A15" s="7">
        <v>13</v>
      </c>
      <c r="B15" s="7" t="s">
        <v>19</v>
      </c>
      <c r="C15" s="9">
        <v>2.4799999999999999E-2</v>
      </c>
      <c r="D15" s="35">
        <v>7.4999999999999997E-2</v>
      </c>
      <c r="E15" s="7">
        <v>7.0400000000000004E-2</v>
      </c>
      <c r="F15" s="7"/>
      <c r="G15" s="7"/>
      <c r="H15" s="7"/>
    </row>
    <row r="16" spans="1:10" x14ac:dyDescent="0.3">
      <c r="A16" s="7">
        <v>14</v>
      </c>
      <c r="B16" s="7" t="s">
        <v>20</v>
      </c>
      <c r="C16" s="35">
        <v>0.1236</v>
      </c>
      <c r="D16" s="34">
        <v>0.108</v>
      </c>
      <c r="E16" s="7">
        <v>8.4699999999999998E-2</v>
      </c>
      <c r="F16" s="7"/>
      <c r="G16" s="7"/>
      <c r="H16" s="7"/>
    </row>
    <row r="17" spans="1:8" x14ac:dyDescent="0.3">
      <c r="A17" s="7">
        <v>15</v>
      </c>
      <c r="B17" s="7" t="s">
        <v>21</v>
      </c>
      <c r="C17" s="9">
        <v>0.13220000000000001</v>
      </c>
      <c r="D17" s="34">
        <v>0.13300000000000001</v>
      </c>
      <c r="E17" s="7">
        <v>7.6799999999999993E-2</v>
      </c>
      <c r="F17" s="7"/>
      <c r="G17" s="7"/>
      <c r="H17" s="7"/>
    </row>
    <row r="18" spans="1:8" x14ac:dyDescent="0.3">
      <c r="A18" s="7">
        <v>16</v>
      </c>
      <c r="B18" s="7" t="s">
        <v>22</v>
      </c>
      <c r="C18" s="9">
        <v>7.2700000000000001E-2</v>
      </c>
      <c r="D18" s="9"/>
      <c r="E18" s="7">
        <v>5.9799999999999999E-2</v>
      </c>
      <c r="F18" s="7"/>
      <c r="G18" s="7"/>
      <c r="H18" s="7"/>
    </row>
    <row r="19" spans="1:8" x14ac:dyDescent="0.3">
      <c r="A19" s="7">
        <v>17</v>
      </c>
      <c r="B19" s="7" t="s">
        <v>23</v>
      </c>
      <c r="C19" s="9">
        <v>4.9299999999999997E-2</v>
      </c>
      <c r="D19" s="9"/>
      <c r="E19" s="7">
        <v>5.6899999999999999E-2</v>
      </c>
      <c r="F19" s="7"/>
      <c r="G19" s="7"/>
      <c r="H19" s="7"/>
    </row>
    <row r="20" spans="1:8" x14ac:dyDescent="0.3">
      <c r="A20" s="7">
        <v>18</v>
      </c>
      <c r="B20" s="7" t="s">
        <v>3</v>
      </c>
      <c r="C20" s="9">
        <v>6.7799999999999999E-2</v>
      </c>
      <c r="D20" s="9"/>
      <c r="E20" s="7">
        <v>8.5199999999999998E-2</v>
      </c>
      <c r="F20" s="7"/>
      <c r="G20" s="7"/>
      <c r="H20" s="7"/>
    </row>
    <row r="21" spans="1:8" x14ac:dyDescent="0.3">
      <c r="A21" s="7">
        <v>19</v>
      </c>
      <c r="B21" s="7" t="s">
        <v>24</v>
      </c>
      <c r="C21" s="9"/>
      <c r="D21" s="9"/>
      <c r="E21" s="7"/>
      <c r="F21" s="7"/>
      <c r="G21" s="7"/>
      <c r="H21" s="7"/>
    </row>
    <row r="22" spans="1:8" x14ac:dyDescent="0.3">
      <c r="A22" s="7">
        <v>20</v>
      </c>
      <c r="B22" s="7" t="s">
        <v>25</v>
      </c>
      <c r="C22" s="9">
        <v>0.1381</v>
      </c>
      <c r="D22" s="34">
        <v>0.11799999999999999</v>
      </c>
      <c r="E22" s="7">
        <v>0.1211</v>
      </c>
      <c r="F22" s="7"/>
      <c r="G22" s="7"/>
      <c r="H22" s="7"/>
    </row>
    <row r="23" spans="1:8" x14ac:dyDescent="0.3">
      <c r="A23" s="7">
        <v>21</v>
      </c>
      <c r="B23" s="7" t="s">
        <v>26</v>
      </c>
      <c r="C23" s="9"/>
      <c r="D23" s="34">
        <v>0.10199999999999999</v>
      </c>
      <c r="E23" s="7"/>
      <c r="F23" s="7"/>
      <c r="G23" s="7"/>
      <c r="H23" s="7"/>
    </row>
    <row r="24" spans="1:8" x14ac:dyDescent="0.3">
      <c r="A24" s="7">
        <v>22</v>
      </c>
      <c r="B24" s="7" t="s">
        <v>27</v>
      </c>
      <c r="C24" s="9">
        <v>0.11219999999999999</v>
      </c>
      <c r="D24" s="35">
        <v>0.11</v>
      </c>
      <c r="E24" s="7">
        <v>7.6899999999999996E-2</v>
      </c>
      <c r="F24" s="7"/>
      <c r="G24" s="7"/>
      <c r="H24" s="7"/>
    </row>
    <row r="25" spans="1:8" x14ac:dyDescent="0.3">
      <c r="A25" s="7">
        <v>23</v>
      </c>
      <c r="B25" s="7" t="s">
        <v>28</v>
      </c>
      <c r="C25" s="9">
        <v>4.5400000000000003E-2</v>
      </c>
      <c r="D25" s="34"/>
      <c r="E25" s="7">
        <v>5.3600000000000002E-2</v>
      </c>
      <c r="F25" s="7"/>
      <c r="G25" s="7"/>
      <c r="H25" s="7"/>
    </row>
    <row r="26" spans="1:8" x14ac:dyDescent="0.3">
      <c r="A26" s="7">
        <v>24</v>
      </c>
      <c r="B26" s="7" t="s">
        <v>29</v>
      </c>
      <c r="C26" s="9">
        <v>0.05</v>
      </c>
      <c r="D26" s="34">
        <v>5.5E-2</v>
      </c>
      <c r="E26" s="7">
        <v>8.1299999999999997E-2</v>
      </c>
      <c r="F26" s="7"/>
      <c r="G26" s="7"/>
      <c r="H26" s="7"/>
    </row>
    <row r="27" spans="1:8" x14ac:dyDescent="0.3">
      <c r="A27" s="7">
        <v>25</v>
      </c>
      <c r="B27" s="7" t="s">
        <v>32</v>
      </c>
      <c r="C27" s="9">
        <v>7.4499999999999997E-2</v>
      </c>
      <c r="D27" s="9"/>
      <c r="E27" s="7">
        <v>7.0499999999999993E-2</v>
      </c>
      <c r="F27" s="7"/>
      <c r="G27" s="7"/>
      <c r="H27" s="7"/>
    </row>
    <row r="28" spans="1:8" x14ac:dyDescent="0.3">
      <c r="A28" s="7">
        <v>26</v>
      </c>
      <c r="B28" s="7" t="s">
        <v>30</v>
      </c>
      <c r="C28" s="35">
        <v>7.4399999999999994E-2</v>
      </c>
      <c r="D28" s="34">
        <v>9.0999999999999998E-2</v>
      </c>
      <c r="E28" s="7">
        <v>6.0900000000000003E-2</v>
      </c>
      <c r="F28" s="7"/>
      <c r="G28" s="7"/>
      <c r="H28" s="7"/>
    </row>
    <row r="29" spans="1:8" x14ac:dyDescent="0.3">
      <c r="A29" s="7">
        <v>27</v>
      </c>
      <c r="B29" s="7" t="s">
        <v>31</v>
      </c>
      <c r="C29" s="9">
        <v>0.15140000000000001</v>
      </c>
      <c r="D29" s="35">
        <v>0.20300000000000001</v>
      </c>
      <c r="E29" s="7">
        <v>0.13009999999999999</v>
      </c>
      <c r="F29" s="7"/>
      <c r="G29" s="7"/>
      <c r="H29" s="7"/>
    </row>
    <row r="30" spans="1:8" x14ac:dyDescent="0.3">
      <c r="A30" s="7"/>
      <c r="B30" s="7" t="s">
        <v>52</v>
      </c>
      <c r="C30" s="33">
        <f>AVERAGE(C3:C29)</f>
        <v>8.5113043478260875E-2</v>
      </c>
      <c r="D30" s="33">
        <f>AVERAGE(D3:D29)</f>
        <v>0.10464705882352943</v>
      </c>
      <c r="E30" s="33">
        <f>AVERAGE(E3:E29)</f>
        <v>7.5966666666666668E-2</v>
      </c>
      <c r="F30" s="7"/>
      <c r="G30" s="7"/>
      <c r="H30" s="7"/>
    </row>
  </sheetData>
  <autoFilter ref="A2:E2" xr:uid="{07294263-C8B4-4939-AFC5-B6D1F57A00A9}"/>
  <hyperlinks>
    <hyperlink ref="J2" r:id="rId1" xr:uid="{2FC50084-41AB-4BF2-8644-FC852538A850}"/>
    <hyperlink ref="J3" r:id="rId2" xr:uid="{5D614A48-5EBA-4985-8DEA-5319A8188FF5}"/>
    <hyperlink ref="J4" r:id="rId3" xr:uid="{C2C67A03-D5CA-4B78-AA53-53350A603A26}"/>
  </hyperlinks>
  <pageMargins left="0.7" right="0.7" top="0.75" bottom="0.75" header="0.3" footer="0.3"/>
  <pageSetup paperSize="9"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ed37ad0-f935-4f67-82cb-51162149b6b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C58EF25FCF9D7B41A0CFF3040C7AB62A" ma:contentTypeVersion="11" ma:contentTypeDescription="Új dokumentum létrehozása." ma:contentTypeScope="" ma:versionID="ca711ffb15dbc769360c96af4d3ad0d6">
  <xsd:schema xmlns:xsd="http://www.w3.org/2001/XMLSchema" xmlns:xs="http://www.w3.org/2001/XMLSchema" xmlns:p="http://schemas.microsoft.com/office/2006/metadata/properties" xmlns:ns3="eed37ad0-f935-4f67-82cb-51162149b6b5" targetNamespace="http://schemas.microsoft.com/office/2006/metadata/properties" ma:root="true" ma:fieldsID="9cfd502c9fa14df90589605e1eecc52e" ns3:_="">
    <xsd:import namespace="eed37ad0-f935-4f67-82cb-51162149b6b5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37ad0-f935-4f67-82cb-51162149b6b5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7CA453-736D-4762-81DE-2C7456D58BCA}">
  <ds:schemaRefs>
    <ds:schemaRef ds:uri="http://schemas.microsoft.com/office/2006/documentManagement/types"/>
    <ds:schemaRef ds:uri="eed37ad0-f935-4f67-82cb-51162149b6b5"/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28F88C8-0D7D-4A98-A9FD-B6A24309D5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37ad0-f935-4f67-82cb-51162149b6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E5E54E-7149-47E0-A40E-0B2EDC201D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Gáz ár rangsorok</vt:lpstr>
      <vt:lpstr>Y0</vt:lpstr>
      <vt:lpstr>jövedelem és vásárlóerő</vt:lpstr>
      <vt:lpstr>termelés és felhasználás</vt:lpstr>
      <vt:lpstr>földgáz árak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Börczi Dániel Balázs</dc:creator>
  <cp:lastModifiedBy>Lttd</cp:lastModifiedBy>
  <dcterms:created xsi:type="dcterms:W3CDTF">2025-05-24T17:36:08Z</dcterms:created>
  <dcterms:modified xsi:type="dcterms:W3CDTF">2025-09-29T11:51:35Z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0x010100C58EF25FCF9D7B41A0CFF3040C7AB62A</vt:lpwstr>
  </property>
</Properties>
</file>