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09269\var\www\miau\data\miau\324\kommunikacio\"/>
    </mc:Choice>
  </mc:AlternateContent>
  <xr:revisionPtr revIDLastSave="0" documentId="13_ncr:1_{FE175F6E-3216-4057-A5C6-8D0211A8991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Jellemzők" sheetId="1" r:id="rId1"/>
    <sheet name="Adatok_és_Elemzés" sheetId="2" r:id="rId2"/>
    <sheet name="Fogadó_Összefoglaló" sheetId="3" r:id="rId3"/>
    <sheet name="osszevetes_naiv_opt" sheetId="4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6" i="3"/>
  <c r="L3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W78" i="3"/>
  <c r="V78" i="3"/>
  <c r="U78" i="3"/>
  <c r="T78" i="3"/>
  <c r="S78" i="3"/>
  <c r="R78" i="3"/>
  <c r="Q78" i="3"/>
  <c r="P78" i="3"/>
  <c r="O78" i="3"/>
  <c r="W77" i="3"/>
  <c r="V77" i="3"/>
  <c r="U77" i="3"/>
  <c r="T77" i="3"/>
  <c r="S77" i="3"/>
  <c r="R77" i="3"/>
  <c r="Q77" i="3"/>
  <c r="P77" i="3"/>
  <c r="O77" i="3"/>
  <c r="W76" i="3"/>
  <c r="V76" i="3"/>
  <c r="U76" i="3"/>
  <c r="T76" i="3"/>
  <c r="S76" i="3"/>
  <c r="R76" i="3"/>
  <c r="Q76" i="3"/>
  <c r="P76" i="3"/>
  <c r="O76" i="3"/>
  <c r="W75" i="3"/>
  <c r="V75" i="3"/>
  <c r="U75" i="3"/>
  <c r="T75" i="3"/>
  <c r="S75" i="3"/>
  <c r="R75" i="3"/>
  <c r="Q75" i="3"/>
  <c r="P75" i="3"/>
  <c r="O75" i="3"/>
  <c r="W74" i="3"/>
  <c r="V74" i="3"/>
  <c r="U74" i="3"/>
  <c r="T74" i="3"/>
  <c r="S74" i="3"/>
  <c r="R74" i="3"/>
  <c r="Q74" i="3"/>
  <c r="P74" i="3"/>
  <c r="O74" i="3"/>
  <c r="W73" i="3"/>
  <c r="V73" i="3"/>
  <c r="U73" i="3"/>
  <c r="T73" i="3"/>
  <c r="S73" i="3"/>
  <c r="R73" i="3"/>
  <c r="Q73" i="3"/>
  <c r="P73" i="3"/>
  <c r="O73" i="3"/>
  <c r="W72" i="3"/>
  <c r="V72" i="3"/>
  <c r="U72" i="3"/>
  <c r="T72" i="3"/>
  <c r="S72" i="3"/>
  <c r="R72" i="3"/>
  <c r="Q72" i="3"/>
  <c r="P72" i="3"/>
  <c r="O72" i="3"/>
  <c r="W71" i="3"/>
  <c r="V71" i="3"/>
  <c r="U71" i="3"/>
  <c r="T71" i="3"/>
  <c r="S71" i="3"/>
  <c r="R71" i="3"/>
  <c r="Q71" i="3"/>
  <c r="P71" i="3"/>
  <c r="O71" i="3"/>
  <c r="W70" i="3"/>
  <c r="V70" i="3"/>
  <c r="U70" i="3"/>
  <c r="T70" i="3"/>
  <c r="S70" i="3"/>
  <c r="R70" i="3"/>
  <c r="Q70" i="3"/>
  <c r="P70" i="3"/>
  <c r="O70" i="3"/>
  <c r="W69" i="3"/>
  <c r="V69" i="3"/>
  <c r="U69" i="3"/>
  <c r="T69" i="3"/>
  <c r="S69" i="3"/>
  <c r="R69" i="3"/>
  <c r="Q69" i="3"/>
  <c r="P69" i="3"/>
  <c r="O69" i="3"/>
  <c r="W68" i="3"/>
  <c r="V68" i="3"/>
  <c r="U68" i="3"/>
  <c r="T68" i="3"/>
  <c r="S68" i="3"/>
  <c r="R68" i="3"/>
  <c r="Q68" i="3"/>
  <c r="P68" i="3"/>
  <c r="O68" i="3"/>
  <c r="W67" i="3"/>
  <c r="V67" i="3"/>
  <c r="U67" i="3"/>
  <c r="T67" i="3"/>
  <c r="S67" i="3"/>
  <c r="R67" i="3"/>
  <c r="Q67" i="3"/>
  <c r="P67" i="3"/>
  <c r="O67" i="3"/>
  <c r="W66" i="3"/>
  <c r="V66" i="3"/>
  <c r="U66" i="3"/>
  <c r="T66" i="3"/>
  <c r="S66" i="3"/>
  <c r="R66" i="3"/>
  <c r="Q66" i="3"/>
  <c r="P66" i="3"/>
  <c r="O66" i="3"/>
  <c r="W65" i="3"/>
  <c r="V65" i="3"/>
  <c r="U65" i="3"/>
  <c r="T65" i="3"/>
  <c r="S65" i="3"/>
  <c r="R65" i="3"/>
  <c r="Q65" i="3"/>
  <c r="P65" i="3"/>
  <c r="O65" i="3"/>
  <c r="W64" i="3"/>
  <c r="V64" i="3"/>
  <c r="U64" i="3"/>
  <c r="T64" i="3"/>
  <c r="S64" i="3"/>
  <c r="R64" i="3"/>
  <c r="Q64" i="3"/>
  <c r="P64" i="3"/>
  <c r="O64" i="3"/>
  <c r="W63" i="3"/>
  <c r="V63" i="3"/>
  <c r="U63" i="3"/>
  <c r="T63" i="3"/>
  <c r="S63" i="3"/>
  <c r="R63" i="3"/>
  <c r="Q63" i="3"/>
  <c r="P63" i="3"/>
  <c r="O63" i="3"/>
  <c r="W62" i="3"/>
  <c r="V62" i="3"/>
  <c r="U62" i="3"/>
  <c r="T62" i="3"/>
  <c r="S62" i="3"/>
  <c r="R62" i="3"/>
  <c r="Q62" i="3"/>
  <c r="P62" i="3"/>
  <c r="O62" i="3"/>
  <c r="W61" i="3"/>
  <c r="V61" i="3"/>
  <c r="U61" i="3"/>
  <c r="T61" i="3"/>
  <c r="S61" i="3"/>
  <c r="R61" i="3"/>
  <c r="Q61" i="3"/>
  <c r="P61" i="3"/>
  <c r="O61" i="3"/>
  <c r="W60" i="3"/>
  <c r="V60" i="3"/>
  <c r="U60" i="3"/>
  <c r="T60" i="3"/>
  <c r="S60" i="3"/>
  <c r="R60" i="3"/>
  <c r="Q60" i="3"/>
  <c r="P60" i="3"/>
  <c r="O60" i="3"/>
  <c r="W59" i="3"/>
  <c r="V59" i="3"/>
  <c r="U59" i="3"/>
  <c r="T59" i="3"/>
  <c r="S59" i="3"/>
  <c r="R59" i="3"/>
  <c r="Q59" i="3"/>
  <c r="P59" i="3"/>
  <c r="O59" i="3"/>
  <c r="J48" i="3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J42" i="3"/>
  <c r="I42" i="3"/>
  <c r="H42" i="3"/>
  <c r="G42" i="3"/>
  <c r="F42" i="3"/>
  <c r="E42" i="3"/>
  <c r="D42" i="3"/>
  <c r="C42" i="3"/>
  <c r="B42" i="3"/>
  <c r="J41" i="3"/>
  <c r="I41" i="3"/>
  <c r="H41" i="3"/>
  <c r="G41" i="3"/>
  <c r="F41" i="3"/>
  <c r="E41" i="3"/>
  <c r="D41" i="3"/>
  <c r="C41" i="3"/>
  <c r="B41" i="3"/>
  <c r="J40" i="3"/>
  <c r="I40" i="3"/>
  <c r="H40" i="3"/>
  <c r="G40" i="3"/>
  <c r="F40" i="3"/>
  <c r="E40" i="3"/>
  <c r="D40" i="3"/>
  <c r="C40" i="3"/>
  <c r="B40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7" i="3"/>
  <c r="I37" i="3"/>
  <c r="H37" i="3"/>
  <c r="G37" i="3"/>
  <c r="F37" i="3"/>
  <c r="E37" i="3"/>
  <c r="D37" i="3"/>
  <c r="C37" i="3"/>
  <c r="B37" i="3"/>
  <c r="J36" i="3"/>
  <c r="I36" i="3"/>
  <c r="H36" i="3"/>
  <c r="G36" i="3"/>
  <c r="F36" i="3"/>
  <c r="E36" i="3"/>
  <c r="D36" i="3"/>
  <c r="C36" i="3"/>
  <c r="B36" i="3"/>
  <c r="J35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32" i="3"/>
  <c r="I32" i="3"/>
  <c r="H32" i="3"/>
  <c r="G32" i="3"/>
  <c r="F32" i="3"/>
  <c r="E32" i="3"/>
  <c r="D32" i="3"/>
  <c r="C32" i="3"/>
  <c r="B32" i="3"/>
  <c r="J31" i="3"/>
  <c r="I31" i="3"/>
  <c r="H31" i="3"/>
  <c r="G31" i="3"/>
  <c r="F31" i="3"/>
  <c r="E31" i="3"/>
  <c r="D31" i="3"/>
  <c r="C31" i="3"/>
  <c r="B31" i="3"/>
  <c r="J30" i="3"/>
  <c r="I30" i="3"/>
  <c r="H30" i="3"/>
  <c r="G30" i="3"/>
  <c r="F30" i="3"/>
  <c r="E30" i="3"/>
  <c r="D30" i="3"/>
  <c r="C30" i="3"/>
  <c r="B30" i="3"/>
  <c r="J29" i="3"/>
  <c r="I29" i="3"/>
  <c r="H29" i="3"/>
  <c r="G29" i="3"/>
  <c r="F29" i="3"/>
  <c r="E29" i="3"/>
  <c r="D29" i="3"/>
  <c r="C29" i="3"/>
  <c r="B2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J28" i="3"/>
  <c r="I28" i="3"/>
  <c r="H28" i="3"/>
  <c r="G28" i="3"/>
  <c r="F28" i="3"/>
  <c r="E28" i="3"/>
  <c r="D28" i="3"/>
  <c r="C28" i="3"/>
  <c r="B28" i="3"/>
  <c r="A29" i="3"/>
  <c r="A28" i="3"/>
  <c r="E25" i="3"/>
  <c r="E24" i="3"/>
  <c r="D24" i="3"/>
  <c r="C24" i="3"/>
  <c r="I21" i="3"/>
  <c r="G21" i="3"/>
  <c r="F19" i="3"/>
  <c r="G15" i="3"/>
  <c r="G14" i="3"/>
  <c r="C13" i="3"/>
  <c r="C12" i="3"/>
  <c r="I9" i="3"/>
  <c r="I8" i="3"/>
  <c r="H8" i="3"/>
  <c r="G8" i="3"/>
  <c r="E8" i="3"/>
  <c r="C6" i="3"/>
  <c r="T103" i="2"/>
  <c r="S103" i="2"/>
  <c r="R103" i="2"/>
  <c r="Q103" i="2"/>
  <c r="P103" i="2"/>
  <c r="O103" i="2"/>
  <c r="N103" i="2"/>
  <c r="M103" i="2"/>
  <c r="L103" i="2"/>
  <c r="T102" i="2"/>
  <c r="S102" i="2"/>
  <c r="R102" i="2"/>
  <c r="Q102" i="2"/>
  <c r="P102" i="2"/>
  <c r="O102" i="2"/>
  <c r="N102" i="2"/>
  <c r="M102" i="2"/>
  <c r="L102" i="2"/>
  <c r="T101" i="2"/>
  <c r="S101" i="2"/>
  <c r="R101" i="2"/>
  <c r="Q101" i="2"/>
  <c r="P101" i="2"/>
  <c r="O101" i="2"/>
  <c r="N101" i="2"/>
  <c r="M101" i="2"/>
  <c r="L101" i="2"/>
  <c r="T100" i="2"/>
  <c r="S100" i="2"/>
  <c r="R100" i="2"/>
  <c r="G25" i="3" s="1"/>
  <c r="Q100" i="2"/>
  <c r="F25" i="3" s="1"/>
  <c r="P100" i="2"/>
  <c r="O100" i="2"/>
  <c r="N100" i="2"/>
  <c r="M100" i="2"/>
  <c r="L100" i="2"/>
  <c r="T99" i="2"/>
  <c r="S99" i="2"/>
  <c r="R99" i="2"/>
  <c r="Q99" i="2"/>
  <c r="P99" i="2"/>
  <c r="E20" i="3" s="1"/>
  <c r="O99" i="2"/>
  <c r="N99" i="2"/>
  <c r="M99" i="2"/>
  <c r="L99" i="2"/>
  <c r="T98" i="2"/>
  <c r="S98" i="2"/>
  <c r="R98" i="2"/>
  <c r="Q98" i="2"/>
  <c r="P98" i="2"/>
  <c r="O98" i="2"/>
  <c r="N98" i="2"/>
  <c r="M98" i="2"/>
  <c r="L98" i="2"/>
  <c r="T97" i="2"/>
  <c r="S97" i="2"/>
  <c r="R97" i="2"/>
  <c r="Q97" i="2"/>
  <c r="P97" i="2"/>
  <c r="O97" i="2"/>
  <c r="N97" i="2"/>
  <c r="C19" i="3" s="1"/>
  <c r="M97" i="2"/>
  <c r="L97" i="2"/>
  <c r="T96" i="2"/>
  <c r="S96" i="2"/>
  <c r="R96" i="2"/>
  <c r="Q96" i="2"/>
  <c r="P96" i="2"/>
  <c r="O96" i="2"/>
  <c r="N96" i="2"/>
  <c r="M96" i="2"/>
  <c r="L96" i="2"/>
  <c r="T95" i="2"/>
  <c r="S95" i="2"/>
  <c r="R95" i="2"/>
  <c r="Q95" i="2"/>
  <c r="P95" i="2"/>
  <c r="O95" i="2"/>
  <c r="N95" i="2"/>
  <c r="M95" i="2"/>
  <c r="L95" i="2"/>
  <c r="T94" i="2"/>
  <c r="S94" i="2"/>
  <c r="R94" i="2"/>
  <c r="Q94" i="2"/>
  <c r="P94" i="2"/>
  <c r="O94" i="2"/>
  <c r="N94" i="2"/>
  <c r="M94" i="2"/>
  <c r="L94" i="2"/>
  <c r="T93" i="2"/>
  <c r="S93" i="2"/>
  <c r="R93" i="2"/>
  <c r="Q93" i="2"/>
  <c r="P93" i="2"/>
  <c r="O93" i="2"/>
  <c r="N93" i="2"/>
  <c r="M93" i="2"/>
  <c r="L93" i="2"/>
  <c r="T92" i="2"/>
  <c r="S92" i="2"/>
  <c r="R92" i="2"/>
  <c r="Q92" i="2"/>
  <c r="P92" i="2"/>
  <c r="O92" i="2"/>
  <c r="N92" i="2"/>
  <c r="C10" i="3" s="1"/>
  <c r="M92" i="2"/>
  <c r="L92" i="2"/>
  <c r="T91" i="2"/>
  <c r="S91" i="2"/>
  <c r="R91" i="2"/>
  <c r="Q91" i="2"/>
  <c r="P91" i="2"/>
  <c r="O91" i="2"/>
  <c r="N91" i="2"/>
  <c r="M91" i="2"/>
  <c r="L91" i="2"/>
  <c r="T90" i="2"/>
  <c r="S90" i="2"/>
  <c r="R90" i="2"/>
  <c r="Q90" i="2"/>
  <c r="P90" i="2"/>
  <c r="O90" i="2"/>
  <c r="N90" i="2"/>
  <c r="M90" i="2"/>
  <c r="L90" i="2"/>
  <c r="T89" i="2"/>
  <c r="I16" i="3" s="1"/>
  <c r="S89" i="2"/>
  <c r="R89" i="2"/>
  <c r="Q89" i="2"/>
  <c r="P89" i="2"/>
  <c r="O89" i="2"/>
  <c r="N89" i="2"/>
  <c r="M89" i="2"/>
  <c r="L89" i="2"/>
  <c r="T88" i="2"/>
  <c r="S88" i="2"/>
  <c r="R88" i="2"/>
  <c r="G9" i="3" s="1"/>
  <c r="Q88" i="2"/>
  <c r="P88" i="2"/>
  <c r="O88" i="2"/>
  <c r="N88" i="2"/>
  <c r="M88" i="2"/>
  <c r="L88" i="2"/>
  <c r="T87" i="2"/>
  <c r="S87" i="2"/>
  <c r="R87" i="2"/>
  <c r="Q87" i="2"/>
  <c r="P87" i="2"/>
  <c r="O87" i="2"/>
  <c r="N87" i="2"/>
  <c r="M87" i="2"/>
  <c r="L87" i="2"/>
  <c r="T86" i="2"/>
  <c r="S86" i="2"/>
  <c r="R86" i="2"/>
  <c r="Q86" i="2"/>
  <c r="P86" i="2"/>
  <c r="O86" i="2"/>
  <c r="N86" i="2"/>
  <c r="M86" i="2"/>
  <c r="L86" i="2"/>
  <c r="T85" i="2"/>
  <c r="S85" i="2"/>
  <c r="R85" i="2"/>
  <c r="Q85" i="2"/>
  <c r="P85" i="2"/>
  <c r="O85" i="2"/>
  <c r="N85" i="2"/>
  <c r="C22" i="3" s="1"/>
  <c r="M85" i="2"/>
  <c r="L85" i="2"/>
  <c r="T84" i="2"/>
  <c r="S84" i="2"/>
  <c r="R84" i="2"/>
  <c r="Q84" i="2"/>
  <c r="P84" i="2"/>
  <c r="O84" i="2"/>
  <c r="N84" i="2"/>
  <c r="M84" i="2"/>
  <c r="L84" i="2"/>
  <c r="T83" i="2"/>
  <c r="I14" i="3" s="1"/>
  <c r="S83" i="2"/>
  <c r="H14" i="3" s="1"/>
  <c r="R83" i="2"/>
  <c r="Q83" i="2"/>
  <c r="P83" i="2"/>
  <c r="O83" i="2"/>
  <c r="N83" i="2"/>
  <c r="M83" i="2"/>
  <c r="L83" i="2"/>
  <c r="T82" i="2"/>
  <c r="S82" i="2"/>
  <c r="R82" i="2"/>
  <c r="Q82" i="2"/>
  <c r="P82" i="2"/>
  <c r="O82" i="2"/>
  <c r="N82" i="2"/>
  <c r="M82" i="2"/>
  <c r="L82" i="2"/>
  <c r="T81" i="2"/>
  <c r="S81" i="2"/>
  <c r="R81" i="2"/>
  <c r="Q81" i="2"/>
  <c r="P81" i="2"/>
  <c r="O81" i="2"/>
  <c r="N81" i="2"/>
  <c r="M81" i="2"/>
  <c r="L81" i="2"/>
  <c r="T80" i="2"/>
  <c r="S80" i="2"/>
  <c r="R80" i="2"/>
  <c r="Q80" i="2"/>
  <c r="P80" i="2"/>
  <c r="O80" i="2"/>
  <c r="N80" i="2"/>
  <c r="M80" i="2"/>
  <c r="L80" i="2"/>
  <c r="T79" i="2"/>
  <c r="S79" i="2"/>
  <c r="R79" i="2"/>
  <c r="Q79" i="2"/>
  <c r="P79" i="2"/>
  <c r="O79" i="2"/>
  <c r="N79" i="2"/>
  <c r="M79" i="2"/>
  <c r="L79" i="2"/>
  <c r="T78" i="2"/>
  <c r="S78" i="2"/>
  <c r="R78" i="2"/>
  <c r="Q78" i="2"/>
  <c r="P78" i="2"/>
  <c r="O78" i="2"/>
  <c r="N78" i="2"/>
  <c r="M78" i="2"/>
  <c r="L78" i="2"/>
  <c r="T77" i="2"/>
  <c r="S77" i="2"/>
  <c r="R77" i="2"/>
  <c r="Q77" i="2"/>
  <c r="P77" i="2"/>
  <c r="O77" i="2"/>
  <c r="N77" i="2"/>
  <c r="M77" i="2"/>
  <c r="L77" i="2"/>
  <c r="T76" i="2"/>
  <c r="S76" i="2"/>
  <c r="R76" i="2"/>
  <c r="Q76" i="2"/>
  <c r="P76" i="2"/>
  <c r="O76" i="2"/>
  <c r="N76" i="2"/>
  <c r="M76" i="2"/>
  <c r="L76" i="2"/>
  <c r="T75" i="2"/>
  <c r="S75" i="2"/>
  <c r="R75" i="2"/>
  <c r="Q75" i="2"/>
  <c r="P75" i="2"/>
  <c r="O75" i="2"/>
  <c r="N75" i="2"/>
  <c r="M75" i="2"/>
  <c r="L75" i="2"/>
  <c r="T74" i="2"/>
  <c r="S74" i="2"/>
  <c r="R74" i="2"/>
  <c r="Q74" i="2"/>
  <c r="P74" i="2"/>
  <c r="O74" i="2"/>
  <c r="N74" i="2"/>
  <c r="C7" i="3" s="1"/>
  <c r="M74" i="2"/>
  <c r="L74" i="2"/>
  <c r="T73" i="2"/>
  <c r="S73" i="2"/>
  <c r="R73" i="2"/>
  <c r="Q73" i="2"/>
  <c r="P73" i="2"/>
  <c r="O73" i="2"/>
  <c r="N73" i="2"/>
  <c r="M73" i="2"/>
  <c r="L73" i="2"/>
  <c r="T72" i="2"/>
  <c r="S72" i="2"/>
  <c r="R72" i="2"/>
  <c r="Q72" i="2"/>
  <c r="P72" i="2"/>
  <c r="O72" i="2"/>
  <c r="N72" i="2"/>
  <c r="M72" i="2"/>
  <c r="L72" i="2"/>
  <c r="T71" i="2"/>
  <c r="S71" i="2"/>
  <c r="R71" i="2"/>
  <c r="Q71" i="2"/>
  <c r="P71" i="2"/>
  <c r="O71" i="2"/>
  <c r="N71" i="2"/>
  <c r="M71" i="2"/>
  <c r="L71" i="2"/>
  <c r="T70" i="2"/>
  <c r="S70" i="2"/>
  <c r="R70" i="2"/>
  <c r="Q70" i="2"/>
  <c r="P70" i="2"/>
  <c r="O70" i="2"/>
  <c r="N70" i="2"/>
  <c r="M70" i="2"/>
  <c r="L70" i="2"/>
  <c r="T69" i="2"/>
  <c r="S69" i="2"/>
  <c r="R69" i="2"/>
  <c r="Q69" i="2"/>
  <c r="P69" i="2"/>
  <c r="O69" i="2"/>
  <c r="N69" i="2"/>
  <c r="M69" i="2"/>
  <c r="L69" i="2"/>
  <c r="T68" i="2"/>
  <c r="S68" i="2"/>
  <c r="R68" i="2"/>
  <c r="Q68" i="2"/>
  <c r="P68" i="2"/>
  <c r="O68" i="2"/>
  <c r="N68" i="2"/>
  <c r="C25" i="3" s="1"/>
  <c r="M68" i="2"/>
  <c r="L68" i="2"/>
  <c r="T67" i="2"/>
  <c r="S67" i="2"/>
  <c r="R67" i="2"/>
  <c r="Q67" i="2"/>
  <c r="P67" i="2"/>
  <c r="O67" i="2"/>
  <c r="N67" i="2"/>
  <c r="M67" i="2"/>
  <c r="L67" i="2"/>
  <c r="T66" i="2"/>
  <c r="S66" i="2"/>
  <c r="R66" i="2"/>
  <c r="Q66" i="2"/>
  <c r="P66" i="2"/>
  <c r="O66" i="2"/>
  <c r="N66" i="2"/>
  <c r="M66" i="2"/>
  <c r="L66" i="2"/>
  <c r="T65" i="2"/>
  <c r="I25" i="3" s="1"/>
  <c r="S65" i="2"/>
  <c r="H25" i="3" s="1"/>
  <c r="R65" i="2"/>
  <c r="Q65" i="2"/>
  <c r="P65" i="2"/>
  <c r="O65" i="2"/>
  <c r="D25" i="3" s="1"/>
  <c r="N65" i="2"/>
  <c r="M65" i="2"/>
  <c r="B25" i="3" s="1"/>
  <c r="L65" i="2"/>
  <c r="T64" i="2"/>
  <c r="S64" i="2"/>
  <c r="R64" i="2"/>
  <c r="Q64" i="2"/>
  <c r="P64" i="2"/>
  <c r="O64" i="2"/>
  <c r="N64" i="2"/>
  <c r="M64" i="2"/>
  <c r="L64" i="2"/>
  <c r="T63" i="2"/>
  <c r="S63" i="2"/>
  <c r="R63" i="2"/>
  <c r="Q63" i="2"/>
  <c r="P63" i="2"/>
  <c r="E19" i="3" s="1"/>
  <c r="O63" i="2"/>
  <c r="N63" i="2"/>
  <c r="M63" i="2"/>
  <c r="L63" i="2"/>
  <c r="T62" i="2"/>
  <c r="S62" i="2"/>
  <c r="R62" i="2"/>
  <c r="Q62" i="2"/>
  <c r="P62" i="2"/>
  <c r="E23" i="3" s="1"/>
  <c r="O62" i="2"/>
  <c r="N62" i="2"/>
  <c r="C23" i="3" s="1"/>
  <c r="M62" i="2"/>
  <c r="B23" i="3" s="1"/>
  <c r="L62" i="2"/>
  <c r="T61" i="2"/>
  <c r="S61" i="2"/>
  <c r="R61" i="2"/>
  <c r="Q61" i="2"/>
  <c r="P61" i="2"/>
  <c r="O61" i="2"/>
  <c r="N61" i="2"/>
  <c r="M61" i="2"/>
  <c r="L61" i="2"/>
  <c r="T60" i="2"/>
  <c r="S60" i="2"/>
  <c r="R60" i="2"/>
  <c r="Q60" i="2"/>
  <c r="P60" i="2"/>
  <c r="O60" i="2"/>
  <c r="N60" i="2"/>
  <c r="M60" i="2"/>
  <c r="L60" i="2"/>
  <c r="T59" i="2"/>
  <c r="I15" i="3" s="1"/>
  <c r="S59" i="2"/>
  <c r="R59" i="2"/>
  <c r="Q59" i="2"/>
  <c r="P59" i="2"/>
  <c r="O59" i="2"/>
  <c r="N59" i="2"/>
  <c r="M59" i="2"/>
  <c r="L59" i="2"/>
  <c r="T58" i="2"/>
  <c r="S58" i="2"/>
  <c r="R58" i="2"/>
  <c r="Q58" i="2"/>
  <c r="P58" i="2"/>
  <c r="O58" i="2"/>
  <c r="N58" i="2"/>
  <c r="M58" i="2"/>
  <c r="L58" i="2"/>
  <c r="T57" i="2"/>
  <c r="S57" i="2"/>
  <c r="R57" i="2"/>
  <c r="Q57" i="2"/>
  <c r="P57" i="2"/>
  <c r="O57" i="2"/>
  <c r="N57" i="2"/>
  <c r="M57" i="2"/>
  <c r="L57" i="2"/>
  <c r="T56" i="2"/>
  <c r="S56" i="2"/>
  <c r="R56" i="2"/>
  <c r="Q56" i="2"/>
  <c r="P56" i="2"/>
  <c r="O56" i="2"/>
  <c r="N56" i="2"/>
  <c r="M56" i="2"/>
  <c r="L56" i="2"/>
  <c r="T55" i="2"/>
  <c r="S55" i="2"/>
  <c r="R55" i="2"/>
  <c r="Q55" i="2"/>
  <c r="P55" i="2"/>
  <c r="O55" i="2"/>
  <c r="N55" i="2"/>
  <c r="M55" i="2"/>
  <c r="L55" i="2"/>
  <c r="T54" i="2"/>
  <c r="S54" i="2"/>
  <c r="R54" i="2"/>
  <c r="Q54" i="2"/>
  <c r="P54" i="2"/>
  <c r="O54" i="2"/>
  <c r="N54" i="2"/>
  <c r="M54" i="2"/>
  <c r="L54" i="2"/>
  <c r="T53" i="2"/>
  <c r="S53" i="2"/>
  <c r="R53" i="2"/>
  <c r="Q53" i="2"/>
  <c r="P53" i="2"/>
  <c r="O53" i="2"/>
  <c r="N53" i="2"/>
  <c r="M53" i="2"/>
  <c r="L53" i="2"/>
  <c r="T52" i="2"/>
  <c r="S52" i="2"/>
  <c r="R52" i="2"/>
  <c r="G10" i="3" s="1"/>
  <c r="Q52" i="2"/>
  <c r="F10" i="3" s="1"/>
  <c r="P52" i="2"/>
  <c r="E10" i="3" s="1"/>
  <c r="O52" i="2"/>
  <c r="D10" i="3" s="1"/>
  <c r="N52" i="2"/>
  <c r="M52" i="2"/>
  <c r="L52" i="2"/>
  <c r="T51" i="2"/>
  <c r="S51" i="2"/>
  <c r="R51" i="2"/>
  <c r="Q51" i="2"/>
  <c r="P51" i="2"/>
  <c r="E6" i="3" s="1"/>
  <c r="O51" i="2"/>
  <c r="D6" i="3" s="1"/>
  <c r="N51" i="2"/>
  <c r="M51" i="2"/>
  <c r="L51" i="2"/>
  <c r="T50" i="2"/>
  <c r="S50" i="2"/>
  <c r="R50" i="2"/>
  <c r="Q50" i="2"/>
  <c r="P50" i="2"/>
  <c r="O50" i="2"/>
  <c r="N50" i="2"/>
  <c r="M50" i="2"/>
  <c r="L50" i="2"/>
  <c r="T49" i="2"/>
  <c r="S49" i="2"/>
  <c r="H16" i="3" s="1"/>
  <c r="R49" i="2"/>
  <c r="G16" i="3" s="1"/>
  <c r="Q49" i="2"/>
  <c r="F16" i="3" s="1"/>
  <c r="P49" i="2"/>
  <c r="E16" i="3" s="1"/>
  <c r="O49" i="2"/>
  <c r="D16" i="3" s="1"/>
  <c r="N49" i="2"/>
  <c r="C16" i="3" s="1"/>
  <c r="M49" i="2"/>
  <c r="B16" i="3" s="1"/>
  <c r="L49" i="2"/>
  <c r="T48" i="2"/>
  <c r="S48" i="2"/>
  <c r="R48" i="2"/>
  <c r="Q48" i="2"/>
  <c r="P48" i="2"/>
  <c r="O48" i="2"/>
  <c r="N48" i="2"/>
  <c r="M48" i="2"/>
  <c r="L48" i="2"/>
  <c r="T47" i="2"/>
  <c r="S47" i="2"/>
  <c r="R47" i="2"/>
  <c r="Q47" i="2"/>
  <c r="P47" i="2"/>
  <c r="O47" i="2"/>
  <c r="N47" i="2"/>
  <c r="M47" i="2"/>
  <c r="L47" i="2"/>
  <c r="T46" i="2"/>
  <c r="S46" i="2"/>
  <c r="H24" i="3" s="1"/>
  <c r="R46" i="2"/>
  <c r="G24" i="3" s="1"/>
  <c r="Q46" i="2"/>
  <c r="F24" i="3" s="1"/>
  <c r="P46" i="2"/>
  <c r="O46" i="2"/>
  <c r="N46" i="2"/>
  <c r="M46" i="2"/>
  <c r="L46" i="2"/>
  <c r="T45" i="2"/>
  <c r="S45" i="2"/>
  <c r="R45" i="2"/>
  <c r="Q45" i="2"/>
  <c r="P45" i="2"/>
  <c r="E13" i="3" s="1"/>
  <c r="O45" i="2"/>
  <c r="N45" i="2"/>
  <c r="M45" i="2"/>
  <c r="L45" i="2"/>
  <c r="T44" i="2"/>
  <c r="S44" i="2"/>
  <c r="R44" i="2"/>
  <c r="Q44" i="2"/>
  <c r="P44" i="2"/>
  <c r="O44" i="2"/>
  <c r="N44" i="2"/>
  <c r="M44" i="2"/>
  <c r="L44" i="2"/>
  <c r="T43" i="2"/>
  <c r="S43" i="2"/>
  <c r="R43" i="2"/>
  <c r="Q43" i="2"/>
  <c r="P43" i="2"/>
  <c r="O43" i="2"/>
  <c r="N43" i="2"/>
  <c r="M43" i="2"/>
  <c r="L43" i="2"/>
  <c r="T42" i="2"/>
  <c r="S42" i="2"/>
  <c r="R42" i="2"/>
  <c r="Q42" i="2"/>
  <c r="P42" i="2"/>
  <c r="O42" i="2"/>
  <c r="N42" i="2"/>
  <c r="M42" i="2"/>
  <c r="L42" i="2"/>
  <c r="T41" i="2"/>
  <c r="I19" i="3" s="1"/>
  <c r="S41" i="2"/>
  <c r="H19" i="3" s="1"/>
  <c r="R41" i="2"/>
  <c r="Q41" i="2"/>
  <c r="P41" i="2"/>
  <c r="O41" i="2"/>
  <c r="N41" i="2"/>
  <c r="M41" i="2"/>
  <c r="B19" i="3" s="1"/>
  <c r="L41" i="2"/>
  <c r="T40" i="2"/>
  <c r="S40" i="2"/>
  <c r="R40" i="2"/>
  <c r="Q40" i="2"/>
  <c r="P40" i="2"/>
  <c r="O40" i="2"/>
  <c r="N40" i="2"/>
  <c r="M40" i="2"/>
  <c r="L40" i="2"/>
  <c r="T39" i="2"/>
  <c r="S39" i="2"/>
  <c r="R39" i="2"/>
  <c r="Q39" i="2"/>
  <c r="P39" i="2"/>
  <c r="O39" i="2"/>
  <c r="N39" i="2"/>
  <c r="M39" i="2"/>
  <c r="L39" i="2"/>
  <c r="T38" i="2"/>
  <c r="S38" i="2"/>
  <c r="H21" i="3" s="1"/>
  <c r="R38" i="2"/>
  <c r="Q38" i="2"/>
  <c r="F21" i="3" s="1"/>
  <c r="P38" i="2"/>
  <c r="E21" i="3" s="1"/>
  <c r="O38" i="2"/>
  <c r="D21" i="3" s="1"/>
  <c r="N38" i="2"/>
  <c r="C21" i="3" s="1"/>
  <c r="M38" i="2"/>
  <c r="L38" i="2"/>
  <c r="T37" i="2"/>
  <c r="S37" i="2"/>
  <c r="H15" i="3" s="1"/>
  <c r="R37" i="2"/>
  <c r="Q37" i="2"/>
  <c r="F15" i="3" s="1"/>
  <c r="P37" i="2"/>
  <c r="E15" i="3" s="1"/>
  <c r="O37" i="2"/>
  <c r="D15" i="3" s="1"/>
  <c r="N37" i="2"/>
  <c r="C15" i="3" s="1"/>
  <c r="M37" i="2"/>
  <c r="L37" i="2"/>
  <c r="T36" i="2"/>
  <c r="S36" i="2"/>
  <c r="R36" i="2"/>
  <c r="Q36" i="2"/>
  <c r="P36" i="2"/>
  <c r="O36" i="2"/>
  <c r="N36" i="2"/>
  <c r="M36" i="2"/>
  <c r="L36" i="2"/>
  <c r="T35" i="2"/>
  <c r="S35" i="2"/>
  <c r="R35" i="2"/>
  <c r="Q35" i="2"/>
  <c r="P35" i="2"/>
  <c r="O35" i="2"/>
  <c r="N35" i="2"/>
  <c r="M35" i="2"/>
  <c r="L35" i="2"/>
  <c r="T34" i="2"/>
  <c r="S34" i="2"/>
  <c r="R34" i="2"/>
  <c r="Q34" i="2"/>
  <c r="P34" i="2"/>
  <c r="O34" i="2"/>
  <c r="N34" i="2"/>
  <c r="M34" i="2"/>
  <c r="L34" i="2"/>
  <c r="T33" i="2"/>
  <c r="S33" i="2"/>
  <c r="R33" i="2"/>
  <c r="Q33" i="2"/>
  <c r="P33" i="2"/>
  <c r="O33" i="2"/>
  <c r="N33" i="2"/>
  <c r="M33" i="2"/>
  <c r="L33" i="2"/>
  <c r="T32" i="2"/>
  <c r="S32" i="2"/>
  <c r="R32" i="2"/>
  <c r="Q32" i="2"/>
  <c r="F14" i="3" s="1"/>
  <c r="P32" i="2"/>
  <c r="E14" i="3" s="1"/>
  <c r="O32" i="2"/>
  <c r="D14" i="3" s="1"/>
  <c r="N32" i="2"/>
  <c r="M32" i="2"/>
  <c r="L32" i="2"/>
  <c r="T31" i="2"/>
  <c r="I24" i="3" s="1"/>
  <c r="S31" i="2"/>
  <c r="R31" i="2"/>
  <c r="Q31" i="2"/>
  <c r="P31" i="2"/>
  <c r="O31" i="2"/>
  <c r="N31" i="2"/>
  <c r="M31" i="2"/>
  <c r="L31" i="2"/>
  <c r="T30" i="2"/>
  <c r="S30" i="2"/>
  <c r="R30" i="2"/>
  <c r="Q30" i="2"/>
  <c r="P30" i="2"/>
  <c r="O30" i="2"/>
  <c r="N30" i="2"/>
  <c r="M30" i="2"/>
  <c r="L30" i="2"/>
  <c r="T29" i="2"/>
  <c r="S29" i="2"/>
  <c r="R29" i="2"/>
  <c r="Q29" i="2"/>
  <c r="P29" i="2"/>
  <c r="O29" i="2"/>
  <c r="N29" i="2"/>
  <c r="M29" i="2"/>
  <c r="L29" i="2"/>
  <c r="T28" i="2"/>
  <c r="S28" i="2"/>
  <c r="R28" i="2"/>
  <c r="Q28" i="2"/>
  <c r="P28" i="2"/>
  <c r="O28" i="2"/>
  <c r="D23" i="3" s="1"/>
  <c r="N28" i="2"/>
  <c r="M28" i="2"/>
  <c r="L28" i="2"/>
  <c r="T27" i="2"/>
  <c r="S27" i="2"/>
  <c r="R27" i="2"/>
  <c r="Q27" i="2"/>
  <c r="P27" i="2"/>
  <c r="O27" i="2"/>
  <c r="N27" i="2"/>
  <c r="M27" i="2"/>
  <c r="L27" i="2"/>
  <c r="T26" i="2"/>
  <c r="S26" i="2"/>
  <c r="R26" i="2"/>
  <c r="Q26" i="2"/>
  <c r="P26" i="2"/>
  <c r="O26" i="2"/>
  <c r="N26" i="2"/>
  <c r="M26" i="2"/>
  <c r="L26" i="2"/>
  <c r="T25" i="2"/>
  <c r="S25" i="2"/>
  <c r="R25" i="2"/>
  <c r="Q25" i="2"/>
  <c r="P25" i="2"/>
  <c r="O25" i="2"/>
  <c r="N25" i="2"/>
  <c r="M25" i="2"/>
  <c r="L25" i="2"/>
  <c r="T24" i="2"/>
  <c r="S24" i="2"/>
  <c r="R24" i="2"/>
  <c r="Q24" i="2"/>
  <c r="P24" i="2"/>
  <c r="O24" i="2"/>
  <c r="N24" i="2"/>
  <c r="M24" i="2"/>
  <c r="L24" i="2"/>
  <c r="T23" i="2"/>
  <c r="I20" i="3" s="1"/>
  <c r="S23" i="2"/>
  <c r="R23" i="2"/>
  <c r="Q23" i="2"/>
  <c r="P23" i="2"/>
  <c r="O23" i="2"/>
  <c r="N23" i="2"/>
  <c r="M23" i="2"/>
  <c r="L23" i="2"/>
  <c r="T22" i="2"/>
  <c r="I7" i="3" s="1"/>
  <c r="S22" i="2"/>
  <c r="H7" i="3" s="1"/>
  <c r="R22" i="2"/>
  <c r="G7" i="3" s="1"/>
  <c r="Q22" i="2"/>
  <c r="P22" i="2"/>
  <c r="O22" i="2"/>
  <c r="N22" i="2"/>
  <c r="M22" i="2"/>
  <c r="L22" i="2"/>
  <c r="T21" i="2"/>
  <c r="S21" i="2"/>
  <c r="R21" i="2"/>
  <c r="Q21" i="2"/>
  <c r="F7" i="3" s="1"/>
  <c r="P21" i="2"/>
  <c r="E7" i="3" s="1"/>
  <c r="O21" i="2"/>
  <c r="D7" i="3" s="1"/>
  <c r="N21" i="2"/>
  <c r="M21" i="2"/>
  <c r="L21" i="2"/>
  <c r="T20" i="2"/>
  <c r="I11" i="3" s="1"/>
  <c r="S20" i="2"/>
  <c r="H11" i="3" s="1"/>
  <c r="R20" i="2"/>
  <c r="G11" i="3" s="1"/>
  <c r="Q20" i="2"/>
  <c r="F11" i="3" s="1"/>
  <c r="P20" i="2"/>
  <c r="O20" i="2"/>
  <c r="N20" i="2"/>
  <c r="C11" i="3" s="1"/>
  <c r="M20" i="2"/>
  <c r="B11" i="3" s="1"/>
  <c r="L20" i="2"/>
  <c r="T19" i="2"/>
  <c r="S19" i="2"/>
  <c r="R19" i="2"/>
  <c r="Q19" i="2"/>
  <c r="P19" i="2"/>
  <c r="O19" i="2"/>
  <c r="N19" i="2"/>
  <c r="M19" i="2"/>
  <c r="L19" i="2"/>
  <c r="T18" i="2"/>
  <c r="S18" i="2"/>
  <c r="R18" i="2"/>
  <c r="Q18" i="2"/>
  <c r="P18" i="2"/>
  <c r="O18" i="2"/>
  <c r="N18" i="2"/>
  <c r="M18" i="2"/>
  <c r="L18" i="2"/>
  <c r="T17" i="2"/>
  <c r="I6" i="3" s="1"/>
  <c r="S17" i="2"/>
  <c r="H6" i="3" s="1"/>
  <c r="R17" i="2"/>
  <c r="Q17" i="2"/>
  <c r="F6" i="3" s="1"/>
  <c r="P17" i="2"/>
  <c r="O17" i="2"/>
  <c r="N17" i="2"/>
  <c r="M17" i="2"/>
  <c r="B6" i="3" s="1"/>
  <c r="L17" i="2"/>
  <c r="T16" i="2"/>
  <c r="S16" i="2"/>
  <c r="H20" i="3" s="1"/>
  <c r="R16" i="2"/>
  <c r="G20" i="3" s="1"/>
  <c r="Q16" i="2"/>
  <c r="F20" i="3" s="1"/>
  <c r="P16" i="2"/>
  <c r="O16" i="2"/>
  <c r="D20" i="3" s="1"/>
  <c r="N16" i="2"/>
  <c r="C20" i="3" s="1"/>
  <c r="M16" i="2"/>
  <c r="B20" i="3" s="1"/>
  <c r="L16" i="2"/>
  <c r="T15" i="2"/>
  <c r="S15" i="2"/>
  <c r="H18" i="3" s="1"/>
  <c r="R15" i="2"/>
  <c r="G18" i="3" s="1"/>
  <c r="Q15" i="2"/>
  <c r="P15" i="2"/>
  <c r="E18" i="3" s="1"/>
  <c r="O15" i="2"/>
  <c r="N15" i="2"/>
  <c r="M15" i="2"/>
  <c r="L15" i="2"/>
  <c r="T14" i="2"/>
  <c r="S14" i="2"/>
  <c r="R14" i="2"/>
  <c r="Q14" i="2"/>
  <c r="P14" i="2"/>
  <c r="O14" i="2"/>
  <c r="D18" i="3" s="1"/>
  <c r="N14" i="2"/>
  <c r="C18" i="3" s="1"/>
  <c r="M14" i="2"/>
  <c r="L14" i="2"/>
  <c r="T13" i="2"/>
  <c r="S13" i="2"/>
  <c r="R13" i="2"/>
  <c r="Q13" i="2"/>
  <c r="F9" i="3" s="1"/>
  <c r="P13" i="2"/>
  <c r="E9" i="3" s="1"/>
  <c r="O13" i="2"/>
  <c r="D9" i="3" s="1"/>
  <c r="N13" i="2"/>
  <c r="M13" i="2"/>
  <c r="E13" i="1" s="1"/>
  <c r="L13" i="2"/>
  <c r="T12" i="2"/>
  <c r="S12" i="2"/>
  <c r="R12" i="2"/>
  <c r="Q12" i="2"/>
  <c r="P12" i="2"/>
  <c r="O12" i="2"/>
  <c r="N12" i="2"/>
  <c r="M12" i="2"/>
  <c r="L12" i="2"/>
  <c r="T11" i="2"/>
  <c r="S11" i="2"/>
  <c r="R11" i="2"/>
  <c r="Q11" i="2"/>
  <c r="P11" i="2"/>
  <c r="O11" i="2"/>
  <c r="N11" i="2"/>
  <c r="M11" i="2"/>
  <c r="L11" i="2"/>
  <c r="T10" i="2"/>
  <c r="I13" i="3" s="1"/>
  <c r="S10" i="2"/>
  <c r="R10" i="2"/>
  <c r="G13" i="3" s="1"/>
  <c r="Q10" i="2"/>
  <c r="F13" i="3" s="1"/>
  <c r="P10" i="2"/>
  <c r="O10" i="2"/>
  <c r="D13" i="3" s="1"/>
  <c r="N10" i="2"/>
  <c r="M10" i="2"/>
  <c r="B13" i="3" s="1"/>
  <c r="L10" i="2"/>
  <c r="T9" i="2"/>
  <c r="I12" i="3" s="1"/>
  <c r="S9" i="2"/>
  <c r="H12" i="3" s="1"/>
  <c r="R9" i="2"/>
  <c r="G12" i="3" s="1"/>
  <c r="Q9" i="2"/>
  <c r="F12" i="3" s="1"/>
  <c r="P9" i="2"/>
  <c r="E12" i="3" s="1"/>
  <c r="O9" i="2"/>
  <c r="D12" i="3" s="1"/>
  <c r="N9" i="2"/>
  <c r="M9" i="2"/>
  <c r="L9" i="2"/>
  <c r="T8" i="2"/>
  <c r="S8" i="2"/>
  <c r="H17" i="3" s="1"/>
  <c r="R8" i="2"/>
  <c r="G17" i="3" s="1"/>
  <c r="Q8" i="2"/>
  <c r="F17" i="3" s="1"/>
  <c r="P8" i="2"/>
  <c r="E17" i="3" s="1"/>
  <c r="O8" i="2"/>
  <c r="D17" i="3" s="1"/>
  <c r="N8" i="2"/>
  <c r="C17" i="3" s="1"/>
  <c r="M8" i="2"/>
  <c r="L8" i="2"/>
  <c r="T7" i="2"/>
  <c r="I18" i="3" s="1"/>
  <c r="S7" i="2"/>
  <c r="R7" i="2"/>
  <c r="Q7" i="2"/>
  <c r="P7" i="2"/>
  <c r="O7" i="2"/>
  <c r="N7" i="2"/>
  <c r="M7" i="2"/>
  <c r="L7" i="2"/>
  <c r="T6" i="2"/>
  <c r="S6" i="2"/>
  <c r="R6" i="2"/>
  <c r="Q6" i="2"/>
  <c r="P6" i="2"/>
  <c r="O6" i="2"/>
  <c r="D8" i="3" s="1"/>
  <c r="N6" i="2"/>
  <c r="M6" i="2"/>
  <c r="L6" i="2"/>
  <c r="T5" i="2"/>
  <c r="I16" i="1" s="1"/>
  <c r="S5" i="2"/>
  <c r="H23" i="3" s="1"/>
  <c r="R5" i="2"/>
  <c r="Q5" i="2"/>
  <c r="F23" i="3" s="1"/>
  <c r="P5" i="2"/>
  <c r="O5" i="2"/>
  <c r="N5" i="2"/>
  <c r="M5" i="2"/>
  <c r="L5" i="2"/>
  <c r="T4" i="2"/>
  <c r="S4" i="2"/>
  <c r="R4" i="2"/>
  <c r="Q4" i="2"/>
  <c r="F13" i="1" s="1"/>
  <c r="P4" i="2"/>
  <c r="E22" i="3" s="1"/>
  <c r="O4" i="2"/>
  <c r="N4" i="2"/>
  <c r="B14" i="1" s="1"/>
  <c r="M4" i="2"/>
  <c r="L4" i="2"/>
  <c r="H15" i="1" l="1"/>
  <c r="D22" i="3"/>
  <c r="G15" i="1"/>
  <c r="F15" i="1"/>
  <c r="I15" i="1"/>
  <c r="E15" i="1"/>
  <c r="G23" i="3"/>
  <c r="H13" i="3"/>
  <c r="C9" i="3"/>
  <c r="D18" i="1"/>
  <c r="E20" i="1"/>
  <c r="I23" i="3"/>
  <c r="E18" i="1"/>
  <c r="G13" i="1"/>
  <c r="C18" i="1"/>
  <c r="I18" i="1"/>
  <c r="H18" i="1"/>
  <c r="G22" i="3"/>
  <c r="B18" i="3"/>
  <c r="H20" i="1"/>
  <c r="D13" i="1"/>
  <c r="G14" i="1"/>
  <c r="H9" i="3"/>
  <c r="C16" i="1"/>
  <c r="H10" i="3"/>
  <c r="B24" i="3"/>
  <c r="E17" i="1"/>
  <c r="C17" i="1"/>
  <c r="F16" i="1"/>
  <c r="I17" i="1"/>
  <c r="F14" i="1"/>
  <c r="H17" i="1"/>
  <c r="D17" i="1"/>
  <c r="B17" i="1"/>
  <c r="F22" i="3"/>
  <c r="G17" i="1"/>
  <c r="B20" i="1"/>
  <c r="D11" i="3"/>
  <c r="B15" i="1"/>
  <c r="C20" i="1"/>
  <c r="I17" i="3"/>
  <c r="E11" i="3"/>
  <c r="B15" i="3"/>
  <c r="I10" i="3"/>
  <c r="B10" i="3"/>
  <c r="B17" i="3"/>
  <c r="B9" i="3"/>
  <c r="B18" i="1"/>
  <c r="C19" i="1"/>
  <c r="I19" i="1"/>
  <c r="H14" i="1"/>
  <c r="H22" i="3"/>
  <c r="F19" i="1"/>
  <c r="E19" i="1"/>
  <c r="D19" i="1"/>
  <c r="B19" i="1"/>
  <c r="H13" i="1"/>
  <c r="C15" i="1"/>
  <c r="B14" i="3"/>
  <c r="G6" i="3"/>
  <c r="B21" i="3"/>
  <c r="G19" i="1"/>
  <c r="C13" i="1"/>
  <c r="M2" i="1" s="1"/>
  <c r="I14" i="1"/>
  <c r="D20" i="1"/>
  <c r="D16" i="1"/>
  <c r="F8" i="3"/>
  <c r="F18" i="3"/>
  <c r="C14" i="3"/>
  <c r="D19" i="3"/>
  <c r="G19" i="3"/>
  <c r="H16" i="1"/>
  <c r="F18" i="1"/>
  <c r="G16" i="1"/>
  <c r="F20" i="1"/>
  <c r="I13" i="1"/>
  <c r="B8" i="3"/>
  <c r="D14" i="1"/>
  <c r="M3" i="1" s="1"/>
  <c r="E14" i="1"/>
  <c r="B16" i="1"/>
  <c r="C8" i="3"/>
  <c r="B22" i="3"/>
  <c r="B7" i="3"/>
  <c r="I22" i="3"/>
  <c r="B12" i="3"/>
  <c r="G20" i="1"/>
  <c r="K8" i="3" l="1"/>
  <c r="K13" i="3"/>
  <c r="K22" i="3"/>
  <c r="K9" i="3"/>
  <c r="K19" i="3"/>
  <c r="K20" i="3"/>
  <c r="K21" i="3"/>
  <c r="K6" i="3"/>
  <c r="K15" i="3"/>
  <c r="K18" i="3"/>
  <c r="K11" i="3"/>
  <c r="K24" i="3"/>
  <c r="K7" i="3"/>
  <c r="K14" i="3"/>
  <c r="K10" i="3"/>
  <c r="K16" i="3"/>
  <c r="M6" i="1"/>
  <c r="K17" i="3"/>
  <c r="K23" i="3"/>
  <c r="K25" i="3"/>
  <c r="M7" i="1"/>
  <c r="M4" i="1"/>
  <c r="K12" i="3"/>
  <c r="M5" i="1"/>
  <c r="M8" i="1"/>
  <c r="M9" i="1"/>
  <c r="M10" i="1" l="1"/>
  <c r="E5" i="1" s="1"/>
  <c r="E6" i="1"/>
  <c r="E9" i="1"/>
  <c r="E8" i="1"/>
  <c r="E3" i="1" l="1"/>
  <c r="E2" i="1"/>
  <c r="E7" i="1"/>
  <c r="E4" i="1"/>
  <c r="U100" i="2" l="1"/>
  <c r="U94" i="2"/>
  <c r="U76" i="2"/>
  <c r="U58" i="2"/>
  <c r="U40" i="2"/>
  <c r="U95" i="2"/>
  <c r="U59" i="2"/>
  <c r="U41" i="2"/>
  <c r="U64" i="2"/>
  <c r="U46" i="2"/>
  <c r="U28" i="2"/>
  <c r="U65" i="2"/>
  <c r="J25" i="3" s="1"/>
  <c r="U70" i="2"/>
  <c r="U34" i="2"/>
  <c r="U16" i="2"/>
  <c r="U10" i="2"/>
  <c r="U89" i="2"/>
  <c r="U83" i="2"/>
  <c r="U77" i="2"/>
  <c r="U53" i="2"/>
  <c r="U88" i="2"/>
  <c r="U82" i="2"/>
  <c r="U52" i="2"/>
  <c r="J10" i="3" s="1"/>
  <c r="U22" i="2"/>
  <c r="U4" i="2"/>
  <c r="U101" i="2"/>
  <c r="U71" i="2"/>
  <c r="U47" i="2"/>
  <c r="U102" i="2"/>
  <c r="U11" i="2"/>
  <c r="U60" i="2"/>
  <c r="U30" i="2"/>
  <c r="U12" i="2"/>
  <c r="U90" i="2"/>
  <c r="U66" i="2"/>
  <c r="U29" i="2"/>
  <c r="U48" i="2"/>
  <c r="U35" i="2"/>
  <c r="U17" i="2"/>
  <c r="U78" i="2"/>
  <c r="U36" i="2"/>
  <c r="U18" i="2"/>
  <c r="U96" i="2"/>
  <c r="U23" i="2"/>
  <c r="U5" i="2"/>
  <c r="U24" i="2"/>
  <c r="U6" i="2"/>
  <c r="U54" i="2"/>
  <c r="U84" i="2"/>
  <c r="U42" i="2"/>
  <c r="U72" i="2"/>
  <c r="U44" i="2"/>
  <c r="U39" i="2"/>
  <c r="U51" i="2"/>
  <c r="U97" i="2"/>
  <c r="U13" i="2"/>
  <c r="J9" i="3" s="1"/>
  <c r="U61" i="2"/>
  <c r="U26" i="2"/>
  <c r="U68" i="2"/>
  <c r="U31" i="2"/>
  <c r="U38" i="2"/>
  <c r="J21" i="3" s="1"/>
  <c r="U93" i="2"/>
  <c r="U15" i="2"/>
  <c r="U99" i="2"/>
  <c r="U69" i="2"/>
  <c r="U85" i="2"/>
  <c r="U55" i="2"/>
  <c r="U87" i="2"/>
  <c r="U32" i="2"/>
  <c r="J14" i="3" s="1"/>
  <c r="U50" i="2"/>
  <c r="U37" i="2"/>
  <c r="J15" i="3" s="1"/>
  <c r="U57" i="2"/>
  <c r="U49" i="2"/>
  <c r="U92" i="2"/>
  <c r="U86" i="2"/>
  <c r="U27" i="2"/>
  <c r="U103" i="2"/>
  <c r="U56" i="2"/>
  <c r="U19" i="2"/>
  <c r="U14" i="2"/>
  <c r="U20" i="2"/>
  <c r="J11" i="3" s="1"/>
  <c r="U43" i="2"/>
  <c r="U73" i="2"/>
  <c r="U45" i="2"/>
  <c r="U79" i="2"/>
  <c r="U81" i="2"/>
  <c r="U33" i="2"/>
  <c r="U67" i="2"/>
  <c r="U9" i="2"/>
  <c r="U74" i="2"/>
  <c r="U91" i="2"/>
  <c r="U8" i="2"/>
  <c r="U98" i="2"/>
  <c r="U7" i="2"/>
  <c r="J18" i="3" s="1"/>
  <c r="U63" i="2"/>
  <c r="U75" i="2"/>
  <c r="U62" i="2"/>
  <c r="U21" i="2"/>
  <c r="U25" i="2"/>
  <c r="U80" i="2"/>
  <c r="J19" i="3" l="1"/>
  <c r="J17" i="3"/>
  <c r="J12" i="3"/>
  <c r="J24" i="3"/>
  <c r="J23" i="3"/>
  <c r="J13" i="3"/>
  <c r="J6" i="3"/>
  <c r="J20" i="3"/>
  <c r="J8" i="3"/>
  <c r="J7" i="3"/>
  <c r="J16" i="3"/>
  <c r="J22" i="3"/>
</calcChain>
</file>

<file path=xl/sharedStrings.xml><?xml version="1.0" encoding="utf-8"?>
<sst xmlns="http://schemas.openxmlformats.org/spreadsheetml/2006/main" count="1156" uniqueCount="630">
  <si>
    <t>Irány</t>
  </si>
  <si>
    <t>Min</t>
  </si>
  <si>
    <t>Max</t>
  </si>
  <si>
    <t>Súly</t>
  </si>
  <si>
    <t>Szólista</t>
  </si>
  <si>
    <t>Kulcsszavak</t>
  </si>
  <si>
    <t>Válaszra utalás</t>
  </si>
  <si>
    <t>Generáció kód</t>
  </si>
  <si>
    <t>Generáció név</t>
  </si>
  <si>
    <t>Korreláció súlyok</t>
  </si>
  <si>
    <t>Válaszidő</t>
  </si>
  <si>
    <t>Kisebb jobb</t>
  </si>
  <si>
    <t>projekt</t>
  </si>
  <si>
    <t>várom</t>
  </si>
  <si>
    <t>Z generáció</t>
  </si>
  <si>
    <t>Üzenethossz</t>
  </si>
  <si>
    <t>Nagyobb jobb</t>
  </si>
  <si>
    <t>sürgős</t>
  </si>
  <si>
    <t>jelezz</t>
  </si>
  <si>
    <t>Millenniáls</t>
  </si>
  <si>
    <t>Formalitás</t>
  </si>
  <si>
    <t>kérem</t>
  </si>
  <si>
    <t>válasz</t>
  </si>
  <si>
    <t>X generáció</t>
  </si>
  <si>
    <t>Emojik száma</t>
  </si>
  <si>
    <t>határidő</t>
  </si>
  <si>
    <t>Baby Boomer</t>
  </si>
  <si>
    <t>Frusztráció jelzés</t>
  </si>
  <si>
    <t>találkozó</t>
  </si>
  <si>
    <t>GIF használata</t>
  </si>
  <si>
    <t>Kulcsszavak jelenléte</t>
  </si>
  <si>
    <t>G2:G6</t>
  </si>
  <si>
    <t>H2:H4</t>
  </si>
  <si>
    <t>Emojik</t>
  </si>
  <si>
    <t>Frusztráció</t>
  </si>
  <si>
    <t>GIF</t>
  </si>
  <si>
    <t>Válaszra</t>
  </si>
  <si>
    <t>Üzenet azonosító</t>
  </si>
  <si>
    <t>Fogadó neve</t>
  </si>
  <si>
    <t>Fogadó generációja</t>
  </si>
  <si>
    <t>Küldő generációja</t>
  </si>
  <si>
    <t>Válaszidő (perc)</t>
  </si>
  <si>
    <t>Formalitás (1-5)</t>
  </si>
  <si>
    <t>Üzenethossz (szó)</t>
  </si>
  <si>
    <t>Üzenet szövege</t>
  </si>
  <si>
    <t>Kulcsszavak száma</t>
  </si>
  <si>
    <t>norm_Válaszidő</t>
  </si>
  <si>
    <t>norm_Üzenethossz</t>
  </si>
  <si>
    <t>norm_Formalitás</t>
  </si>
  <si>
    <t>norm_Emojik</t>
  </si>
  <si>
    <t>norm_Frusztráció</t>
  </si>
  <si>
    <t>norm_GIF</t>
  </si>
  <si>
    <t>norm_Kulcsszavak</t>
  </si>
  <si>
    <t>norm_Válaszra</t>
  </si>
  <si>
    <t>OAM</t>
  </si>
  <si>
    <t>kód</t>
  </si>
  <si>
    <t>IGAZ/HAMIS</t>
  </si>
  <si>
    <t>perc</t>
  </si>
  <si>
    <t>darab</t>
  </si>
  <si>
    <t>skála</t>
  </si>
  <si>
    <t>arány</t>
  </si>
  <si>
    <t>összesített</t>
  </si>
  <si>
    <t>Üzenet 1</t>
  </si>
  <si>
    <t>Pataki Beáta</t>
  </si>
  <si>
    <t>Jó napot! Mindent pontosan a tervek szerint hajtunk végre, nincs helye improvizációnak. 📈</t>
  </si>
  <si>
    <t>Üzenet 2</t>
  </si>
  <si>
    <t>Simon Ferenc</t>
  </si>
  <si>
    <t>Tisztelt Vezető! Megértettem az instrukciót, azonnal hozzálátok a végrehajtáshoz.</t>
  </si>
  <si>
    <t>Üzenet 3</t>
  </si>
  <si>
    <t>Szabó Eszter</t>
  </si>
  <si>
    <t>Sziaa! Az új feature-t tesztelhetitek, nagyon smooth lett! Super excited vagyok! ⭐</t>
  </si>
  <si>
    <t>Üzenet 4</t>
  </si>
  <si>
    <t>Juhász Éva</t>
  </si>
  <si>
    <t>Helló! A költségvetés összesítése kész, minden kategóriát átszámoltam! várom 💪</t>
  </si>
  <si>
    <t>Üzenet 5</t>
  </si>
  <si>
    <t>Takács Róbert</t>
  </si>
  <si>
    <t>Kedves Partnerünk! A felelősségi körök pontosítása érdekében kiegészítést javaslok. 💪 🔥</t>
  </si>
  <si>
    <t>Üzenet 6</t>
  </si>
  <si>
    <t>Kiss Zsuzsanna</t>
  </si>
  <si>
    <t>Szuper! A mai brainstorming session után új ötleteim vannak!!! Beszéljük meg holnap! 🚀 👍 😊</t>
  </si>
  <si>
    <t>Üzenet 7</t>
  </si>
  <si>
    <t>Molnár Tamás</t>
  </si>
  <si>
    <t>Kedves Csapat! A kód review során 3 kritikus hibát találtam, amelyeket javítani kell. 📄</t>
  </si>
  <si>
    <t>Üzenet 8</t>
  </si>
  <si>
    <t>Kedves Csapat! A kód review során 3 kritikus hibát találtam, amelyeket javítani kell. 💪</t>
  </si>
  <si>
    <t>Üzenet 9</t>
  </si>
  <si>
    <t>Jó reggelt! Elfogadom a feladatot, mindent megteszek az elvárások teljesítése érdekében. 🔥</t>
  </si>
  <si>
    <t>Üzenet 10</t>
  </si>
  <si>
    <t>Tóth Gábor</t>
  </si>
  <si>
    <t>Jó napot kívánok! A szerződéstervezet jogi felülvizsgálata megtörtént. Kérem, foglaljanak állást. 🔥 🤔 ✨</t>
  </si>
  <si>
    <t>Üzenet 11</t>
  </si>
  <si>
    <t>Szia! Az excel táblázatot frissítettem, minden adat stimmel most már! 📊 📄 👍</t>
  </si>
  <si>
    <t>Üzenet 12</t>
  </si>
  <si>
    <t>Sziasztok! A pénzügyi kimutatás kész, minden rendben van a számokkal! ⭐ 📄 ✨</t>
  </si>
  <si>
    <t>Üzenet 13</t>
  </si>
  <si>
    <t>Mészáros Ildikó</t>
  </si>
  <si>
    <t>Kedves Kollégák! Nagyon hálás vagyok a türelmükért és segítségükért!</t>
  </si>
  <si>
    <t>Üzenet 14</t>
  </si>
  <si>
    <t>Kovács Anna</t>
  </si>
  <si>
    <t>Kedves Munkatárs! A határidő közeledte miatt szükséges lenne a dokumentáció felülvizsgálata. Várom visszajelzését. ⭐ ✨</t>
  </si>
  <si>
    <t>Üzenet 15</t>
  </si>
  <si>
    <t>Drága Barátaim! Biztos vagyok benne, hogy közösen megoldjuk ezt a feladatot! 😊 📄 🤔</t>
  </si>
  <si>
    <t>Üzenet 16</t>
  </si>
  <si>
    <t>Tisztelt Munkatárs! A sürgős feladat befejezéséhez szükség lenne az Ön közreműködésére. Kérem, jelezze visszafelé. ✨ 🎯 ⭐</t>
  </si>
  <si>
    <t>Üzenet 17</t>
  </si>
  <si>
    <t>Horváth László</t>
  </si>
  <si>
    <t>Jó napot kívánok! Az ügyirat áttanulmányozása után úgy ítélem meg, hogy további egyeztetésre van szükség. 🔥 💪 📈</t>
  </si>
  <si>
    <t>Üzenet 18</t>
  </si>
  <si>
    <t>Nagy Péter</t>
  </si>
  <si>
    <t>Hali! Láttam az emailt a projektről, de nem értem egészen. Tudnál segíteni??? ✨ 🤔</t>
  </si>
  <si>
    <t>Üzenet 19</t>
  </si>
  <si>
    <t>Szia! Most látom, hogy a mai találkozó időpontja változott. Tudnál jelezni, hogy jó neked az új időpont???</t>
  </si>
  <si>
    <t>Üzenet 20</t>
  </si>
  <si>
    <t>Tisztelt Csapattagok! Remélem megértik, hogy mindenkinek fontos a véleménye! 🔥 👍 ✨</t>
  </si>
  <si>
    <t>Üzenet 21</t>
  </si>
  <si>
    <t>Tisztelt Megbízó! A szerződéstervezet felülvizsgálata alapján észrevételeim vannak. 📈 💪</t>
  </si>
  <si>
    <t>Üzenet 22</t>
  </si>
  <si>
    <t>Sziaa! Az új feature-t tesztelhetitek, nagyon smooth lett! Super excited vagyok! ⭐ 🔥</t>
  </si>
  <si>
    <t>Üzenet 23</t>
  </si>
  <si>
    <t>Jó napot kívánok! A szerződéstervezet jogi felülvizsgálata megtörtént. Kérem, foglaljanak állást.</t>
  </si>
  <si>
    <t>Üzenet 24</t>
  </si>
  <si>
    <t>Szervusz! A számok alapján minden rendben van, holnap küldöm a részletes kimutatást! ✨ ⭐</t>
  </si>
  <si>
    <t>Üzenet 25</t>
  </si>
  <si>
    <t>Üzenet 26</t>
  </si>
  <si>
    <t>Tisztelt Fejlesztők! A API dokumentáció frissítésre került a legújabb specifikáció szerint. 📄 ⭐</t>
  </si>
  <si>
    <t>Üzenet 27</t>
  </si>
  <si>
    <t>Kedves Csapat! A kód review során 3 kritikus hibát találtam, amelyeket javítani kell. ✨ 😊</t>
  </si>
  <si>
    <t>Üzenet 28</t>
  </si>
  <si>
    <t>Rácz Mariann</t>
  </si>
  <si>
    <t>Sziiii! Omg ez annyira exciting!!! Már alig várom hogy belevágjunk! 🌟💕 💪</t>
  </si>
  <si>
    <t>Üzenet 29</t>
  </si>
  <si>
    <t>Balogh Krisztina</t>
  </si>
  <si>
    <t>Hali! Remélem jól vagy! Van egy kis probléma, amit együtt meg tudnánk oldani? ⭐ 📈 😊</t>
  </si>
  <si>
    <t>Üzenet 30</t>
  </si>
  <si>
    <t>Szervusz! A számok alapján minden rendben van, holnap küldöm a részletes kimutatást!</t>
  </si>
  <si>
    <t>Üzenet 31</t>
  </si>
  <si>
    <t>Tisztelt Főnök Úr! A hagyományos eljárásrend szerint kellene eljárni ebben az esetben. Várom utasításait.</t>
  </si>
  <si>
    <t>Üzenet 32</t>
  </si>
  <si>
    <t>Kedves Kolléga! A projekt státuszáról készített jelentést elküldtem áttekintésre. Várom észrevételeit.</t>
  </si>
  <si>
    <t>Üzenet 33</t>
  </si>
  <si>
    <t>Kedves Csapat! A kód review során 3 kritikus hibát találtam, amelyeket javítani kell. ✨</t>
  </si>
  <si>
    <t>Üzenet 34</t>
  </si>
  <si>
    <t>Farkas András</t>
  </si>
  <si>
    <t>Tisztelt Partnerek! Büszkeséggel tölt el, hogy bemuthatom a csapat munkáját. 🤔</t>
  </si>
  <si>
    <t>Üzenet 35</t>
  </si>
  <si>
    <t>Oláh Zsolt</t>
  </si>
  <si>
    <t>Szia! Konkrétan ez a helyzet most. Csinálni kell, nem beszélni. Action time. 😊</t>
  </si>
  <si>
    <t>Üzenet 36</t>
  </si>
  <si>
    <t>Kedves Igazgató Úr! A szabályzat értelmében be kell tartani a hivatalos protokollt. Kérem támogatását. 🔥 ⭐</t>
  </si>
  <si>
    <t>Üzenet 37</t>
  </si>
  <si>
    <t>Tisztelt Fejlesztők! A API dokumentáció frissítésre került a legújabb specifikáció szerint. ✨ 🔥</t>
  </si>
  <si>
    <t>Üzenet 38</t>
  </si>
  <si>
    <t>Lukács Dániel</t>
  </si>
  <si>
    <t>Yoo! Sry hogy nem reply-oltam earlier, de handle-elem a situation-t! Chill! ✌️ 👍 😊 🎯</t>
  </si>
  <si>
    <t>Üzenet 39</t>
  </si>
  <si>
    <t>Nagyra becsült Kollégák! A projektet a tervezett határidőre elkészítjük. ⭐ ✨</t>
  </si>
  <si>
    <t>Üzenet 40</t>
  </si>
  <si>
    <t>Tisztelt Közönség! Örömmel jelentem be, hogy sikeresen elértük a kitűzött célokat. 📈</t>
  </si>
  <si>
    <t>Üzenet 41</t>
  </si>
  <si>
    <t>Sziasztok! Ne haragudj, hogy zavarok, de szükségem lenne a segítségedre! ✨ 💪</t>
  </si>
  <si>
    <t>Üzenet 42</t>
  </si>
  <si>
    <t>Kedves Csapat! A kód review során 3 kritikus hibát találtam, amelyeket javítani kell. ⭐</t>
  </si>
  <si>
    <t>Üzenet 43</t>
  </si>
  <si>
    <t>Heyyy babe! This is absolutely perfect!!! Love love love!!! 💕🌈 📈</t>
  </si>
  <si>
    <t>Üzenet 44</t>
  </si>
  <si>
    <t>Kedves Munkatársak! Az eljárásrend szigorú betartása elengedhetetlen a siker érdekében.</t>
  </si>
  <si>
    <t>Üzenet 45</t>
  </si>
  <si>
    <t>Mi van! Egyértelmű a feladat, egyértelmű az elvárás. Csináljuk meg. ⭐</t>
  </si>
  <si>
    <t>Üzenet 46</t>
  </si>
  <si>
    <t>Papp Judit</t>
  </si>
  <si>
    <t>Hali! Just a quick update: everything under control, bár crazy stressful! 😅 💪 ✨ ⭐</t>
  </si>
  <si>
    <t>Üzenet 47</t>
  </si>
  <si>
    <t>Hi! Super busy day, de quickly megcsinálom amit kértél! ASAP válaszolok! 💪</t>
  </si>
  <si>
    <t>Üzenet 48</t>
  </si>
  <si>
    <t>Kedves Munkatárs! A határidő közeledte miatt szükséges lenne a dokumentáció felülvizsgálata. Várom visszajelzését. 🎯 ⭐ 🤔</t>
  </si>
  <si>
    <t>Üzenet 49</t>
  </si>
  <si>
    <t>Varga Mónika</t>
  </si>
  <si>
    <t>Helló! A csapat feedback alapján finomítottam a tervet. Szerintem most már nagyon jó! Várom a véleményetek! 👍</t>
  </si>
  <si>
    <t>Üzenet 50</t>
  </si>
  <si>
    <t>Szia! Ma délelőtt elkészült a prezentáció, délutánra minden rendben lesz a meetinghez 😊 ⭐ 💪 ✨</t>
  </si>
  <si>
    <t>Üzenet 51</t>
  </si>
  <si>
    <t>Üdvözlöm! A szerződés pontjai alapján az alábbi módosításokat javaslom elvégezni.</t>
  </si>
  <si>
    <t>Üzenet 52</t>
  </si>
  <si>
    <t>Amazing! A campaign ötlet teljesen megváltoztatja majd a piaci pozíciónkat!!! 💡 📈 💪</t>
  </si>
  <si>
    <t>Üzenet 53</t>
  </si>
  <si>
    <t>Helló! A költségvetés összesítése kész, minden kategóriát átszámoltam! várom ✨ 📄</t>
  </si>
  <si>
    <t>Üzenet 54</t>
  </si>
  <si>
    <t>Szia! Van valami sürgős dolog, amivel segíteni tudnál??? Nagyon fontos lenne. 🎯 😊 📄</t>
  </si>
  <si>
    <t>Üzenet 55</t>
  </si>
  <si>
    <t>Hey! Pont most végeztem a designnal, nagyon jól sikerült szerintem!!! Várom a feedbacket! ✨ 💪</t>
  </si>
  <si>
    <t>Üzenet 56</t>
  </si>
  <si>
    <t>Tisztelt Közönség! Örömmel jelentem be, hogy sikeresen elértük a kitűzött célokat. 👍</t>
  </si>
  <si>
    <t>Üzenet 57</t>
  </si>
  <si>
    <t>Szia! Sorry a delay-ért, de prioritizálnom kellett a urgent taskokat! ⚡</t>
  </si>
  <si>
    <t>Üzenet 58</t>
  </si>
  <si>
    <t>Kedves Igazgató Úr! A szabályzat értelmében be kell tartani a hivatalos protokollt. Kérem támogatását. 📄 💪 🎯</t>
  </si>
  <si>
    <t>Üzenet 59</t>
  </si>
  <si>
    <t>Jó napot! Megértem a kérést, természetesen elvégzem, amint befejezem a folyamatban lévő feladatot.</t>
  </si>
  <si>
    <t>Üzenet 60</t>
  </si>
  <si>
    <t>Yoo! Sry hogy nem reply-oltam earlier, de handle-elem a situation-t! Chill! ✌️ 💪 📈 🎯</t>
  </si>
  <si>
    <t>Üzenet 61</t>
  </si>
  <si>
    <t>Kedves Munkatárs! A határidő közeledte miatt szükséges lenne a dokumentáció felülvizsgálata. Várom visszajelzését.</t>
  </si>
  <si>
    <t>Üzenet 62</t>
  </si>
  <si>
    <t>Fekete Attila</t>
  </si>
  <si>
    <t>Tisztelt Kolléga! Az elvárásoknak megfelelően teljesítem a feladatot a határidőre. ⭐</t>
  </si>
  <si>
    <t>Üzenet 63</t>
  </si>
  <si>
    <t>Jó reggelt! A unit tesztek lefuttatása után minden modul megfelelően működik.</t>
  </si>
  <si>
    <t>Üzenet 64</t>
  </si>
  <si>
    <t>Kedves Munkatársaim! Nagyon örülök, hogy együtt dolgozhatunk ezen a projekten!</t>
  </si>
  <si>
    <t>Üzenet 65</t>
  </si>
  <si>
    <t>Kedves Munkatárs! A részletek tisztázása után hozzákezdek a munkához.</t>
  </si>
  <si>
    <t>Üzenet 66</t>
  </si>
  <si>
    <t>Tisztelt Partnerünk! Az ügyfél részéről érkezett visszajelzés alapján módosításokat kell végrehajtanunk. Kérem, jelezze hozzáférhetőségét.</t>
  </si>
  <si>
    <t>Üzenet 67</t>
  </si>
  <si>
    <t>Heyy! A creative brief alapján készítettem pár koncepciót. Mind zseniális lett! ✨</t>
  </si>
  <si>
    <t>Üzenet 68</t>
  </si>
  <si>
    <t>Jó napot! A vonatkozó jogszabályok értelmében további garanciákat kell vállalni. 🎯 👍</t>
  </si>
  <si>
    <t>Üzenet 69</t>
  </si>
  <si>
    <t>Tisztelt Kolléga! Szeretném tájékoztatni, hogy a mai projekt megbeszélés rendkívül fontos. Kérem, jelezze vissza részvételi szándékát.</t>
  </si>
  <si>
    <t>Üzenet 70</t>
  </si>
  <si>
    <t>Üzenet 71</t>
  </si>
  <si>
    <t>Szia! Most látom, hogy a mai találkozó időpontja változott. Tudnál jelezni, hogy jó neked az új időpont??? ✨ 👍 🤔</t>
  </si>
  <si>
    <t>Üzenet 72</t>
  </si>
  <si>
    <t>Tisztelt Vezető! Megértettem az instrukciót, azonnal hozzálátok a végrehajtáshoz. 🎯</t>
  </si>
  <si>
    <t>Üzenet 73</t>
  </si>
  <si>
    <t>Yoo! Sry hogy nem reply-oltam earlier, de handle-elem a situation-t! Chill! ✌️ 👍 ⭐</t>
  </si>
  <si>
    <t>Üzenet 74</t>
  </si>
  <si>
    <t>Szia! A kliens hívott, megbeszéltük a részleteket. A projekten tovább tudunk lépni! 📄 📈</t>
  </si>
  <si>
    <t>Üzenet 75</t>
  </si>
  <si>
    <t>Jó napot! A technikai dokumentáció szerint a következő lépések szükségesek a megvalósításhoz. ⭐ 🎯</t>
  </si>
  <si>
    <t>Üzenet 76</t>
  </si>
  <si>
    <t>Üzenet 77</t>
  </si>
  <si>
    <t>Jó napot! A vonatkozó jogszabályok értelmében további garanciákat kell vállalni. 💪 😊</t>
  </si>
  <si>
    <t>Üzenet 78</t>
  </si>
  <si>
    <t>Tisztelt Partnerünk! Az ügyfél részéről érkezett visszajelzés alapján módosításokat kell végrehajtanunk. Kérem, jelezze hozzáférhetőségét. 👍</t>
  </si>
  <si>
    <t>Üzenet 79</t>
  </si>
  <si>
    <t>Yoo! Sry hogy nem reply-oltam earlier, de handle-elem a situation-t! Chill! ✌️</t>
  </si>
  <si>
    <t>Üzenet 80</t>
  </si>
  <si>
    <t>Szervusz! Elnézést, hogy ilyen későn írok, de fontos lenne megbeszélni!</t>
  </si>
  <si>
    <t>Üzenet 81</t>
  </si>
  <si>
    <t>Szia! Ma délelőtt elkészült a prezentáció, délutánra minden rendben lesz a meetinghez 😊 😊 ⭐ 🤔</t>
  </si>
  <si>
    <t>Üzenet 82</t>
  </si>
  <si>
    <t>Tisztelt Kollégák! A munkafolyamat minden lépését dokumentálni kell a szabályoknak megfelelően.</t>
  </si>
  <si>
    <t>Üzenet 83</t>
  </si>
  <si>
    <t>Tisztelt Kollégák! A költségvetési terv véglegesítése céljából összehívom a bizottságot holnap délutánra. ⭐ 😊</t>
  </si>
  <si>
    <t>Üzenet 84</t>
  </si>
  <si>
    <t>Sup! A task-ok ready, just need to upload-olni! Give me 5 min! 🏃‍♂️</t>
  </si>
  <si>
    <t>Üzenet 85</t>
  </si>
  <si>
    <t>Jó napot! A mai értekezlet jegyzőkönyvét mellékelem. Kérem, hogy tanulmányozzák át alaposan. 💪</t>
  </si>
  <si>
    <t>Üzenet 86</t>
  </si>
  <si>
    <t>Hey! Multi-tasking mode ON! A deadline tight, de manage-elni fogom somehow! 🎯 💪 ⭐ 🤔</t>
  </si>
  <si>
    <t>Üzenet 87</t>
  </si>
  <si>
    <t>Üzenet 88</t>
  </si>
  <si>
    <t>Yoo! A kliens feedback alapján módosítottam a tervet. Szerintem most már tök jó lett! 🎯 🔥</t>
  </si>
  <si>
    <t>Üzenet 89</t>
  </si>
  <si>
    <t>Sziasztok! A heti jelentést elküldöm estére. Ha kérdés van, szóljatok! várom</t>
  </si>
  <si>
    <t>Üzenet 90</t>
  </si>
  <si>
    <t>Kedves Partnerünk! A felelősségi körök pontosítása érdekében kiegészítést javaslok. 🔥 ✨ ⭐</t>
  </si>
  <si>
    <t>Üzenet 91</t>
  </si>
  <si>
    <t>Sziaa! Az új feature-t tesztelhetitek, nagyon smooth lett! Super excited vagyok! ⭐ 😊 🤔 👍</t>
  </si>
  <si>
    <t>Üzenet 92</t>
  </si>
  <si>
    <t>Üzenet 93</t>
  </si>
  <si>
    <t>Üzenet 94</t>
  </si>
  <si>
    <t>Sup! A task-ok ready, just need to upload-olni! Give me 5 min! 🏃‍♂️ 💪 🔥</t>
  </si>
  <si>
    <t>Üzenet 95</t>
  </si>
  <si>
    <t>Szia! Az excel táblázatot frissítettem, minden adat stimmel most már! 📊 👍 ⭐ ✨</t>
  </si>
  <si>
    <t>Üzenet 96</t>
  </si>
  <si>
    <t>Drága Kollégáim! Szívből remélem, hogy mindannyian jól vannak és egészségesek! 😊 💪</t>
  </si>
  <si>
    <t>Üzenet 97</t>
  </si>
  <si>
    <t>Jó reggelt! Megértettem a követelményeket, elkészítem a kért dokumentumot.</t>
  </si>
  <si>
    <t>Üzenet 98</t>
  </si>
  <si>
    <t>Jó napot kívánok! A szerződéstervezet jogi felülvizsgálata megtörtént. Kérem, foglaljanak állást. ⭐</t>
  </si>
  <si>
    <t>Üzenet 99</t>
  </si>
  <si>
    <t>Heyy! Mb túl busy voltam lately, de catch up-olok quickly! No stress! 🤙 😊</t>
  </si>
  <si>
    <t>Üzenet 100</t>
  </si>
  <si>
    <t>Átlag norm_Válaszidő</t>
  </si>
  <si>
    <t>Átlag norm_Üzenethossz</t>
  </si>
  <si>
    <t>Átlag norm_Formalitás</t>
  </si>
  <si>
    <t>Átlag norm_Emojik</t>
  </si>
  <si>
    <t>Átlag norm_Frusztráció</t>
  </si>
  <si>
    <t>Átlag norm_GIF</t>
  </si>
  <si>
    <t>Átlag norm_Kulcsszavak</t>
  </si>
  <si>
    <t>Átlag norm_Válaszra</t>
  </si>
  <si>
    <t>Átlag OAM</t>
  </si>
  <si>
    <t>Pareto optimális</t>
  </si>
  <si>
    <t>Korrelációs mátrix</t>
  </si>
  <si>
    <t>IGAZ jó</t>
  </si>
  <si>
    <t>mértékegység</t>
  </si>
  <si>
    <t>?</t>
  </si>
  <si>
    <t>típus</t>
  </si>
  <si>
    <t>irányszabály</t>
  </si>
  <si>
    <t>iránykód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</si>
  <si>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</si>
  <si>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</si>
  <si>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</si>
  <si>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</si>
  <si>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</si>
  <si>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</si>
  <si>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</si>
  <si>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6673142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</si>
  <si>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</si>
  <si>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</si>
  <si>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</si>
  <si>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</si>
  <si>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</si>
  <si>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</si>
  <si>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</si>
  <si>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</si>
  <si>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</si>
  <si>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</si>
  <si>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Y(A10)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</si>
  <si>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</si>
  <si>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</si>
  <si>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</si>
  <si>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</si>
  <si>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</si>
  <si>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</si>
  <si>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</si>
  <si>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</si>
  <si>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</si>
  <si>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</si>
  <si>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</si>
  <si>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</si>
  <si>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</si>
  <si>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</si>
  <si>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</si>
  <si>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</si>
  <si>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</si>
  <si>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</si>
  <si>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</si>
  <si>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</si>
  <si>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Lépcsôk(1)</t>
  </si>
  <si>
    <t>S1</t>
  </si>
  <si>
    <t>(18.8+21.8)/(2)=20.3</t>
  </si>
  <si>
    <t>(18.8+18.8)/(2)=18.8</t>
  </si>
  <si>
    <t>(61.3+18.8)/(2)=40.05</t>
  </si>
  <si>
    <t>(27.7+18.8)/(2)=23.25</t>
  </si>
  <si>
    <t>(40.6+18.8)/(2)=29.7</t>
  </si>
  <si>
    <t>(18.8+940.8)/(2)=479.8</t>
  </si>
  <si>
    <t>(36.6+18.8)/(2)=27.7</t>
  </si>
  <si>
    <t>(861.7+26.7)/(2)=444.2</t>
  </si>
  <si>
    <t>S2</t>
  </si>
  <si>
    <t>(17.8+20.8)/(2)=19.3</t>
  </si>
  <si>
    <t>(17.8+17.8)/(2)=17.8</t>
  </si>
  <si>
    <t>(32.6+17.8)/(2)=25.25</t>
  </si>
  <si>
    <t>(26.7+17.8)/(2)=22.25</t>
  </si>
  <si>
    <t>(39.6+17.8)/(2)=28.7</t>
  </si>
  <si>
    <t>(17.8+939.8)/(2)=478.85</t>
  </si>
  <si>
    <t>(35.6+17.8)/(2)=26.7</t>
  </si>
  <si>
    <t>(860.7+25.7)/(2)=443.2</t>
  </si>
  <si>
    <t>S3</t>
  </si>
  <si>
    <t>(16.8+19.8)/(2)=18.3</t>
  </si>
  <si>
    <t>(16.8+16.8)/(2)=16.8</t>
  </si>
  <si>
    <t>(31.7+16.8)/(2)=24.25</t>
  </si>
  <si>
    <t>(25.7+16.8)/(2)=21.25</t>
  </si>
  <si>
    <t>(38.6+16.8)/(2)=27.7</t>
  </si>
  <si>
    <t>(16.8+938.9)/(2)=477.85</t>
  </si>
  <si>
    <t>(859.7+24.7)/(2)=442.2</t>
  </si>
  <si>
    <t>S4</t>
  </si>
  <si>
    <t>(15.8+18.8)/(2)=17.3</t>
  </si>
  <si>
    <t>(15.8+15.8)/(2)=15.85</t>
  </si>
  <si>
    <t>(30.7+15.8)/(2)=23.25</t>
  </si>
  <si>
    <t>(24.7+15.8)/(2)=20.3</t>
  </si>
  <si>
    <t>(31.7+15.8)/(2)=23.75</t>
  </si>
  <si>
    <t>(15.8+937.9)/(2)=476.85</t>
  </si>
  <si>
    <t>(858.7+23.7)/(2)=441.25</t>
  </si>
  <si>
    <t>S5</t>
  </si>
  <si>
    <t>(14.8+17.8)/(2)=16.3</t>
  </si>
  <si>
    <t>(14.8+14.8)/(2)=14.85</t>
  </si>
  <si>
    <t>(29.7+14.8)/(2)=22.25</t>
  </si>
  <si>
    <t>(18.8+14.8)/(2)=16.8</t>
  </si>
  <si>
    <t>(14.8+936.9)/(2)=475.85</t>
  </si>
  <si>
    <t>(857.7+22.8)/(2)=440.25</t>
  </si>
  <si>
    <t>S6</t>
  </si>
  <si>
    <t>(13.9+16.8)/(2)=15.35</t>
  </si>
  <si>
    <t>(13.9+13.9)/(2)=13.85</t>
  </si>
  <si>
    <t>(28.7+13.9)/(2)=21.25</t>
  </si>
  <si>
    <t>(17.8+13.9)/(2)=15.85</t>
  </si>
  <si>
    <t>(13.9+935.9)/(2)=474.85</t>
  </si>
  <si>
    <t>(856.7+21.8)/(2)=439.25</t>
  </si>
  <si>
    <t>S7</t>
  </si>
  <si>
    <t>(12.9+15.8)/(2)=14.35</t>
  </si>
  <si>
    <t>(12.9+12.9)/(2)=12.85</t>
  </si>
  <si>
    <t>(27.7+12.9)/(2)=20.3</t>
  </si>
  <si>
    <t>(16.8+12.9)/(2)=14.85</t>
  </si>
  <si>
    <t>(12.9+933.9)/(2)=473.4</t>
  </si>
  <si>
    <t>(855.8+20.8)/(2)=438.25</t>
  </si>
  <si>
    <t>S8</t>
  </si>
  <si>
    <t>(11.9+14.8)/(2)=13.35</t>
  </si>
  <si>
    <t>(11.9+11.9)/(2)=11.85</t>
  </si>
  <si>
    <t>(26.7+11.9)/(2)=19.3</t>
  </si>
  <si>
    <t>(15.8+11.9)/(2)=13.85</t>
  </si>
  <si>
    <t>(11.9+932.9)/(2)=472.4</t>
  </si>
  <si>
    <t>(854.8+19.8)/(2)=437.25</t>
  </si>
  <si>
    <t>S9</t>
  </si>
  <si>
    <t>(10.9+13.9)/(2)=12.35</t>
  </si>
  <si>
    <t>(10.9+10.9)/(2)=10.9</t>
  </si>
  <si>
    <t>(25.7+10.9)/(2)=18.3</t>
  </si>
  <si>
    <t>(14.8+10.9)/(2)=12.85</t>
  </si>
  <si>
    <t>(10.9+931.9)/(2)=471.4</t>
  </si>
  <si>
    <t>(853.8+18.8)/(2)=436.3</t>
  </si>
  <si>
    <t>S10</t>
  </si>
  <si>
    <t>(9.9+12.9)/(2)=11.4</t>
  </si>
  <si>
    <t>(9.9+9.9)/(2)=9.9</t>
  </si>
  <si>
    <t>(24.7+9.9)/(2)=17.3</t>
  </si>
  <si>
    <t>(13.9+9.9)/(2)=11.85</t>
  </si>
  <si>
    <t>(852.8+17.8)/(2)=435.3</t>
  </si>
  <si>
    <t>S11</t>
  </si>
  <si>
    <t>(8.9+11.9)/(2)=10.4</t>
  </si>
  <si>
    <t>(8.9+8.9)/(2)=8.9</t>
  </si>
  <si>
    <t>(23.7+8.9)/(2)=16.3</t>
  </si>
  <si>
    <t>(12.9+8.9)/(2)=10.9</t>
  </si>
  <si>
    <t>(851.8+16.8)/(2)=434.3</t>
  </si>
  <si>
    <t>S12</t>
  </si>
  <si>
    <t>(7.9+10.9)/(2)=9.4</t>
  </si>
  <si>
    <t>(7.9+7.9)/(2)=7.9</t>
  </si>
  <si>
    <t>(11.9+7.9)/(2)=9.9</t>
  </si>
  <si>
    <t>(850.8+15.8)/(2)=433.3</t>
  </si>
  <si>
    <t>S13</t>
  </si>
  <si>
    <t>(6.9+9.9)/(2)=8.4</t>
  </si>
  <si>
    <t>(6.9+6.9)/(2)=6.95</t>
  </si>
  <si>
    <t>(849.8+14.8)/(2)=432.35</t>
  </si>
  <si>
    <t>S14</t>
  </si>
  <si>
    <t>(5.9+8.9)/(2)=7.4</t>
  </si>
  <si>
    <t>(5.9+5.9)/(2)=5.95</t>
  </si>
  <si>
    <t>(848.8+13.9)/(2)=431.35</t>
  </si>
  <si>
    <t>S15</t>
  </si>
  <si>
    <t>(4.9+7.9)/(2)=6.45</t>
  </si>
  <si>
    <t>(4.9+4.9)/(2)=4.95</t>
  </si>
  <si>
    <t>(847.8+12.9)/(2)=430.35</t>
  </si>
  <si>
    <t>S16</t>
  </si>
  <si>
    <t>(4+6.9)/(2)=5.45</t>
  </si>
  <si>
    <t>(4+4)/(2)=3.95</t>
  </si>
  <si>
    <t>(846.8+11.9)/(2)=429.35</t>
  </si>
  <si>
    <t>S17</t>
  </si>
  <si>
    <t>(3+5.9)/(2)=4.45</t>
  </si>
  <si>
    <t>(3+3)/(2)=2.95</t>
  </si>
  <si>
    <t>(845.9+10.9)/(2)=428.35</t>
  </si>
  <si>
    <t>S18</t>
  </si>
  <si>
    <t>(2+4.9)/(2)=3.45</t>
  </si>
  <si>
    <t>(2+2)/(2)=2</t>
  </si>
  <si>
    <t>(844.9+9.9)/(2)=427.4</t>
  </si>
  <si>
    <t>S19</t>
  </si>
  <si>
    <t>(1+1)/(2)=1</t>
  </si>
  <si>
    <t>(843.9+8.9)/(2)=426.4</t>
  </si>
  <si>
    <t>S20</t>
  </si>
  <si>
    <t>(0+0)/(2)=0</t>
  </si>
  <si>
    <t>(842.9+0)/(2)=421.45</t>
  </si>
  <si>
    <t>Lépcsôk(2)</t>
  </si>
  <si>
    <t>COCO:Y0</t>
  </si>
  <si>
    <t>Becslés</t>
  </si>
  <si>
    <t>Tény+0</t>
  </si>
  <si>
    <t>Delta</t>
  </si>
  <si>
    <t>Delta/Tény</t>
  </si>
  <si>
    <t>S1 összeg:</t>
  </si>
  <si>
    <t>S20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</si>
  <si>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</si>
  <si>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</si>
  <si>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</si>
  <si>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</si>
  <si>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</si>
  <si>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</si>
  <si>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</si>
  <si>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1.39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</si>
  <si>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0.12 mp (0 p)</t>
    </r>
  </si>
  <si>
    <t>inverz</t>
  </si>
  <si>
    <t>COCO Y0: 9347447</t>
  </si>
  <si>
    <t>(30.3+19.2)/(2)=24.75</t>
  </si>
  <si>
    <t>(19.2+19.2)/(2)=19.2</t>
  </si>
  <si>
    <t>(19.2+65.7)/(2)=42.45</t>
  </si>
  <si>
    <t>(19.2+31.3)/(2)=25.3</t>
  </si>
  <si>
    <t>(19.2+44.5)/(2)=31.85</t>
  </si>
  <si>
    <t>(915+35.4)/(2)=475.2</t>
  </si>
  <si>
    <t>(20.2+19.2)/(2)=19.7</t>
  </si>
  <si>
    <t>(19.2+40.4)/(2)=29.85</t>
  </si>
  <si>
    <t>(19.2+888.7)/(2)=453.95</t>
  </si>
  <si>
    <t>(21.2+18.2)/(2)=19.7</t>
  </si>
  <si>
    <t>(18.2+18.2)/(2)=18.2</t>
  </si>
  <si>
    <t>(18.2+64.7)/(2)=41.45</t>
  </si>
  <si>
    <t>(18.2+30.3)/(2)=24.25</t>
  </si>
  <si>
    <t>(18.2+43.5)/(2)=30.85</t>
  </si>
  <si>
    <t>(914+34.4)/(2)=474.2</t>
  </si>
  <si>
    <t>(19.2+18.2)/(2)=18.7</t>
  </si>
  <si>
    <t>(18.2+39.4)/(2)=28.8</t>
  </si>
  <si>
    <t>(18.2+887.7)/(2)=452.95</t>
  </si>
  <si>
    <t>(17.2+17.2)/(2)=17.2</t>
  </si>
  <si>
    <t>(17.2+63.7)/(2)=40.45</t>
  </si>
  <si>
    <t>(17.2+29.3)/(2)=23.25</t>
  </si>
  <si>
    <t>(17.2+42.5)/(2)=29.85</t>
  </si>
  <si>
    <t>(913+33.4)/(2)=473.15</t>
  </si>
  <si>
    <t>(18.2+17.2)/(2)=17.7</t>
  </si>
  <si>
    <t>(17.2+38.4)/(2)=27.8</t>
  </si>
  <si>
    <t>(17.2+886.7)/(2)=451.95</t>
  </si>
  <si>
    <t>(16.2+16.2)/(2)=16.2</t>
  </si>
  <si>
    <t>(16.2+62.7)/(2)=39.45</t>
  </si>
  <si>
    <t>(16.2+28.3)/(2)=22.25</t>
  </si>
  <si>
    <t>(16.2+41.5)/(2)=28.8</t>
  </si>
  <si>
    <t>(912+32.4)/(2)=472.15</t>
  </si>
  <si>
    <t>(17.2+16.2)/(2)=16.7</t>
  </si>
  <si>
    <t>(16.2+37.4)/(2)=26.8</t>
  </si>
  <si>
    <t>(16.2+885.7)/(2)=450.95</t>
  </si>
  <si>
    <t>(15.2+15.2)/(2)=15.15</t>
  </si>
  <si>
    <t>(15.2+61.7)/(2)=38.4</t>
  </si>
  <si>
    <t>(15.2+27.3)/(2)=21.25</t>
  </si>
  <si>
    <t>(15.2+40.4)/(2)=27.8</t>
  </si>
  <si>
    <t>(911+31.3)/(2)=471.15</t>
  </si>
  <si>
    <t>(16.2+15.2)/(2)=15.65</t>
  </si>
  <si>
    <t>(15.2+36.4)/(2)=25.8</t>
  </si>
  <si>
    <t>(15.2+884.7)/(2)=449.9</t>
  </si>
  <si>
    <t>(14.2+14.2)/(2)=14.15</t>
  </si>
  <si>
    <t>(14.2+60.7)/(2)=37.4</t>
  </si>
  <si>
    <t>(14.2+26.3)/(2)=20.2</t>
  </si>
  <si>
    <t>(14.2+39.4)/(2)=26.8</t>
  </si>
  <si>
    <t>(909.9+30.3)/(2)=470.15</t>
  </si>
  <si>
    <t>(15.2+14.2)/(2)=14.65</t>
  </si>
  <si>
    <t>(14.2+35.4)/(2)=24.75</t>
  </si>
  <si>
    <t>(14.2+883.7)/(2)=448.9</t>
  </si>
  <si>
    <t>(13.1+13.1)/(2)=13.15</t>
  </si>
  <si>
    <t>(13.1+59.7)/(2)=36.4</t>
  </si>
  <si>
    <t>(13.1+25.3)/(2)=19.2</t>
  </si>
  <si>
    <t>(13.1+38.4)/(2)=25.8</t>
  </si>
  <si>
    <t>(908.9+29.3)/(2)=469.15</t>
  </si>
  <si>
    <t>(14.2+13.1)/(2)=13.65</t>
  </si>
  <si>
    <t>(13.1+34.4)/(2)=23.75</t>
  </si>
  <si>
    <t>(13.1+882.6)/(2)=447.9</t>
  </si>
  <si>
    <t>(12.1+12.1)/(2)=12.15</t>
  </si>
  <si>
    <t>(12.1+58.6)/(2)=35.4</t>
  </si>
  <si>
    <t>(12.1+24.3)/(2)=18.2</t>
  </si>
  <si>
    <t>(12.1+37.4)/(2)=24.75</t>
  </si>
  <si>
    <t>(907.9+28.3)/(2)=468.1</t>
  </si>
  <si>
    <t>(13.1+12.1)/(2)=12.65</t>
  </si>
  <si>
    <t>(12.1+33.4)/(2)=22.75</t>
  </si>
  <si>
    <t>(12.1+881.6)/(2)=446.9</t>
  </si>
  <si>
    <t>(11.1+11.1)/(2)=11.1</t>
  </si>
  <si>
    <t>(11.1+57.6)/(2)=34.4</t>
  </si>
  <si>
    <t>(11.1+19.2)/(2)=15.15</t>
  </si>
  <si>
    <t>(11.1+36.4)/(2)=23.75</t>
  </si>
  <si>
    <t>(906.9+27.3)/(2)=467.1</t>
  </si>
  <si>
    <t>(12.1+11.1)/(2)=11.65</t>
  </si>
  <si>
    <t>(11.1+32.4)/(2)=21.75</t>
  </si>
  <si>
    <t>(11.1+880.6)/(2)=445.85</t>
  </si>
  <si>
    <t>(10.1+10.1)/(2)=10.1</t>
  </si>
  <si>
    <t>(10.1+38.4)/(2)=24.25</t>
  </si>
  <si>
    <t>(10.1+18.2)/(2)=14.15</t>
  </si>
  <si>
    <t>(10.1+35.4)/(2)=22.75</t>
  </si>
  <si>
    <t>(905.9+26.3)/(2)=466.1</t>
  </si>
  <si>
    <t>(11.1+10.1)/(2)=10.6</t>
  </si>
  <si>
    <t>(10.1+31.3)/(2)=20.75</t>
  </si>
  <si>
    <t>(10.1+879.6)/(2)=444.85</t>
  </si>
  <si>
    <t>(9.1+9.1)/(2)=9.1</t>
  </si>
  <si>
    <t>(9.1+37.4)/(2)=23.25</t>
  </si>
  <si>
    <t>(9.1+17.2)/(2)=13.15</t>
  </si>
  <si>
    <t>(9.1+34.4)/(2)=21.75</t>
  </si>
  <si>
    <t>(904.9+25.3)/(2)=465.1</t>
  </si>
  <si>
    <t>(10.1+9.1)/(2)=9.6</t>
  </si>
  <si>
    <t>(9.1+30.3)/(2)=19.7</t>
  </si>
  <si>
    <t>(9.1+878.6)/(2)=443.85</t>
  </si>
  <si>
    <t>(8.1+8.1)/(2)=8.1</t>
  </si>
  <si>
    <t>(8.1+36.4)/(2)=22.25</t>
  </si>
  <si>
    <t>(8.1+16.2)/(2)=12.15</t>
  </si>
  <si>
    <t>(8.1+33.4)/(2)=20.75</t>
  </si>
  <si>
    <t>(903.9+24.3)/(2)=464.05</t>
  </si>
  <si>
    <t>(9.1+8.1)/(2)=8.6</t>
  </si>
  <si>
    <t>(8.1+29.3)/(2)=18.7</t>
  </si>
  <si>
    <t>(8.1+877.6)/(2)=442.85</t>
  </si>
  <si>
    <t>(7.1+7.1)/(2)=7.1</t>
  </si>
  <si>
    <t>(7.1+35.4)/(2)=21.25</t>
  </si>
  <si>
    <t>(7.1+15.2)/(2)=11.1</t>
  </si>
  <si>
    <t>(7.1+32.4)/(2)=19.7</t>
  </si>
  <si>
    <t>(902.9+23.3)/(2)=463.05</t>
  </si>
  <si>
    <t>(8.1+7.1)/(2)=7.6</t>
  </si>
  <si>
    <t>(7.1+28.3)/(2)=17.7</t>
  </si>
  <si>
    <t>(7.1+876.6)/(2)=441.85</t>
  </si>
  <si>
    <t>(6.1+6.1)/(2)=6.05</t>
  </si>
  <si>
    <t>(6.1+34.4)/(2)=20.2</t>
  </si>
  <si>
    <t>(6.1+14.2)/(2)=10.1</t>
  </si>
  <si>
    <t>(6.1+31.3)/(2)=18.7</t>
  </si>
  <si>
    <t>(901.9+22.2)/(2)=462.05</t>
  </si>
  <si>
    <t>(7.1+6.1)/(2)=6.55</t>
  </si>
  <si>
    <t>(6.1+27.3)/(2)=16.7</t>
  </si>
  <si>
    <t>(6.1+875.6)/(2)=440.8</t>
  </si>
  <si>
    <t>(5.1+5.1)/(2)=5.05</t>
  </si>
  <si>
    <t>(5.1+33.4)/(2)=19.2</t>
  </si>
  <si>
    <t>(5.1+13.1)/(2)=9.1</t>
  </si>
  <si>
    <t>(5.1+30.3)/(2)=17.7</t>
  </si>
  <si>
    <t>(900.8+21.2)/(2)=461.05</t>
  </si>
  <si>
    <t>(5.1+26.3)/(2)=15.65</t>
  </si>
  <si>
    <t>(5.1+874.6)/(2)=439.8</t>
  </si>
  <si>
    <t>(4+4)/(2)=4.05</t>
  </si>
  <si>
    <t>(4+32.4)/(2)=18.2</t>
  </si>
  <si>
    <t>(4+12.1)/(2)=8.1</t>
  </si>
  <si>
    <t>(4+29.3)/(2)=16.7</t>
  </si>
  <si>
    <t>(899.8+20.2)/(2)=460.05</t>
  </si>
  <si>
    <t>(4+25.3)/(2)=14.65</t>
  </si>
  <si>
    <t>(4+873.5)/(2)=438.8</t>
  </si>
  <si>
    <t>(3+3)/(2)=3.05</t>
  </si>
  <si>
    <t>(3+31.3)/(2)=17.2</t>
  </si>
  <si>
    <t>(3+28.3)/(2)=15.65</t>
  </si>
  <si>
    <t>(898.8+19.2)/(2)=459</t>
  </si>
  <si>
    <t>(3+24.3)/(2)=13.65</t>
  </si>
  <si>
    <t>(3+872.5)/(2)=437.8</t>
  </si>
  <si>
    <t>(2+30.3)/(2)=16.2</t>
  </si>
  <si>
    <t>(2+5.1)/(2)=3.55</t>
  </si>
  <si>
    <t>(897.8+18.2)/(2)=458</t>
  </si>
  <si>
    <t>(2+871.5)/(2)=436.75</t>
  </si>
  <si>
    <t>(1+29.3)/(2)=15.15</t>
  </si>
  <si>
    <t>(896.8+17.2)/(2)=457</t>
  </si>
  <si>
    <t>(1+870.5)/(2)=435.75</t>
  </si>
  <si>
    <t>(895.8+0)/(2)=447.9</t>
  </si>
  <si>
    <t>(0+869.5)/(2)=434.75</t>
  </si>
  <si>
    <r>
      <t>A futtatás idôtartama: </t>
    </r>
    <r>
      <rPr>
        <b/>
        <sz val="7"/>
        <color rgb="FF333333"/>
        <rFont val="Verdana"/>
        <family val="2"/>
        <charset val="238"/>
      </rPr>
      <t>0.09 mp (0 p)</t>
    </r>
  </si>
  <si>
    <t>naiv</t>
  </si>
  <si>
    <t>opt</t>
  </si>
  <si>
    <t>nincs</t>
  </si>
  <si>
    <t>hasonlósági érték</t>
  </si>
  <si>
    <t>nagyobb a jobb</t>
  </si>
  <si>
    <t>idealitás-pontszám</t>
  </si>
  <si>
    <t>Validitás</t>
  </si>
  <si>
    <t>bináris</t>
  </si>
  <si>
    <t>1&gt;0</t>
  </si>
  <si>
    <t>ellenőrzés</t>
  </si>
  <si>
    <t>Oszlopcímkék</t>
  </si>
  <si>
    <t>HAMIS</t>
  </si>
  <si>
    <t>IGAZ</t>
  </si>
  <si>
    <t>Végösszeg</t>
  </si>
  <si>
    <t>Sorcímkék</t>
  </si>
  <si>
    <t>Mennyiség / Pareto optimális</t>
  </si>
  <si>
    <t>helyes</t>
  </si>
  <si>
    <t>átmenet</t>
  </si>
  <si>
    <t>téves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</si>
</sst>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238"/>
    </font>
    <font>
      <sz val="11"/>
      <color theme="1"/>
      <name val="Calibri"/>
      <family val="2"/>
    </font>
    <font>
      <b/>
      <sz val="11"/>
      <color theme="0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4" tint="-0.249977111117893"/>
        <bgColor rgb="FF36609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366092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7" fillId="0" borderId="0" xfId="1"/>
    <xf numFmtId="0" fontId="14" fillId="0" borderId="0" xfId="0" applyFont="1"/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8" borderId="0" xfId="0" applyFill="1"/>
    <xf numFmtId="0" fontId="0" fillId="9" borderId="0" xfId="0" applyFill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6" fillId="0" borderId="0" xfId="0" applyFont="1"/>
    <xf numFmtId="0" fontId="0" fillId="10" borderId="0" xfId="0" applyFill="1"/>
    <xf numFmtId="0" fontId="5" fillId="4" borderId="1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FF0000"/>
      </font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1902417</xdr:colOff>
      <xdr:row>54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1298DB8-0C56-830A-5AF9-567F8B59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452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51</xdr:row>
      <xdr:rowOff>0</xdr:rowOff>
    </xdr:from>
    <xdr:to>
      <xdr:col>26</xdr:col>
      <xdr:colOff>1920111</xdr:colOff>
      <xdr:row>54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26754CC4-4954-A4AE-724B-F6B5E855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0" y="949452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05.349237962961" createdVersion="8" refreshedVersion="8" minRefreshableVersion="3" recordCount="22" xr:uid="{54848991-3FCC-4DB7-8B41-D1376E335026}">
  <cacheSource type="worksheet">
    <worksheetSource ref="K3:L25" sheet="Fogadó_Összefoglaló"/>
  </cacheSource>
  <cacheFields count="2">
    <cacheField name="Pareto optimális" numFmtId="0">
      <sharedItems count="4">
        <s v="IGAZ/HAMIS"/>
        <s v="IGAZ jó"/>
        <b v="1"/>
        <b v="0"/>
      </sharedItems>
    </cacheField>
    <cacheField name="Y0" numFmtId="0">
      <sharedItems containsMixedTypes="1" containsNumber="1" minValue="944.3" maxValue="1029.9000000000001" count="22">
        <s v="hasonlósági érték"/>
        <s v="nagyobb a jobb"/>
        <n v="1025.4000000000001"/>
        <n v="1021.5"/>
        <n v="1016.5"/>
        <n v="1026.9000000000001"/>
        <n v="1012.6"/>
        <n v="1029.9000000000001"/>
        <n v="1015.5"/>
        <n v="989.3"/>
        <n v="1008.1"/>
        <n v="1011.1"/>
        <n v="1013.5"/>
        <n v="1013.1"/>
        <n v="1017"/>
        <n v="1010.6"/>
        <n v="1024.4000000000001"/>
        <n v="961.6"/>
        <n v="944.8"/>
        <n v="946.3"/>
        <n v="970"/>
        <n v="944.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</r>
  <r>
    <x v="1"/>
    <x v="1"/>
  </r>
  <r>
    <x v="2"/>
    <x v="2"/>
  </r>
  <r>
    <x v="2"/>
    <x v="3"/>
  </r>
  <r>
    <x v="2"/>
    <x v="4"/>
  </r>
  <r>
    <x v="2"/>
    <x v="5"/>
  </r>
  <r>
    <x v="2"/>
    <x v="6"/>
  </r>
  <r>
    <x v="2"/>
    <x v="7"/>
  </r>
  <r>
    <x v="2"/>
    <x v="8"/>
  </r>
  <r>
    <x v="3"/>
    <x v="9"/>
  </r>
  <r>
    <x v="2"/>
    <x v="10"/>
  </r>
  <r>
    <x v="2"/>
    <x v="11"/>
  </r>
  <r>
    <x v="2"/>
    <x v="12"/>
  </r>
  <r>
    <x v="2"/>
    <x v="13"/>
  </r>
  <r>
    <x v="2"/>
    <x v="14"/>
  </r>
  <r>
    <x v="2"/>
    <x v="15"/>
  </r>
  <r>
    <x v="2"/>
    <x v="16"/>
  </r>
  <r>
    <x v="3"/>
    <x v="17"/>
  </r>
  <r>
    <x v="3"/>
    <x v="18"/>
  </r>
  <r>
    <x v="3"/>
    <x v="19"/>
  </r>
  <r>
    <x v="2"/>
    <x v="20"/>
  </r>
  <r>
    <x v="3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E8898-FCE8-4204-8C2B-915FC8BD884D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D25" firstHeaderRow="1" firstDataRow="2" firstDataCol="1"/>
  <pivotFields count="2">
    <pivotField axis="axisCol" dataField="1" showAll="0">
      <items count="5">
        <item h="1" x="1"/>
        <item h="1" x="0"/>
        <item x="3"/>
        <item x="2"/>
        <item t="default"/>
      </items>
    </pivotField>
    <pivotField axis="axisRow" showAll="0">
      <items count="23">
        <item x="21"/>
        <item x="18"/>
        <item x="19"/>
        <item x="17"/>
        <item x="20"/>
        <item x="9"/>
        <item x="10"/>
        <item x="15"/>
        <item x="11"/>
        <item x="6"/>
        <item x="13"/>
        <item x="12"/>
        <item x="8"/>
        <item x="4"/>
        <item x="14"/>
        <item x="3"/>
        <item x="16"/>
        <item x="2"/>
        <item x="5"/>
        <item x="7"/>
        <item x="0"/>
        <item x="1"/>
        <item t="default"/>
      </items>
    </pivotField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Mennyiség / Pareto optimális" fld="0" subtotal="count" baseField="0" baseItem="0"/>
  </dataFields>
  <formats count="7">
    <format dxfId="8">
      <pivotArea collapsedLevelsAreSubtotals="1" fieldPosition="0">
        <references count="2">
          <reference field="0" count="1" selected="0">
            <x v="2"/>
          </reference>
          <reference field="1" count="4">
            <x v="0"/>
            <x v="1"/>
            <x v="2"/>
            <x v="3"/>
          </reference>
        </references>
      </pivotArea>
    </format>
    <format dxfId="7">
      <pivotArea collapsedLevelsAreSubtotals="1" fieldPosition="0">
        <references count="2">
          <reference field="0" count="0" selected="0"/>
          <reference field="1" count="2">
            <x v="4"/>
            <x v="5"/>
          </reference>
        </references>
      </pivotArea>
    </format>
    <format dxfId="6">
      <pivotArea collapsedLevelsAreSubtotals="1" fieldPosition="0">
        <references count="2">
          <reference field="0" count="1" selected="0">
            <x v="3"/>
          </reference>
          <reference field="1" count="14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5">
      <pivotArea dataOnly="0" labelOnly="1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4">
      <pivotArea dataOnly="0" labelOnly="1" fieldPosition="0">
        <references count="1">
          <reference field="1" count="14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3">
      <pivotArea collapsedLevelsAreSubtotals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2">
      <pivotArea collapsedLevelsAreSubtotals="1" fieldPosition="0">
        <references count="2">
          <reference field="0" count="1" selected="0">
            <x v="2"/>
          </reference>
          <reference field="1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934744720250528082010.html" TargetMode="External"/><Relationship Id="rId1" Type="http://schemas.openxmlformats.org/officeDocument/2006/relationships/hyperlink" Target="https://miau.my-x.hu/myx-free/coco/test/667314220250528081908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/>
  </sheetViews>
  <sheetFormatPr defaultColWidth="8.77734375" defaultRowHeight="14.4"/>
  <cols>
    <col min="1" max="1" width="25" customWidth="1"/>
    <col min="2" max="2" width="15" customWidth="1"/>
    <col min="3" max="3" width="10.44140625" bestFit="1" customWidth="1"/>
    <col min="4" max="4" width="9" bestFit="1" customWidth="1"/>
    <col min="5" max="5" width="10" customWidth="1"/>
    <col min="6" max="6" width="15" customWidth="1"/>
    <col min="7" max="8" width="20" customWidth="1"/>
    <col min="9" max="9" width="12" customWidth="1"/>
    <col min="10" max="10" width="15" customWidth="1"/>
    <col min="11" max="11" width="20" customWidth="1"/>
    <col min="13" max="13" width="15" customWidth="1"/>
  </cols>
  <sheetData>
    <row r="1" spans="1:13">
      <c r="A1" s="1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M1" s="9" t="s">
        <v>9</v>
      </c>
    </row>
    <row r="2" spans="1:13">
      <c r="A2" s="14" t="s">
        <v>10</v>
      </c>
      <c r="B2" s="8" t="s">
        <v>11</v>
      </c>
      <c r="C2" s="8">
        <v>1</v>
      </c>
      <c r="D2" s="8">
        <v>120</v>
      </c>
      <c r="E2" s="8">
        <f>ROUND(M2/M10,3)</f>
        <v>0.11</v>
      </c>
      <c r="F2" s="2"/>
      <c r="G2" s="8" t="s">
        <v>12</v>
      </c>
      <c r="H2" s="8" t="s">
        <v>13</v>
      </c>
      <c r="J2" s="8">
        <v>4</v>
      </c>
      <c r="K2" s="8" t="s">
        <v>14</v>
      </c>
      <c r="M2" s="7">
        <f t="shared" ref="M2:M9" si="0">ROUND((SUMPRODUCT(ABS(B13:I13))-1)/7,3)</f>
        <v>0.114</v>
      </c>
    </row>
    <row r="3" spans="1:13">
      <c r="A3" s="10" t="s">
        <v>15</v>
      </c>
      <c r="B3" s="8" t="s">
        <v>16</v>
      </c>
      <c r="C3" s="8">
        <v>10</v>
      </c>
      <c r="D3" s="8">
        <v>200</v>
      </c>
      <c r="E3" s="8">
        <f>ROUND(M3/M10,3)</f>
        <v>0.19700000000000001</v>
      </c>
      <c r="F3" s="2"/>
      <c r="G3" s="8" t="s">
        <v>17</v>
      </c>
      <c r="H3" s="8" t="s">
        <v>18</v>
      </c>
      <c r="I3" s="3"/>
      <c r="J3" s="8">
        <v>3</v>
      </c>
      <c r="K3" s="8" t="s">
        <v>19</v>
      </c>
      <c r="M3" s="7">
        <f t="shared" si="0"/>
        <v>0.20300000000000001</v>
      </c>
    </row>
    <row r="4" spans="1:13">
      <c r="A4" s="15" t="s">
        <v>20</v>
      </c>
      <c r="B4" s="2" t="s">
        <v>16</v>
      </c>
      <c r="C4" s="2">
        <v>1</v>
      </c>
      <c r="D4" s="2">
        <v>5</v>
      </c>
      <c r="E4" s="2">
        <f>ROUND(M4/M10,3)</f>
        <v>4.7E-2</v>
      </c>
      <c r="F4" s="2"/>
      <c r="G4" s="2" t="s">
        <v>21</v>
      </c>
      <c r="H4" s="2" t="s">
        <v>22</v>
      </c>
      <c r="J4" s="2">
        <v>2</v>
      </c>
      <c r="K4" s="2" t="s">
        <v>23</v>
      </c>
      <c r="M4" s="7">
        <f t="shared" si="0"/>
        <v>4.9000000000000002E-2</v>
      </c>
    </row>
    <row r="5" spans="1:13">
      <c r="A5" s="15" t="s">
        <v>24</v>
      </c>
      <c r="B5" s="2" t="s">
        <v>16</v>
      </c>
      <c r="C5" s="2">
        <v>0</v>
      </c>
      <c r="D5" s="2">
        <v>3</v>
      </c>
      <c r="E5" s="2">
        <f>ROUND(M5/M10,3)</f>
        <v>0.125</v>
      </c>
      <c r="F5" s="2"/>
      <c r="G5" s="2" t="s">
        <v>25</v>
      </c>
      <c r="J5" s="2">
        <v>1</v>
      </c>
      <c r="K5" s="2" t="s">
        <v>26</v>
      </c>
      <c r="M5" s="7">
        <f t="shared" si="0"/>
        <v>0.129</v>
      </c>
    </row>
    <row r="6" spans="1:13">
      <c r="A6" s="15" t="s">
        <v>27</v>
      </c>
      <c r="B6" s="2" t="s">
        <v>11</v>
      </c>
      <c r="C6" s="2">
        <v>0</v>
      </c>
      <c r="D6" s="2">
        <v>1</v>
      </c>
      <c r="E6" s="2">
        <f>ROUND(M6/M10,3)</f>
        <v>0.11600000000000001</v>
      </c>
      <c r="F6" s="2"/>
      <c r="G6" s="2" t="s">
        <v>28</v>
      </c>
      <c r="M6" s="7">
        <f t="shared" si="0"/>
        <v>0.12</v>
      </c>
    </row>
    <row r="7" spans="1:13">
      <c r="A7" s="15" t="s">
        <v>29</v>
      </c>
      <c r="B7" s="2" t="s">
        <v>16</v>
      </c>
      <c r="C7" s="2">
        <v>0</v>
      </c>
      <c r="D7" s="2">
        <v>1</v>
      </c>
      <c r="E7" s="2">
        <f>ROUND(M7/M10,3)</f>
        <v>0.115</v>
      </c>
      <c r="F7" s="2"/>
      <c r="M7" s="7">
        <f t="shared" si="0"/>
        <v>0.11899999999999999</v>
      </c>
    </row>
    <row r="8" spans="1:13">
      <c r="A8" s="15" t="s">
        <v>30</v>
      </c>
      <c r="B8" s="2" t="s">
        <v>16</v>
      </c>
      <c r="C8" s="2">
        <v>0</v>
      </c>
      <c r="D8" s="2">
        <v>5</v>
      </c>
      <c r="E8" s="2">
        <f>ROUND(M8/M10,3)</f>
        <v>0.16400000000000001</v>
      </c>
      <c r="F8" s="2" t="s">
        <v>31</v>
      </c>
      <c r="M8" s="7">
        <f t="shared" si="0"/>
        <v>0.16900000000000001</v>
      </c>
    </row>
    <row r="9" spans="1:13">
      <c r="A9" s="15" t="s">
        <v>6</v>
      </c>
      <c r="B9" s="2" t="s">
        <v>16</v>
      </c>
      <c r="C9" s="2">
        <v>0</v>
      </c>
      <c r="D9" s="2">
        <v>1</v>
      </c>
      <c r="E9" s="2">
        <f>ROUND(M9/M10,3)</f>
        <v>0.126</v>
      </c>
      <c r="F9" s="2" t="s">
        <v>32</v>
      </c>
      <c r="M9" s="7">
        <f t="shared" si="0"/>
        <v>0.13</v>
      </c>
    </row>
    <row r="10" spans="1:13">
      <c r="M10" s="7">
        <f>SUM(M2:M9)</f>
        <v>1.0329999999999999</v>
      </c>
    </row>
    <row r="11" spans="1:13">
      <c r="A11" s="41" t="s">
        <v>285</v>
      </c>
      <c r="B11" s="41"/>
      <c r="C11" s="41"/>
      <c r="D11" s="41"/>
      <c r="E11" s="41"/>
      <c r="F11" s="41"/>
      <c r="G11" s="41"/>
      <c r="H11" s="41"/>
      <c r="I11" s="41"/>
    </row>
    <row r="12" spans="1:13">
      <c r="A12" s="11"/>
      <c r="B12" s="11" t="s">
        <v>10</v>
      </c>
      <c r="C12" s="11" t="s">
        <v>15</v>
      </c>
      <c r="D12" s="11" t="s">
        <v>20</v>
      </c>
      <c r="E12" s="11" t="s">
        <v>33</v>
      </c>
      <c r="F12" s="11" t="s">
        <v>34</v>
      </c>
      <c r="G12" s="11" t="s">
        <v>35</v>
      </c>
      <c r="H12" s="11" t="s">
        <v>5</v>
      </c>
      <c r="I12" s="11" t="s">
        <v>36</v>
      </c>
    </row>
    <row r="13" spans="1:13">
      <c r="A13" s="12" t="s">
        <v>10</v>
      </c>
      <c r="B13" s="7">
        <v>1</v>
      </c>
      <c r="C13" s="7">
        <f>ROUND(CORREL(Adatok_és_Elemzés!$M$4:$M$103,Adatok_és_Elemzés!$N$4:$N$103),2)</f>
        <v>-0.06</v>
      </c>
      <c r="D13" s="7">
        <f>ROUND(CORREL(Adatok_és_Elemzés!$M$4:$M$103,Adatok_és_Elemzés!$O$4:$O$103),2)</f>
        <v>0.06</v>
      </c>
      <c r="E13" s="7">
        <f>ROUND(CORREL(Adatok_és_Elemzés!$M$4:$M$103,Adatok_és_Elemzés!$P$4:$P$103),2)</f>
        <v>0.08</v>
      </c>
      <c r="F13" s="7">
        <f>ROUND(CORREL(Adatok_és_Elemzés!$M$4:$M$103,Adatok_és_Elemzés!$Q$4:$Q$103),2)</f>
        <v>0.13</v>
      </c>
      <c r="G13" s="7">
        <f>ROUND(CORREL(Adatok_és_Elemzés!$M$4:$M$103,Adatok_és_Elemzés!$R$4:$R$103),2)</f>
        <v>0.12</v>
      </c>
      <c r="H13" s="7">
        <f>ROUND(CORREL(Adatok_és_Elemzés!$M$4:$M$103,Adatok_és_Elemzés!$S$4:$S$103),2)</f>
        <v>0.28000000000000003</v>
      </c>
      <c r="I13" s="7">
        <f>ROUND(CORREL(Adatok_és_Elemzés!$M$4:$M$103,Adatok_és_Elemzés!$T$4:$T$103),2)</f>
        <v>-7.0000000000000007E-2</v>
      </c>
    </row>
    <row r="14" spans="1:13">
      <c r="A14" s="12" t="s">
        <v>15</v>
      </c>
      <c r="B14" s="7">
        <f>ROUND(CORREL(Adatok_és_Elemzés!$N$4:$N$103,Adatok_és_Elemzés!$M$4:$M$103),2)</f>
        <v>-0.06</v>
      </c>
      <c r="C14" s="7">
        <v>1</v>
      </c>
      <c r="D14" s="7">
        <f>ROUND(CORREL(Adatok_és_Elemzés!$N$4:$N$103,Adatok_és_Elemzés!$O$4:$O$103),2)</f>
        <v>0.02</v>
      </c>
      <c r="E14" s="7">
        <f>ROUND(CORREL(Adatok_és_Elemzés!$N$4:$N$103,Adatok_és_Elemzés!$P$4:$P$103),2)</f>
        <v>0.51</v>
      </c>
      <c r="F14" s="7">
        <f>ROUND(CORREL(Adatok_és_Elemzés!$N$4:$N$103,Adatok_és_Elemzés!$Q$4:$Q$103),2)</f>
        <v>-0.28000000000000003</v>
      </c>
      <c r="G14" s="7">
        <f>ROUND(CORREL(Adatok_és_Elemzés!$N$4:$N$103,Adatok_és_Elemzés!$R$4:$R$103),2)</f>
        <v>0.14000000000000001</v>
      </c>
      <c r="H14" s="7">
        <f>ROUND(CORREL(Adatok_és_Elemzés!$N$4:$N$103,Adatok_és_Elemzés!$S$4:$S$103),2)</f>
        <v>0.28999999999999998</v>
      </c>
      <c r="I14" s="7">
        <f>ROUND(CORREL(Adatok_és_Elemzés!$N$4:$N$103,Adatok_és_Elemzés!$T$4:$T$103),2)</f>
        <v>0.12</v>
      </c>
    </row>
    <row r="15" spans="1:13">
      <c r="A15" s="12" t="s">
        <v>20</v>
      </c>
      <c r="B15" s="7">
        <f>ROUND(CORREL(Adatok_és_Elemzés!$O$4:$O$103,Adatok_és_Elemzés!$M$4:$M$103),2)</f>
        <v>0.06</v>
      </c>
      <c r="C15" s="7">
        <f>ROUND(CORREL(Adatok_és_Elemzés!$O$4:$O$103,Adatok_és_Elemzés!$N$4:$N$103),2)</f>
        <v>0.02</v>
      </c>
      <c r="D15" s="7">
        <v>1</v>
      </c>
      <c r="E15" s="7">
        <f>ROUND(CORREL(Adatok_és_Elemzés!$O$4:$O$103,Adatok_és_Elemzés!$P$4:$P$103),2)</f>
        <v>-0.03</v>
      </c>
      <c r="F15" s="7">
        <f>ROUND(CORREL(Adatok_és_Elemzés!$O$4:$O$103,Adatok_és_Elemzés!$Q$4:$Q$103),2)</f>
        <v>-0.04</v>
      </c>
      <c r="G15" s="7">
        <f>ROUND(CORREL(Adatok_és_Elemzés!$O$4:$O$103,Adatok_és_Elemzés!$R$4:$R$103),2)</f>
        <v>0.08</v>
      </c>
      <c r="H15" s="7">
        <f>ROUND(CORREL(Adatok_és_Elemzés!$O$4:$O$103,Adatok_és_Elemzés!$S$4:$S$103),2)</f>
        <v>-0.05</v>
      </c>
      <c r="I15" s="7">
        <f>ROUND(CORREL(Adatok_és_Elemzés!$O$4:$O$103,Adatok_és_Elemzés!$T$4:$T$103),2)</f>
        <v>-0.06</v>
      </c>
    </row>
    <row r="16" spans="1:13">
      <c r="A16" s="12" t="s">
        <v>33</v>
      </c>
      <c r="B16" s="7">
        <f>ROUND(CORREL(Adatok_és_Elemzés!$P$4:$P$103,Adatok_és_Elemzés!$M$4:$M$103),2)</f>
        <v>0.08</v>
      </c>
      <c r="C16" s="7">
        <f>ROUND(CORREL(Adatok_és_Elemzés!$P$4:$P$103,Adatok_és_Elemzés!$N$4:$N$103),2)</f>
        <v>0.51</v>
      </c>
      <c r="D16" s="7">
        <f>ROUND(CORREL(Adatok_és_Elemzés!$P$4:$P$103,Adatok_és_Elemzés!$O$4:$O$103),2)</f>
        <v>-0.03</v>
      </c>
      <c r="E16" s="7">
        <v>1</v>
      </c>
      <c r="F16" s="7">
        <f>ROUND(CORREL(Adatok_és_Elemzés!$P$4:$P$103,Adatok_és_Elemzés!$Q$4:$Q$103),2)</f>
        <v>-0.06</v>
      </c>
      <c r="G16" s="7">
        <f>ROUND(CORREL(Adatok_és_Elemzés!$P$4:$P$103,Adatok_és_Elemzés!$R$4:$R$103),2)</f>
        <v>0.04</v>
      </c>
      <c r="H16" s="7">
        <f>ROUND(CORREL(Adatok_és_Elemzés!$P$4:$P$103,Adatok_és_Elemzés!$S$4:$S$103),2)</f>
        <v>0.02</v>
      </c>
      <c r="I16" s="7">
        <f>ROUND(CORREL(Adatok_és_Elemzés!$P$4:$P$103,Adatok_és_Elemzés!$T$4:$T$103),2)</f>
        <v>-0.16</v>
      </c>
    </row>
    <row r="17" spans="1:9">
      <c r="A17" s="12" t="s">
        <v>34</v>
      </c>
      <c r="B17" s="7">
        <f>ROUND(CORREL(Adatok_és_Elemzés!$Q$4:$Q$103,Adatok_és_Elemzés!$M$4:$M$103),2)</f>
        <v>0.13</v>
      </c>
      <c r="C17" s="7">
        <f>ROUND(CORREL(Adatok_és_Elemzés!$Q$4:$Q$103,Adatok_és_Elemzés!$N$4:$N$103),2)</f>
        <v>-0.28000000000000003</v>
      </c>
      <c r="D17" s="7">
        <f>ROUND(CORREL(Adatok_és_Elemzés!$Q$4:$Q$103,Adatok_és_Elemzés!$O$4:$O$103),2)</f>
        <v>-0.04</v>
      </c>
      <c r="E17" s="7">
        <f>ROUND(CORREL(Adatok_és_Elemzés!$Q$4:$Q$103,Adatok_és_Elemzés!$P$4:$P$103),2)</f>
        <v>-0.06</v>
      </c>
      <c r="F17" s="7">
        <v>1</v>
      </c>
      <c r="G17" s="7">
        <f>ROUND(CORREL(Adatok_és_Elemzés!$Q$4:$Q$103,Adatok_és_Elemzés!$R$4:$R$103),2)</f>
        <v>-0.15</v>
      </c>
      <c r="H17" s="7">
        <f>ROUND(CORREL(Adatok_és_Elemzés!$Q$4:$Q$103,Adatok_és_Elemzés!$S$4:$S$103),2)</f>
        <v>-0.15</v>
      </c>
      <c r="I17" s="7">
        <f>ROUND(CORREL(Adatok_és_Elemzés!$Q$4:$Q$103,Adatok_és_Elemzés!$T$4:$T$103),2)</f>
        <v>-0.03</v>
      </c>
    </row>
    <row r="18" spans="1:9">
      <c r="A18" s="12" t="s">
        <v>35</v>
      </c>
      <c r="B18" s="7">
        <f>ROUND(CORREL(Adatok_és_Elemzés!$R$4:$R$103,Adatok_és_Elemzés!$M$4:$M$103),2)</f>
        <v>0.12</v>
      </c>
      <c r="C18" s="7">
        <f>ROUND(CORREL(Adatok_és_Elemzés!$R$4:$R$103,Adatok_és_Elemzés!$N$4:$N$103),2)</f>
        <v>0.14000000000000001</v>
      </c>
      <c r="D18" s="7">
        <f>ROUND(CORREL(Adatok_és_Elemzés!$R$4:$R$103,Adatok_és_Elemzés!$O$4:$O$103),2)</f>
        <v>0.08</v>
      </c>
      <c r="E18" s="7">
        <f>ROUND(CORREL(Adatok_és_Elemzés!$R$4:$R$103,Adatok_és_Elemzés!$P$4:$P$103),2)</f>
        <v>0.04</v>
      </c>
      <c r="F18" s="7">
        <f>ROUND(CORREL(Adatok_és_Elemzés!$R$4:$R$103,Adatok_és_Elemzés!$Q$4:$Q$103),2)</f>
        <v>-0.15</v>
      </c>
      <c r="G18" s="7">
        <v>1</v>
      </c>
      <c r="H18" s="7">
        <f>ROUND(CORREL(Adatok_és_Elemzés!$R$4:$R$103,Adatok_és_Elemzés!$S$4:$S$103),2)</f>
        <v>0.11</v>
      </c>
      <c r="I18" s="7">
        <f>ROUND(CORREL(Adatok_és_Elemzés!$R$4:$R$103,Adatok_és_Elemzés!$T$4:$T$103),2)</f>
        <v>0.19</v>
      </c>
    </row>
    <row r="19" spans="1:9">
      <c r="A19" s="12" t="s">
        <v>5</v>
      </c>
      <c r="B19" s="7">
        <f>ROUND(CORREL(Adatok_és_Elemzés!$S$4:$S$103,Adatok_és_Elemzés!$M$4:$M$103),2)</f>
        <v>0.28000000000000003</v>
      </c>
      <c r="C19" s="7">
        <f>ROUND(CORREL(Adatok_és_Elemzés!$S$4:$S$103,Adatok_és_Elemzés!$N$4:$N$103),2)</f>
        <v>0.28999999999999998</v>
      </c>
      <c r="D19" s="7">
        <f>ROUND(CORREL(Adatok_és_Elemzés!$S$4:$S$103,Adatok_és_Elemzés!$O$4:$O$103),2)</f>
        <v>-0.05</v>
      </c>
      <c r="E19" s="7">
        <f>ROUND(CORREL(Adatok_és_Elemzés!$S$4:$S$103,Adatok_és_Elemzés!$P$4:$P$103),2)</f>
        <v>0.02</v>
      </c>
      <c r="F19" s="7">
        <f>ROUND(CORREL(Adatok_és_Elemzés!$S$4:$S$103,Adatok_és_Elemzés!$Q$4:$Q$103),2)</f>
        <v>-0.15</v>
      </c>
      <c r="G19" s="7">
        <f>ROUND(CORREL(Adatok_és_Elemzés!$S$4:$S$103,Adatok_és_Elemzés!$R$4:$R$103),2)</f>
        <v>0.11</v>
      </c>
      <c r="H19" s="7">
        <v>1</v>
      </c>
      <c r="I19" s="7">
        <f>ROUND(CORREL(Adatok_és_Elemzés!$S$4:$S$103,Adatok_és_Elemzés!$T$4:$T$103),2)</f>
        <v>0.28000000000000003</v>
      </c>
    </row>
    <row r="20" spans="1:9">
      <c r="A20" s="12" t="s">
        <v>36</v>
      </c>
      <c r="B20" s="7">
        <f>ROUND(CORREL(Adatok_és_Elemzés!$T$4:$T$103,Adatok_és_Elemzés!$M$4:$M$103),2)</f>
        <v>-7.0000000000000007E-2</v>
      </c>
      <c r="C20" s="7">
        <f>ROUND(CORREL(Adatok_és_Elemzés!$T$4:$T$103,Adatok_és_Elemzés!$N$4:$N$103),2)</f>
        <v>0.12</v>
      </c>
      <c r="D20" s="7">
        <f>ROUND(CORREL(Adatok_és_Elemzés!$T$4:$T$103,Adatok_és_Elemzés!$O$4:$O$103),2)</f>
        <v>-0.06</v>
      </c>
      <c r="E20" s="7">
        <f>ROUND(CORREL(Adatok_és_Elemzés!$T$4:$T$103,Adatok_és_Elemzés!$P$4:$P$103),2)</f>
        <v>-0.16</v>
      </c>
      <c r="F20" s="7">
        <f>ROUND(CORREL(Adatok_és_Elemzés!$T$4:$T$103,Adatok_és_Elemzés!$Q$4:$Q$103),2)</f>
        <v>-0.03</v>
      </c>
      <c r="G20" s="7">
        <f>ROUND(CORREL(Adatok_és_Elemzés!$T$4:$T$103,Adatok_és_Elemzés!$R$4:$R$103),2)</f>
        <v>0.19</v>
      </c>
      <c r="H20" s="7">
        <f>ROUND(CORREL(Adatok_és_Elemzés!$T$4:$T$103,Adatok_és_Elemzés!$S$4:$S$103),2)</f>
        <v>0.28000000000000003</v>
      </c>
      <c r="I20" s="7">
        <v>1</v>
      </c>
    </row>
  </sheetData>
  <mergeCells count="1">
    <mergeCell ref="A11:I11"/>
  </mergeCells>
  <conditionalFormatting sqref="B13:I20">
    <cfRule type="colorScale" priority="1">
      <colorScale>
        <cfvo type="num" val="-1"/>
        <cfvo type="num" val="0"/>
        <cfvo type="num" val="1"/>
        <color rgb="FFFF6B6B"/>
        <color rgb="FFFFFFFF"/>
        <color rgb="FF51CF66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"/>
  <sheetViews>
    <sheetView zoomScale="40" workbookViewId="0"/>
  </sheetViews>
  <sheetFormatPr defaultColWidth="8.77734375" defaultRowHeight="14.4"/>
  <cols>
    <col min="1" max="1" width="17.88671875" bestFit="1" customWidth="1"/>
    <col min="2" max="2" width="13.88671875" bestFit="1" customWidth="1"/>
    <col min="3" max="3" width="20.33203125" bestFit="1" customWidth="1"/>
    <col min="4" max="4" width="18.77734375" bestFit="1" customWidth="1"/>
    <col min="5" max="5" width="15.21875" bestFit="1" customWidth="1"/>
    <col min="6" max="6" width="18.109375" bestFit="1" customWidth="1"/>
    <col min="7" max="7" width="16.6640625" bestFit="1" customWidth="1"/>
    <col min="8" max="8" width="14.5546875" bestFit="1" customWidth="1"/>
    <col min="9" max="9" width="16.109375" bestFit="1" customWidth="1"/>
    <col min="10" max="10" width="18.88671875" bestFit="1" customWidth="1"/>
    <col min="11" max="11" width="117.77734375" bestFit="1" customWidth="1"/>
    <col min="12" max="12" width="20.109375" bestFit="1" customWidth="1"/>
    <col min="13" max="13" width="16.6640625" bestFit="1" customWidth="1"/>
    <col min="14" max="14" width="19.88671875" bestFit="1" customWidth="1"/>
    <col min="15" max="15" width="17.6640625" bestFit="1" customWidth="1"/>
    <col min="16" max="16" width="14.5546875" bestFit="1" customWidth="1"/>
    <col min="17" max="17" width="18.21875" bestFit="1" customWidth="1"/>
    <col min="18" max="18" width="14.5546875" bestFit="1" customWidth="1"/>
    <col min="19" max="19" width="19.5546875" bestFit="1" customWidth="1"/>
    <col min="20" max="20" width="15.5546875" bestFit="1" customWidth="1"/>
    <col min="21" max="21" width="14.5546875" bestFit="1" customWidth="1"/>
  </cols>
  <sheetData>
    <row r="1" spans="1:21">
      <c r="A1" s="5" t="s">
        <v>37</v>
      </c>
      <c r="B1" s="5" t="s">
        <v>38</v>
      </c>
      <c r="C1" s="5" t="s">
        <v>39</v>
      </c>
      <c r="D1" s="5" t="s">
        <v>40</v>
      </c>
      <c r="E1" s="5" t="s">
        <v>29</v>
      </c>
      <c r="F1" s="5" t="s">
        <v>27</v>
      </c>
      <c r="G1" s="5" t="s">
        <v>41</v>
      </c>
      <c r="H1" s="5" t="s">
        <v>24</v>
      </c>
      <c r="I1" s="5" t="s">
        <v>42</v>
      </c>
      <c r="J1" s="5" t="s">
        <v>43</v>
      </c>
      <c r="K1" s="5" t="s">
        <v>44</v>
      </c>
      <c r="L1" s="5" t="s">
        <v>45</v>
      </c>
      <c r="M1" s="5" t="s">
        <v>46</v>
      </c>
      <c r="N1" s="5" t="s">
        <v>47</v>
      </c>
      <c r="O1" s="5" t="s">
        <v>48</v>
      </c>
      <c r="P1" s="5" t="s">
        <v>49</v>
      </c>
      <c r="Q1" s="5" t="s">
        <v>50</v>
      </c>
      <c r="R1" s="5" t="s">
        <v>51</v>
      </c>
      <c r="S1" s="5" t="s">
        <v>52</v>
      </c>
      <c r="T1" s="5" t="s">
        <v>53</v>
      </c>
      <c r="U1" s="5" t="s">
        <v>54</v>
      </c>
    </row>
    <row r="2" spans="1:21">
      <c r="A2" s="6"/>
      <c r="B2" s="6"/>
      <c r="C2" s="5" t="s">
        <v>55</v>
      </c>
      <c r="D2" s="5" t="s">
        <v>55</v>
      </c>
      <c r="E2" s="5" t="s">
        <v>56</v>
      </c>
      <c r="F2" s="5" t="s">
        <v>56</v>
      </c>
      <c r="G2" s="5" t="s">
        <v>57</v>
      </c>
      <c r="H2" s="5" t="s">
        <v>58</v>
      </c>
      <c r="I2" s="5" t="s">
        <v>59</v>
      </c>
      <c r="J2" s="5" t="s">
        <v>58</v>
      </c>
      <c r="K2" s="6"/>
      <c r="L2" s="5" t="s">
        <v>58</v>
      </c>
      <c r="M2" s="5" t="s">
        <v>60</v>
      </c>
      <c r="N2" s="5" t="s">
        <v>60</v>
      </c>
      <c r="O2" s="5" t="s">
        <v>60</v>
      </c>
      <c r="P2" s="5" t="s">
        <v>60</v>
      </c>
      <c r="Q2" s="5" t="s">
        <v>60</v>
      </c>
      <c r="R2" s="5" t="s">
        <v>60</v>
      </c>
      <c r="S2" s="5" t="s">
        <v>60</v>
      </c>
      <c r="T2" s="5" t="s">
        <v>60</v>
      </c>
      <c r="U2" s="5" t="s">
        <v>61</v>
      </c>
    </row>
    <row r="3" spans="1:21">
      <c r="A3" s="6"/>
      <c r="B3" s="6"/>
      <c r="C3" s="5" t="s">
        <v>16</v>
      </c>
      <c r="D3" s="5" t="s">
        <v>16</v>
      </c>
      <c r="E3" s="5" t="s">
        <v>16</v>
      </c>
      <c r="F3" s="5" t="s">
        <v>11</v>
      </c>
      <c r="G3" s="5" t="s">
        <v>11</v>
      </c>
      <c r="H3" s="5" t="s">
        <v>16</v>
      </c>
      <c r="I3" s="5" t="s">
        <v>16</v>
      </c>
      <c r="J3" s="5" t="s">
        <v>16</v>
      </c>
      <c r="K3" s="6"/>
      <c r="L3" s="5" t="s">
        <v>16</v>
      </c>
      <c r="M3" s="5" t="s">
        <v>16</v>
      </c>
      <c r="N3" s="5" t="s">
        <v>16</v>
      </c>
      <c r="O3" s="5" t="s">
        <v>16</v>
      </c>
      <c r="P3" s="5" t="s">
        <v>16</v>
      </c>
      <c r="Q3" s="5" t="s">
        <v>11</v>
      </c>
      <c r="R3" s="5" t="s">
        <v>16</v>
      </c>
      <c r="S3" s="5" t="s">
        <v>16</v>
      </c>
      <c r="T3" s="5" t="s">
        <v>16</v>
      </c>
      <c r="U3" s="5" t="s">
        <v>16</v>
      </c>
    </row>
    <row r="4" spans="1:21">
      <c r="A4" s="2" t="s">
        <v>62</v>
      </c>
      <c r="B4" s="2" t="s">
        <v>63</v>
      </c>
      <c r="C4" s="2">
        <v>3</v>
      </c>
      <c r="D4" s="2">
        <v>2</v>
      </c>
      <c r="E4" s="2">
        <v>0</v>
      </c>
      <c r="F4" s="2">
        <v>0</v>
      </c>
      <c r="G4" s="2">
        <v>108</v>
      </c>
      <c r="H4" s="2">
        <v>1</v>
      </c>
      <c r="I4" s="2">
        <v>1</v>
      </c>
      <c r="J4" s="2">
        <v>13</v>
      </c>
      <c r="K4" s="2" t="s">
        <v>64</v>
      </c>
      <c r="L4" s="2">
        <f>SUMPRODUCT(--(ISNUMBER(SEARCH(Jellemzők!$G$2:$G$6,K4))))</f>
        <v>0</v>
      </c>
      <c r="M4" s="2">
        <f>ROUND(MAX(0,MIN(1,(Jellemzők!$D$2-G4)/(Jellemzők!$D$2-Jellemzők!$C$2))),2)</f>
        <v>0.1</v>
      </c>
      <c r="N4" s="2">
        <f>ROUND(MAX(0,MIN(1,(J4-Jellemzők!$C$3)/(Jellemzők!$D$3-Jellemzők!$C$3))),2)</f>
        <v>0.02</v>
      </c>
      <c r="O4" s="2">
        <f>ROUND(MAX(0,MIN(1,(I4-Jellemzők!$C$4)/(Jellemzők!$D$4-Jellemzők!$C$4))),2)</f>
        <v>0</v>
      </c>
      <c r="P4" s="2">
        <f>ROUND(MAX(0,MIN(1,(H4-Jellemzők!$C$5)/(Jellemzők!$D$5-Jellemzők!$C$5))),2)</f>
        <v>0.33</v>
      </c>
      <c r="Q4" s="2">
        <f>ROUND(MAX(0,MIN(1,(Jellemzők!$D$6-F4)/(Jellemzők!$D$6-Jellemzők!$C$6))),2)</f>
        <v>1</v>
      </c>
      <c r="R4" s="2">
        <f>ROUND(MAX(0,MIN(1,(E4-Jellemzők!$C$7)/(Jellemzők!$D$7-Jellemzők!$C$7))),2)</f>
        <v>0</v>
      </c>
      <c r="S4" s="2">
        <f>ROUND(MIN(1,SUMPRODUCT(--(ISNUMBER(SEARCH(Jellemzők!$G$2:$G$6,K4))))/5),2)</f>
        <v>0</v>
      </c>
      <c r="T4" s="2">
        <f>ROUND(IF(SUMPRODUCT(--(ISNUMBER(SEARCH(Jellemzők!$H$2:$H$4,K4))))&gt;0,1,0),2)</f>
        <v>0</v>
      </c>
      <c r="U4" s="2">
        <f>ROUND(M4*Jellemzők!$E$2+N4*Jellemzők!$E$3+O4*Jellemzők!$E$4+P4*Jellemzők!$E$5+Q4*Jellemzők!$E$6+R4*Jellemzők!$E$7+S4*Jellemzők!$E$8+T4*Jellemzők!$E$9,2)</f>
        <v>0.17</v>
      </c>
    </row>
    <row r="5" spans="1:21">
      <c r="A5" s="2" t="s">
        <v>65</v>
      </c>
      <c r="B5" s="2" t="s">
        <v>66</v>
      </c>
      <c r="C5" s="2">
        <v>1</v>
      </c>
      <c r="D5" s="2">
        <v>3</v>
      </c>
      <c r="E5" s="2">
        <v>0</v>
      </c>
      <c r="F5" s="2">
        <v>0</v>
      </c>
      <c r="G5" s="2">
        <v>94</v>
      </c>
      <c r="H5" s="2">
        <v>0</v>
      </c>
      <c r="I5" s="2">
        <v>1</v>
      </c>
      <c r="J5" s="2">
        <v>9</v>
      </c>
      <c r="K5" s="2" t="s">
        <v>67</v>
      </c>
      <c r="L5" s="2">
        <f>SUMPRODUCT(--(ISNUMBER(SEARCH(Jellemzők!$G$2:$G$6,K5))))</f>
        <v>0</v>
      </c>
      <c r="M5" s="2">
        <f>ROUND(MAX(0,MIN(1,(Jellemzők!$D$2-G5)/(Jellemzők!$D$2-Jellemzők!$C$2))),2)</f>
        <v>0.22</v>
      </c>
      <c r="N5" s="2">
        <f>ROUND(MAX(0,MIN(1,(J5-Jellemzők!$C$3)/(Jellemzők!$D$3-Jellemzők!$C$3))),2)</f>
        <v>0</v>
      </c>
      <c r="O5" s="2">
        <f>ROUND(MAX(0,MIN(1,(I5-Jellemzők!$C$4)/(Jellemzők!$D$4-Jellemzők!$C$4))),2)</f>
        <v>0</v>
      </c>
      <c r="P5" s="2">
        <f>ROUND(MAX(0,MIN(1,(H5-Jellemzők!$C$5)/(Jellemzők!$D$5-Jellemzők!$C$5))),2)</f>
        <v>0</v>
      </c>
      <c r="Q5" s="2">
        <f>ROUND(MAX(0,MIN(1,(Jellemzők!$D$6-F5)/(Jellemzők!$D$6-Jellemzők!$C$6))),2)</f>
        <v>1</v>
      </c>
      <c r="R5" s="2">
        <f>ROUND(MAX(0,MIN(1,(E5-Jellemzők!$C$7)/(Jellemzők!$D$7-Jellemzők!$C$7))),2)</f>
        <v>0</v>
      </c>
      <c r="S5" s="2">
        <f>ROUND(MIN(1,SUMPRODUCT(--(ISNUMBER(SEARCH(Jellemzők!$G$2:$G$6,K5))))/5),2)</f>
        <v>0</v>
      </c>
      <c r="T5" s="2">
        <f>ROUND(IF(SUMPRODUCT(--(ISNUMBER(SEARCH(Jellemzők!$H$2:$H$4,K5))))&gt;0,1,0),2)</f>
        <v>0</v>
      </c>
      <c r="U5" s="2">
        <f>ROUND(M5*Jellemzők!$E$2+N5*Jellemzők!$E$3+O5*Jellemzők!$E$4+P5*Jellemzők!$E$5+Q5*Jellemzők!$E$6+R5*Jellemzők!$E$7+S5*Jellemzők!$E$8+T5*Jellemzők!$E$9,2)</f>
        <v>0.14000000000000001</v>
      </c>
    </row>
    <row r="6" spans="1:21">
      <c r="A6" s="2" t="s">
        <v>68</v>
      </c>
      <c r="B6" s="2" t="s">
        <v>69</v>
      </c>
      <c r="C6" s="2">
        <v>4</v>
      </c>
      <c r="D6" s="2">
        <v>4</v>
      </c>
      <c r="E6" s="2">
        <v>1</v>
      </c>
      <c r="F6" s="2">
        <v>0</v>
      </c>
      <c r="G6" s="2">
        <v>118</v>
      </c>
      <c r="H6" s="2">
        <v>0</v>
      </c>
      <c r="I6" s="2">
        <v>5</v>
      </c>
      <c r="J6" s="2">
        <v>12</v>
      </c>
      <c r="K6" s="2" t="s">
        <v>70</v>
      </c>
      <c r="L6" s="2">
        <f>SUMPRODUCT(--(ISNUMBER(SEARCH(Jellemzők!$G$2:$G$6,K6))))</f>
        <v>0</v>
      </c>
      <c r="M6" s="2">
        <f>ROUND(MAX(0,MIN(1,(Jellemzők!$D$2-G6)/(Jellemzők!$D$2-Jellemzők!$C$2))),2)</f>
        <v>0.02</v>
      </c>
      <c r="N6" s="2">
        <f>ROUND(MAX(0,MIN(1,(J6-Jellemzők!$C$3)/(Jellemzők!$D$3-Jellemzők!$C$3))),2)</f>
        <v>0.01</v>
      </c>
      <c r="O6" s="2">
        <f>ROUND(MAX(0,MIN(1,(I6-Jellemzők!$C$4)/(Jellemzők!$D$4-Jellemzők!$C$4))),2)</f>
        <v>1</v>
      </c>
      <c r="P6" s="2">
        <f>ROUND(MAX(0,MIN(1,(H6-Jellemzők!$C$5)/(Jellemzők!$D$5-Jellemzők!$C$5))),2)</f>
        <v>0</v>
      </c>
      <c r="Q6" s="2">
        <f>ROUND(MAX(0,MIN(1,(Jellemzők!$D$6-F6)/(Jellemzők!$D$6-Jellemzők!$C$6))),2)</f>
        <v>1</v>
      </c>
      <c r="R6" s="2">
        <f>ROUND(MAX(0,MIN(1,(E6-Jellemzők!$C$7)/(Jellemzők!$D$7-Jellemzők!$C$7))),2)</f>
        <v>1</v>
      </c>
      <c r="S6" s="2">
        <f>ROUND(MIN(1,SUMPRODUCT(--(ISNUMBER(SEARCH(Jellemzők!$G$2:$G$6,K6))))/5),2)</f>
        <v>0</v>
      </c>
      <c r="T6" s="2">
        <f>ROUND(IF(SUMPRODUCT(--(ISNUMBER(SEARCH(Jellemzők!$H$2:$H$4,K6))))&gt;0,1,0),2)</f>
        <v>0</v>
      </c>
      <c r="U6" s="2">
        <f>ROUND(M6*Jellemzők!$E$2+N6*Jellemzők!$E$3+O6*Jellemzők!$E$4+P6*Jellemzők!$E$5+Q6*Jellemzők!$E$6+R6*Jellemzők!$E$7+S6*Jellemzők!$E$8+T6*Jellemzők!$E$9,2)</f>
        <v>0.28000000000000003</v>
      </c>
    </row>
    <row r="7" spans="1:21">
      <c r="A7" s="2" t="s">
        <v>71</v>
      </c>
      <c r="B7" s="2" t="s">
        <v>72</v>
      </c>
      <c r="C7" s="2">
        <v>3</v>
      </c>
      <c r="D7" s="2">
        <v>1</v>
      </c>
      <c r="E7" s="2">
        <v>1</v>
      </c>
      <c r="F7" s="2">
        <v>0</v>
      </c>
      <c r="G7" s="2">
        <v>60</v>
      </c>
      <c r="H7" s="2">
        <v>1</v>
      </c>
      <c r="I7" s="2">
        <v>2</v>
      </c>
      <c r="J7" s="2">
        <v>10</v>
      </c>
      <c r="K7" s="2" t="s">
        <v>73</v>
      </c>
      <c r="L7" s="2">
        <f>SUMPRODUCT(--(ISNUMBER(SEARCH(Jellemzők!$G$2:$G$6,K7))))</f>
        <v>0</v>
      </c>
      <c r="M7" s="2">
        <f>ROUND(MAX(0,MIN(1,(Jellemzők!$D$2-G7)/(Jellemzők!$D$2-Jellemzők!$C$2))),2)</f>
        <v>0.5</v>
      </c>
      <c r="N7" s="2">
        <f>ROUND(MAX(0,MIN(1,(J7-Jellemzők!$C$3)/(Jellemzők!$D$3-Jellemzők!$C$3))),2)</f>
        <v>0</v>
      </c>
      <c r="O7" s="2">
        <f>ROUND(MAX(0,MIN(1,(I7-Jellemzők!$C$4)/(Jellemzők!$D$4-Jellemzők!$C$4))),2)</f>
        <v>0.25</v>
      </c>
      <c r="P7" s="2">
        <f>ROUND(MAX(0,MIN(1,(H7-Jellemzők!$C$5)/(Jellemzők!$D$5-Jellemzők!$C$5))),2)</f>
        <v>0.33</v>
      </c>
      <c r="Q7" s="2">
        <f>ROUND(MAX(0,MIN(1,(Jellemzők!$D$6-F7)/(Jellemzők!$D$6-Jellemzők!$C$6))),2)</f>
        <v>1</v>
      </c>
      <c r="R7" s="2">
        <f>ROUND(MAX(0,MIN(1,(E7-Jellemzők!$C$7)/(Jellemzők!$D$7-Jellemzők!$C$7))),2)</f>
        <v>1</v>
      </c>
      <c r="S7" s="2">
        <f>ROUND(MIN(1,SUMPRODUCT(--(ISNUMBER(SEARCH(Jellemzők!$G$2:$G$6,K7))))/5),2)</f>
        <v>0</v>
      </c>
      <c r="T7" s="2">
        <f>ROUND(IF(SUMPRODUCT(--(ISNUMBER(SEARCH(Jellemzők!$H$2:$H$4,K7))))&gt;0,1,0),2)</f>
        <v>1</v>
      </c>
      <c r="U7" s="2">
        <f>ROUND(M7*Jellemzők!$E$2+N7*Jellemzők!$E$3+O7*Jellemzők!$E$4+P7*Jellemzők!$E$5+Q7*Jellemzők!$E$6+R7*Jellemzők!$E$7+S7*Jellemzők!$E$8+T7*Jellemzők!$E$9,2)</f>
        <v>0.47</v>
      </c>
    </row>
    <row r="8" spans="1:21">
      <c r="A8" s="2" t="s">
        <v>74</v>
      </c>
      <c r="B8" s="2" t="s">
        <v>75</v>
      </c>
      <c r="C8" s="2">
        <v>2</v>
      </c>
      <c r="D8" s="2">
        <v>3</v>
      </c>
      <c r="E8" s="2">
        <v>1</v>
      </c>
      <c r="F8" s="2">
        <v>0</v>
      </c>
      <c r="G8" s="2">
        <v>2</v>
      </c>
      <c r="H8" s="2">
        <v>2</v>
      </c>
      <c r="I8" s="2">
        <v>4</v>
      </c>
      <c r="J8" s="2">
        <v>11</v>
      </c>
      <c r="K8" s="2" t="s">
        <v>76</v>
      </c>
      <c r="L8" s="2">
        <f>SUMPRODUCT(--(ISNUMBER(SEARCH(Jellemzők!$G$2:$G$6,K8))))</f>
        <v>0</v>
      </c>
      <c r="M8" s="2">
        <f>ROUND(MAX(0,MIN(1,(Jellemzők!$D$2-G8)/(Jellemzők!$D$2-Jellemzők!$C$2))),2)</f>
        <v>0.99</v>
      </c>
      <c r="N8" s="2">
        <f>ROUND(MAX(0,MIN(1,(J8-Jellemzők!$C$3)/(Jellemzők!$D$3-Jellemzők!$C$3))),2)</f>
        <v>0.01</v>
      </c>
      <c r="O8" s="2">
        <f>ROUND(MAX(0,MIN(1,(I8-Jellemzők!$C$4)/(Jellemzők!$D$4-Jellemzők!$C$4))),2)</f>
        <v>0.75</v>
      </c>
      <c r="P8" s="2">
        <f>ROUND(MAX(0,MIN(1,(H8-Jellemzők!$C$5)/(Jellemzők!$D$5-Jellemzők!$C$5))),2)</f>
        <v>0.67</v>
      </c>
      <c r="Q8" s="2">
        <f>ROUND(MAX(0,MIN(1,(Jellemzők!$D$6-F8)/(Jellemzők!$D$6-Jellemzők!$C$6))),2)</f>
        <v>1</v>
      </c>
      <c r="R8" s="2">
        <f>ROUND(MAX(0,MIN(1,(E8-Jellemzők!$C$7)/(Jellemzők!$D$7-Jellemzők!$C$7))),2)</f>
        <v>1</v>
      </c>
      <c r="S8" s="2">
        <f>ROUND(MIN(1,SUMPRODUCT(--(ISNUMBER(SEARCH(Jellemzők!$G$2:$G$6,K8))))/5),2)</f>
        <v>0</v>
      </c>
      <c r="T8" s="2">
        <f>ROUND(IF(SUMPRODUCT(--(ISNUMBER(SEARCH(Jellemzők!$H$2:$H$4,K8))))&gt;0,1,0),2)</f>
        <v>0</v>
      </c>
      <c r="U8" s="2">
        <f>ROUND(M8*Jellemzők!$E$2+N8*Jellemzők!$E$3+O8*Jellemzők!$E$4+P8*Jellemzők!$E$5+Q8*Jellemzők!$E$6+R8*Jellemzők!$E$7+S8*Jellemzők!$E$8+T8*Jellemzők!$E$9,2)</f>
        <v>0.46</v>
      </c>
    </row>
    <row r="9" spans="1:21">
      <c r="A9" s="2" t="s">
        <v>77</v>
      </c>
      <c r="B9" s="2" t="s">
        <v>78</v>
      </c>
      <c r="C9" s="2">
        <v>4</v>
      </c>
      <c r="D9" s="2">
        <v>4</v>
      </c>
      <c r="E9" s="2">
        <v>1</v>
      </c>
      <c r="F9" s="2">
        <v>1</v>
      </c>
      <c r="G9" s="2">
        <v>113</v>
      </c>
      <c r="H9" s="2">
        <v>2</v>
      </c>
      <c r="I9" s="2">
        <v>3</v>
      </c>
      <c r="J9" s="2">
        <v>15</v>
      </c>
      <c r="K9" s="2" t="s">
        <v>79</v>
      </c>
      <c r="L9" s="2">
        <f>SUMPRODUCT(--(ISNUMBER(SEARCH(Jellemzők!$G$2:$G$6,K9))))</f>
        <v>0</v>
      </c>
      <c r="M9" s="2">
        <f>ROUND(MAX(0,MIN(1,(Jellemzők!$D$2-G9)/(Jellemzők!$D$2-Jellemzők!$C$2))),2)</f>
        <v>0.06</v>
      </c>
      <c r="N9" s="2">
        <f>ROUND(MAX(0,MIN(1,(J9-Jellemzők!$C$3)/(Jellemzők!$D$3-Jellemzők!$C$3))),2)</f>
        <v>0.03</v>
      </c>
      <c r="O9" s="2">
        <f>ROUND(MAX(0,MIN(1,(I9-Jellemzők!$C$4)/(Jellemzők!$D$4-Jellemzők!$C$4))),2)</f>
        <v>0.5</v>
      </c>
      <c r="P9" s="2">
        <f>ROUND(MAX(0,MIN(1,(H9-Jellemzők!$C$5)/(Jellemzők!$D$5-Jellemzők!$C$5))),2)</f>
        <v>0.67</v>
      </c>
      <c r="Q9" s="2">
        <f>ROUND(MAX(0,MIN(1,(Jellemzők!$D$6-F9)/(Jellemzők!$D$6-Jellemzők!$C$6))),2)</f>
        <v>0</v>
      </c>
      <c r="R9" s="2">
        <f>ROUND(MAX(0,MIN(1,(E9-Jellemzők!$C$7)/(Jellemzők!$D$7-Jellemzők!$C$7))),2)</f>
        <v>1</v>
      </c>
      <c r="S9" s="2">
        <f>ROUND(MIN(1,SUMPRODUCT(--(ISNUMBER(SEARCH(Jellemzők!$G$2:$G$6,K9))))/5),2)</f>
        <v>0</v>
      </c>
      <c r="T9" s="2">
        <f>ROUND(IF(SUMPRODUCT(--(ISNUMBER(SEARCH(Jellemzők!$H$2:$H$4,K9))))&gt;0,1,0),2)</f>
        <v>0</v>
      </c>
      <c r="U9" s="2">
        <f>ROUND(M9*Jellemzők!$E$2+N9*Jellemzők!$E$3+O9*Jellemzők!$E$4+P9*Jellemzők!$E$5+Q9*Jellemzők!$E$6+R9*Jellemzők!$E$7+S9*Jellemzők!$E$8+T9*Jellemzők!$E$9,2)</f>
        <v>0.23</v>
      </c>
    </row>
    <row r="10" spans="1:21">
      <c r="A10" s="2" t="s">
        <v>80</v>
      </c>
      <c r="B10" s="2" t="s">
        <v>81</v>
      </c>
      <c r="C10" s="2">
        <v>2</v>
      </c>
      <c r="D10" s="2">
        <v>2</v>
      </c>
      <c r="E10" s="2">
        <v>1</v>
      </c>
      <c r="F10" s="2">
        <v>0</v>
      </c>
      <c r="G10" s="2">
        <v>111</v>
      </c>
      <c r="H10" s="2">
        <v>1</v>
      </c>
      <c r="I10" s="2">
        <v>4</v>
      </c>
      <c r="J10" s="2">
        <v>14</v>
      </c>
      <c r="K10" s="2" t="s">
        <v>82</v>
      </c>
      <c r="L10" s="2">
        <f>SUMPRODUCT(--(ISNUMBER(SEARCH(Jellemzők!$G$2:$G$6,K10))))</f>
        <v>0</v>
      </c>
      <c r="M10" s="2">
        <f>ROUND(MAX(0,MIN(1,(Jellemzők!$D$2-G10)/(Jellemzők!$D$2-Jellemzők!$C$2))),2)</f>
        <v>0.08</v>
      </c>
      <c r="N10" s="2">
        <f>ROUND(MAX(0,MIN(1,(J10-Jellemzők!$C$3)/(Jellemzők!$D$3-Jellemzők!$C$3))),2)</f>
        <v>0.02</v>
      </c>
      <c r="O10" s="2">
        <f>ROUND(MAX(0,MIN(1,(I10-Jellemzők!$C$4)/(Jellemzők!$D$4-Jellemzők!$C$4))),2)</f>
        <v>0.75</v>
      </c>
      <c r="P10" s="2">
        <f>ROUND(MAX(0,MIN(1,(H10-Jellemzők!$C$5)/(Jellemzők!$D$5-Jellemzők!$C$5))),2)</f>
        <v>0.33</v>
      </c>
      <c r="Q10" s="2">
        <f>ROUND(MAX(0,MIN(1,(Jellemzők!$D$6-F10)/(Jellemzők!$D$6-Jellemzők!$C$6))),2)</f>
        <v>1</v>
      </c>
      <c r="R10" s="2">
        <f>ROUND(MAX(0,MIN(1,(E10-Jellemzők!$C$7)/(Jellemzők!$D$7-Jellemzők!$C$7))),2)</f>
        <v>1</v>
      </c>
      <c r="S10" s="2">
        <f>ROUND(MIN(1,SUMPRODUCT(--(ISNUMBER(SEARCH(Jellemzők!$G$2:$G$6,K10))))/5),2)</f>
        <v>0</v>
      </c>
      <c r="T10" s="2">
        <f>ROUND(IF(SUMPRODUCT(--(ISNUMBER(SEARCH(Jellemzők!$H$2:$H$4,K10))))&gt;0,1,0),2)</f>
        <v>0</v>
      </c>
      <c r="U10" s="2">
        <f>ROUND(M10*Jellemzők!$E$2+N10*Jellemzők!$E$3+O10*Jellemzők!$E$4+P10*Jellemzők!$E$5+Q10*Jellemzők!$E$6+R10*Jellemzők!$E$7+S10*Jellemzők!$E$8+T10*Jellemzők!$E$9,2)</f>
        <v>0.32</v>
      </c>
    </row>
    <row r="11" spans="1:21">
      <c r="A11" s="2" t="s">
        <v>83</v>
      </c>
      <c r="B11" s="2" t="s">
        <v>81</v>
      </c>
      <c r="C11" s="2">
        <v>2</v>
      </c>
      <c r="D11" s="2">
        <v>4</v>
      </c>
      <c r="E11" s="2">
        <v>0</v>
      </c>
      <c r="F11" s="2">
        <v>0</v>
      </c>
      <c r="G11" s="2">
        <v>15</v>
      </c>
      <c r="H11" s="2">
        <v>1</v>
      </c>
      <c r="I11" s="2">
        <v>1</v>
      </c>
      <c r="J11" s="2">
        <v>14</v>
      </c>
      <c r="K11" s="2" t="s">
        <v>84</v>
      </c>
      <c r="L11" s="2">
        <f>SUMPRODUCT(--(ISNUMBER(SEARCH(Jellemzők!$G$2:$G$6,K11))))</f>
        <v>0</v>
      </c>
      <c r="M11" s="2">
        <f>ROUND(MAX(0,MIN(1,(Jellemzők!$D$2-G11)/(Jellemzők!$D$2-Jellemzők!$C$2))),2)</f>
        <v>0.88</v>
      </c>
      <c r="N11" s="2">
        <f>ROUND(MAX(0,MIN(1,(J11-Jellemzők!$C$3)/(Jellemzők!$D$3-Jellemzők!$C$3))),2)</f>
        <v>0.02</v>
      </c>
      <c r="O11" s="2">
        <f>ROUND(MAX(0,MIN(1,(I11-Jellemzők!$C$4)/(Jellemzők!$D$4-Jellemzők!$C$4))),2)</f>
        <v>0</v>
      </c>
      <c r="P11" s="2">
        <f>ROUND(MAX(0,MIN(1,(H11-Jellemzők!$C$5)/(Jellemzők!$D$5-Jellemzők!$C$5))),2)</f>
        <v>0.33</v>
      </c>
      <c r="Q11" s="2">
        <f>ROUND(MAX(0,MIN(1,(Jellemzők!$D$6-F11)/(Jellemzők!$D$6-Jellemzők!$C$6))),2)</f>
        <v>1</v>
      </c>
      <c r="R11" s="2">
        <f>ROUND(MAX(0,MIN(1,(E11-Jellemzők!$C$7)/(Jellemzők!$D$7-Jellemzők!$C$7))),2)</f>
        <v>0</v>
      </c>
      <c r="S11" s="2">
        <f>ROUND(MIN(1,SUMPRODUCT(--(ISNUMBER(SEARCH(Jellemzők!$G$2:$G$6,K11))))/5),2)</f>
        <v>0</v>
      </c>
      <c r="T11" s="2">
        <f>ROUND(IF(SUMPRODUCT(--(ISNUMBER(SEARCH(Jellemzők!$H$2:$H$4,K11))))&gt;0,1,0),2)</f>
        <v>0</v>
      </c>
      <c r="U11" s="2">
        <f>ROUND(M11*Jellemzők!$E$2+N11*Jellemzők!$E$3+O11*Jellemzők!$E$4+P11*Jellemzők!$E$5+Q11*Jellemzők!$E$6+R11*Jellemzők!$E$7+S11*Jellemzők!$E$8+T11*Jellemzők!$E$9,2)</f>
        <v>0.26</v>
      </c>
    </row>
    <row r="12" spans="1:21">
      <c r="A12" s="2" t="s">
        <v>85</v>
      </c>
      <c r="B12" s="2" t="s">
        <v>66</v>
      </c>
      <c r="C12" s="2">
        <v>1</v>
      </c>
      <c r="D12" s="2">
        <v>2</v>
      </c>
      <c r="E12" s="2">
        <v>0</v>
      </c>
      <c r="F12" s="2">
        <v>0</v>
      </c>
      <c r="G12" s="2">
        <v>118</v>
      </c>
      <c r="H12" s="2">
        <v>1</v>
      </c>
      <c r="I12" s="2">
        <v>1</v>
      </c>
      <c r="J12" s="2">
        <v>12</v>
      </c>
      <c r="K12" s="2" t="s">
        <v>86</v>
      </c>
      <c r="L12" s="2">
        <f>SUMPRODUCT(--(ISNUMBER(SEARCH(Jellemzők!$G$2:$G$6,K12))))</f>
        <v>0</v>
      </c>
      <c r="M12" s="2">
        <f>ROUND(MAX(0,MIN(1,(Jellemzők!$D$2-G12)/(Jellemzők!$D$2-Jellemzők!$C$2))),2)</f>
        <v>0.02</v>
      </c>
      <c r="N12" s="2">
        <f>ROUND(MAX(0,MIN(1,(J12-Jellemzők!$C$3)/(Jellemzők!$D$3-Jellemzők!$C$3))),2)</f>
        <v>0.01</v>
      </c>
      <c r="O12" s="2">
        <f>ROUND(MAX(0,MIN(1,(I12-Jellemzők!$C$4)/(Jellemzők!$D$4-Jellemzők!$C$4))),2)</f>
        <v>0</v>
      </c>
      <c r="P12" s="2">
        <f>ROUND(MAX(0,MIN(1,(H12-Jellemzők!$C$5)/(Jellemzők!$D$5-Jellemzők!$C$5))),2)</f>
        <v>0.33</v>
      </c>
      <c r="Q12" s="2">
        <f>ROUND(MAX(0,MIN(1,(Jellemzők!$D$6-F12)/(Jellemzők!$D$6-Jellemzők!$C$6))),2)</f>
        <v>1</v>
      </c>
      <c r="R12" s="2">
        <f>ROUND(MAX(0,MIN(1,(E12-Jellemzők!$C$7)/(Jellemzők!$D$7-Jellemzők!$C$7))),2)</f>
        <v>0</v>
      </c>
      <c r="S12" s="2">
        <f>ROUND(MIN(1,SUMPRODUCT(--(ISNUMBER(SEARCH(Jellemzők!$G$2:$G$6,K12))))/5),2)</f>
        <v>0</v>
      </c>
      <c r="T12" s="2">
        <f>ROUND(IF(SUMPRODUCT(--(ISNUMBER(SEARCH(Jellemzők!$H$2:$H$4,K12))))&gt;0,1,0),2)</f>
        <v>0</v>
      </c>
      <c r="U12" s="2">
        <f>ROUND(M12*Jellemzők!$E$2+N12*Jellemzők!$E$3+O12*Jellemzők!$E$4+P12*Jellemzők!$E$5+Q12*Jellemzők!$E$6+R12*Jellemzők!$E$7+S12*Jellemzők!$E$8+T12*Jellemzők!$E$9,2)</f>
        <v>0.16</v>
      </c>
    </row>
    <row r="13" spans="1:21">
      <c r="A13" s="2" t="s">
        <v>87</v>
      </c>
      <c r="B13" s="2" t="s">
        <v>88</v>
      </c>
      <c r="C13" s="2">
        <v>2</v>
      </c>
      <c r="D13" s="2">
        <v>4</v>
      </c>
      <c r="E13" s="2">
        <v>0</v>
      </c>
      <c r="F13" s="2">
        <v>0</v>
      </c>
      <c r="G13" s="2">
        <v>30</v>
      </c>
      <c r="H13" s="2">
        <v>3</v>
      </c>
      <c r="I13" s="2">
        <v>4</v>
      </c>
      <c r="J13" s="2">
        <v>14</v>
      </c>
      <c r="K13" s="2" t="s">
        <v>89</v>
      </c>
      <c r="L13" s="2">
        <f>SUMPRODUCT(--(ISNUMBER(SEARCH(Jellemzők!$G$2:$G$6,K13))))</f>
        <v>1</v>
      </c>
      <c r="M13" s="2">
        <f>ROUND(MAX(0,MIN(1,(Jellemzők!$D$2-G13)/(Jellemzők!$D$2-Jellemzők!$C$2))),2)</f>
        <v>0.76</v>
      </c>
      <c r="N13" s="2">
        <f>ROUND(MAX(0,MIN(1,(J13-Jellemzők!$C$3)/(Jellemzők!$D$3-Jellemzők!$C$3))),2)</f>
        <v>0.02</v>
      </c>
      <c r="O13" s="2">
        <f>ROUND(MAX(0,MIN(1,(I13-Jellemzők!$C$4)/(Jellemzők!$D$4-Jellemzők!$C$4))),2)</f>
        <v>0.75</v>
      </c>
      <c r="P13" s="2">
        <f>ROUND(MAX(0,MIN(1,(H13-Jellemzők!$C$5)/(Jellemzők!$D$5-Jellemzők!$C$5))),2)</f>
        <v>1</v>
      </c>
      <c r="Q13" s="2">
        <f>ROUND(MAX(0,MIN(1,(Jellemzők!$D$6-F13)/(Jellemzők!$D$6-Jellemzők!$C$6))),2)</f>
        <v>1</v>
      </c>
      <c r="R13" s="2">
        <f>ROUND(MAX(0,MIN(1,(E13-Jellemzők!$C$7)/(Jellemzők!$D$7-Jellemzők!$C$7))),2)</f>
        <v>0</v>
      </c>
      <c r="S13" s="2">
        <f>ROUND(MIN(1,SUMPRODUCT(--(ISNUMBER(SEARCH(Jellemzők!$G$2:$G$6,K13))))/5),2)</f>
        <v>0.2</v>
      </c>
      <c r="T13" s="2">
        <f>ROUND(IF(SUMPRODUCT(--(ISNUMBER(SEARCH(Jellemzők!$H$2:$H$4,K13))))&gt;0,1,0),2)</f>
        <v>0</v>
      </c>
      <c r="U13" s="2">
        <f>ROUND(M13*Jellemzők!$E$2+N13*Jellemzők!$E$3+O13*Jellemzők!$E$4+P13*Jellemzők!$E$5+Q13*Jellemzők!$E$6+R13*Jellemzők!$E$7+S13*Jellemzők!$E$8+T13*Jellemzők!$E$9,2)</f>
        <v>0.4</v>
      </c>
    </row>
    <row r="14" spans="1:21">
      <c r="A14" s="2" t="s">
        <v>90</v>
      </c>
      <c r="B14" s="2" t="s">
        <v>72</v>
      </c>
      <c r="C14" s="2">
        <v>3</v>
      </c>
      <c r="D14" s="2">
        <v>3</v>
      </c>
      <c r="E14" s="2">
        <v>0</v>
      </c>
      <c r="F14" s="2">
        <v>0</v>
      </c>
      <c r="G14" s="2">
        <v>86</v>
      </c>
      <c r="H14" s="2">
        <v>2</v>
      </c>
      <c r="I14" s="2">
        <v>1</v>
      </c>
      <c r="J14" s="2">
        <v>13</v>
      </c>
      <c r="K14" s="2" t="s">
        <v>91</v>
      </c>
      <c r="L14" s="2">
        <f>SUMPRODUCT(--(ISNUMBER(SEARCH(Jellemzők!$G$2:$G$6,K14))))</f>
        <v>0</v>
      </c>
      <c r="M14" s="2">
        <f>ROUND(MAX(0,MIN(1,(Jellemzők!$D$2-G14)/(Jellemzők!$D$2-Jellemzők!$C$2))),2)</f>
        <v>0.28999999999999998</v>
      </c>
      <c r="N14" s="2">
        <f>ROUND(MAX(0,MIN(1,(J14-Jellemzők!$C$3)/(Jellemzők!$D$3-Jellemzők!$C$3))),2)</f>
        <v>0.02</v>
      </c>
      <c r="O14" s="2">
        <f>ROUND(MAX(0,MIN(1,(I14-Jellemzők!$C$4)/(Jellemzők!$D$4-Jellemzők!$C$4))),2)</f>
        <v>0</v>
      </c>
      <c r="P14" s="2">
        <f>ROUND(MAX(0,MIN(1,(H14-Jellemzők!$C$5)/(Jellemzők!$D$5-Jellemzők!$C$5))),2)</f>
        <v>0.67</v>
      </c>
      <c r="Q14" s="2">
        <f>ROUND(MAX(0,MIN(1,(Jellemzők!$D$6-F14)/(Jellemzők!$D$6-Jellemzők!$C$6))),2)</f>
        <v>1</v>
      </c>
      <c r="R14" s="2">
        <f>ROUND(MAX(0,MIN(1,(E14-Jellemzők!$C$7)/(Jellemzők!$D$7-Jellemzők!$C$7))),2)</f>
        <v>0</v>
      </c>
      <c r="S14" s="2">
        <f>ROUND(MIN(1,SUMPRODUCT(--(ISNUMBER(SEARCH(Jellemzők!$G$2:$G$6,K14))))/5),2)</f>
        <v>0</v>
      </c>
      <c r="T14" s="2">
        <f>ROUND(IF(SUMPRODUCT(--(ISNUMBER(SEARCH(Jellemzők!$H$2:$H$4,K14))))&gt;0,1,0),2)</f>
        <v>0</v>
      </c>
      <c r="U14" s="2">
        <f>ROUND(M14*Jellemzők!$E$2+N14*Jellemzők!$E$3+O14*Jellemzők!$E$4+P14*Jellemzők!$E$5+Q14*Jellemzők!$E$6+R14*Jellemzők!$E$7+S14*Jellemzők!$E$8+T14*Jellemzők!$E$9,2)</f>
        <v>0.24</v>
      </c>
    </row>
    <row r="15" spans="1:21">
      <c r="A15" s="2" t="s">
        <v>92</v>
      </c>
      <c r="B15" s="2" t="s">
        <v>72</v>
      </c>
      <c r="C15" s="2">
        <v>3</v>
      </c>
      <c r="D15" s="2">
        <v>2</v>
      </c>
      <c r="E15" s="2">
        <v>1</v>
      </c>
      <c r="F15" s="2">
        <v>0</v>
      </c>
      <c r="G15" s="2">
        <v>73</v>
      </c>
      <c r="H15" s="2">
        <v>3</v>
      </c>
      <c r="I15" s="2">
        <v>5</v>
      </c>
      <c r="J15" s="2">
        <v>13</v>
      </c>
      <c r="K15" s="2" t="s">
        <v>93</v>
      </c>
      <c r="L15" s="2">
        <f>SUMPRODUCT(--(ISNUMBER(SEARCH(Jellemzők!$G$2:$G$6,K15))))</f>
        <v>0</v>
      </c>
      <c r="M15" s="2">
        <f>ROUND(MAX(0,MIN(1,(Jellemzők!$D$2-G15)/(Jellemzők!$D$2-Jellemzők!$C$2))),2)</f>
        <v>0.39</v>
      </c>
      <c r="N15" s="2">
        <f>ROUND(MAX(0,MIN(1,(J15-Jellemzők!$C$3)/(Jellemzők!$D$3-Jellemzők!$C$3))),2)</f>
        <v>0.02</v>
      </c>
      <c r="O15" s="2">
        <f>ROUND(MAX(0,MIN(1,(I15-Jellemzők!$C$4)/(Jellemzők!$D$4-Jellemzők!$C$4))),2)</f>
        <v>1</v>
      </c>
      <c r="P15" s="2">
        <f>ROUND(MAX(0,MIN(1,(H15-Jellemzők!$C$5)/(Jellemzők!$D$5-Jellemzők!$C$5))),2)</f>
        <v>1</v>
      </c>
      <c r="Q15" s="2">
        <f>ROUND(MAX(0,MIN(1,(Jellemzők!$D$6-F15)/(Jellemzők!$D$6-Jellemzők!$C$6))),2)</f>
        <v>1</v>
      </c>
      <c r="R15" s="2">
        <f>ROUND(MAX(0,MIN(1,(E15-Jellemzők!$C$7)/(Jellemzők!$D$7-Jellemzők!$C$7))),2)</f>
        <v>1</v>
      </c>
      <c r="S15" s="2">
        <f>ROUND(MIN(1,SUMPRODUCT(--(ISNUMBER(SEARCH(Jellemzők!$G$2:$G$6,K15))))/5),2)</f>
        <v>0</v>
      </c>
      <c r="T15" s="2">
        <f>ROUND(IF(SUMPRODUCT(--(ISNUMBER(SEARCH(Jellemzők!$H$2:$H$4,K15))))&gt;0,1,0),2)</f>
        <v>0</v>
      </c>
      <c r="U15" s="2">
        <f>ROUND(M15*Jellemzők!$E$2+N15*Jellemzők!$E$3+O15*Jellemzők!$E$4+P15*Jellemzők!$E$5+Q15*Jellemzők!$E$6+R15*Jellemzők!$E$7+S15*Jellemzők!$E$8+T15*Jellemzők!$E$9,2)</f>
        <v>0.45</v>
      </c>
    </row>
    <row r="16" spans="1:21">
      <c r="A16" s="2" t="s">
        <v>94</v>
      </c>
      <c r="B16" s="2" t="s">
        <v>95</v>
      </c>
      <c r="C16" s="2">
        <v>1</v>
      </c>
      <c r="D16" s="2">
        <v>4</v>
      </c>
      <c r="E16" s="2">
        <v>1</v>
      </c>
      <c r="F16" s="2">
        <v>0</v>
      </c>
      <c r="G16" s="2">
        <v>16</v>
      </c>
      <c r="H16" s="2">
        <v>0</v>
      </c>
      <c r="I16" s="2">
        <v>5</v>
      </c>
      <c r="J16" s="2">
        <v>9</v>
      </c>
      <c r="K16" s="2" t="s">
        <v>96</v>
      </c>
      <c r="L16" s="2">
        <f>SUMPRODUCT(--(ISNUMBER(SEARCH(Jellemzők!$G$2:$G$6,K16))))</f>
        <v>0</v>
      </c>
      <c r="M16" s="2">
        <f>ROUND(MAX(0,MIN(1,(Jellemzők!$D$2-G16)/(Jellemzők!$D$2-Jellemzők!$C$2))),2)</f>
        <v>0.87</v>
      </c>
      <c r="N16" s="2">
        <f>ROUND(MAX(0,MIN(1,(J16-Jellemzők!$C$3)/(Jellemzők!$D$3-Jellemzők!$C$3))),2)</f>
        <v>0</v>
      </c>
      <c r="O16" s="2">
        <f>ROUND(MAX(0,MIN(1,(I16-Jellemzők!$C$4)/(Jellemzők!$D$4-Jellemzők!$C$4))),2)</f>
        <v>1</v>
      </c>
      <c r="P16" s="2">
        <f>ROUND(MAX(0,MIN(1,(H16-Jellemzők!$C$5)/(Jellemzők!$D$5-Jellemzők!$C$5))),2)</f>
        <v>0</v>
      </c>
      <c r="Q16" s="2">
        <f>ROUND(MAX(0,MIN(1,(Jellemzők!$D$6-F16)/(Jellemzők!$D$6-Jellemzők!$C$6))),2)</f>
        <v>1</v>
      </c>
      <c r="R16" s="2">
        <f>ROUND(MAX(0,MIN(1,(E16-Jellemzők!$C$7)/(Jellemzők!$D$7-Jellemzők!$C$7))),2)</f>
        <v>1</v>
      </c>
      <c r="S16" s="2">
        <f>ROUND(MIN(1,SUMPRODUCT(--(ISNUMBER(SEARCH(Jellemzők!$G$2:$G$6,K16))))/5),2)</f>
        <v>0</v>
      </c>
      <c r="T16" s="2">
        <f>ROUND(IF(SUMPRODUCT(--(ISNUMBER(SEARCH(Jellemzők!$H$2:$H$4,K16))))&gt;0,1,0),2)</f>
        <v>0</v>
      </c>
      <c r="U16" s="2">
        <f>ROUND(M16*Jellemzők!$E$2+N16*Jellemzők!$E$3+O16*Jellemzők!$E$4+P16*Jellemzők!$E$5+Q16*Jellemzők!$E$6+R16*Jellemzők!$E$7+S16*Jellemzők!$E$8+T16*Jellemzők!$E$9,2)</f>
        <v>0.37</v>
      </c>
    </row>
    <row r="17" spans="1:21">
      <c r="A17" s="2" t="s">
        <v>97</v>
      </c>
      <c r="B17" s="2" t="s">
        <v>98</v>
      </c>
      <c r="C17" s="2">
        <v>4</v>
      </c>
      <c r="D17" s="2">
        <v>3</v>
      </c>
      <c r="E17" s="2">
        <v>1</v>
      </c>
      <c r="F17" s="2">
        <v>0</v>
      </c>
      <c r="G17" s="2">
        <v>119</v>
      </c>
      <c r="H17" s="2">
        <v>2</v>
      </c>
      <c r="I17" s="2">
        <v>3</v>
      </c>
      <c r="J17" s="2">
        <v>15</v>
      </c>
      <c r="K17" s="2" t="s">
        <v>99</v>
      </c>
      <c r="L17" s="2">
        <f>SUMPRODUCT(--(ISNUMBER(SEARCH(Jellemzők!$G$2:$G$6,K17))))</f>
        <v>1</v>
      </c>
      <c r="M17" s="2">
        <f>ROUND(MAX(0,MIN(1,(Jellemzők!$D$2-G17)/(Jellemzők!$D$2-Jellemzők!$C$2))),2)</f>
        <v>0.01</v>
      </c>
      <c r="N17" s="2">
        <f>ROUND(MAX(0,MIN(1,(J17-Jellemzők!$C$3)/(Jellemzők!$D$3-Jellemzők!$C$3))),2)</f>
        <v>0.03</v>
      </c>
      <c r="O17" s="2">
        <f>ROUND(MAX(0,MIN(1,(I17-Jellemzők!$C$4)/(Jellemzők!$D$4-Jellemzők!$C$4))),2)</f>
        <v>0.5</v>
      </c>
      <c r="P17" s="2">
        <f>ROUND(MAX(0,MIN(1,(H17-Jellemzők!$C$5)/(Jellemzők!$D$5-Jellemzők!$C$5))),2)</f>
        <v>0.67</v>
      </c>
      <c r="Q17" s="2">
        <f>ROUND(MAX(0,MIN(1,(Jellemzők!$D$6-F17)/(Jellemzők!$D$6-Jellemzők!$C$6))),2)</f>
        <v>1</v>
      </c>
      <c r="R17" s="2">
        <f>ROUND(MAX(0,MIN(1,(E17-Jellemzők!$C$7)/(Jellemzők!$D$7-Jellemzők!$C$7))),2)</f>
        <v>1</v>
      </c>
      <c r="S17" s="2">
        <f>ROUND(MIN(1,SUMPRODUCT(--(ISNUMBER(SEARCH(Jellemzők!$G$2:$G$6,K17))))/5),2)</f>
        <v>0.2</v>
      </c>
      <c r="T17" s="2">
        <f>ROUND(IF(SUMPRODUCT(--(ISNUMBER(SEARCH(Jellemzők!$H$2:$H$4,K17))))&gt;0,1,0),2)</f>
        <v>1</v>
      </c>
      <c r="U17" s="2">
        <f>ROUND(M17*Jellemzők!$E$2+N17*Jellemzők!$E$3+O17*Jellemzők!$E$4+P17*Jellemzők!$E$5+Q17*Jellemzők!$E$6+R17*Jellemzők!$E$7+S17*Jellemzők!$E$8+T17*Jellemzők!$E$9,2)</f>
        <v>0.5</v>
      </c>
    </row>
    <row r="18" spans="1:21">
      <c r="A18" s="2" t="s">
        <v>100</v>
      </c>
      <c r="B18" s="2" t="s">
        <v>95</v>
      </c>
      <c r="C18" s="2">
        <v>1</v>
      </c>
      <c r="D18" s="2">
        <v>2</v>
      </c>
      <c r="E18" s="2">
        <v>0</v>
      </c>
      <c r="F18" s="2">
        <v>0</v>
      </c>
      <c r="G18" s="2">
        <v>10</v>
      </c>
      <c r="H18" s="2">
        <v>3</v>
      </c>
      <c r="I18" s="2">
        <v>1</v>
      </c>
      <c r="J18" s="2">
        <v>14</v>
      </c>
      <c r="K18" s="2" t="s">
        <v>101</v>
      </c>
      <c r="L18" s="2">
        <f>SUMPRODUCT(--(ISNUMBER(SEARCH(Jellemzők!$G$2:$G$6,K18))))</f>
        <v>0</v>
      </c>
      <c r="M18" s="2">
        <f>ROUND(MAX(0,MIN(1,(Jellemzők!$D$2-G18)/(Jellemzők!$D$2-Jellemzők!$C$2))),2)</f>
        <v>0.92</v>
      </c>
      <c r="N18" s="2">
        <f>ROUND(MAX(0,MIN(1,(J18-Jellemzők!$C$3)/(Jellemzők!$D$3-Jellemzők!$C$3))),2)</f>
        <v>0.02</v>
      </c>
      <c r="O18" s="2">
        <f>ROUND(MAX(0,MIN(1,(I18-Jellemzők!$C$4)/(Jellemzők!$D$4-Jellemzők!$C$4))),2)</f>
        <v>0</v>
      </c>
      <c r="P18" s="2">
        <f>ROUND(MAX(0,MIN(1,(H18-Jellemzők!$C$5)/(Jellemzők!$D$5-Jellemzők!$C$5))),2)</f>
        <v>1</v>
      </c>
      <c r="Q18" s="2">
        <f>ROUND(MAX(0,MIN(1,(Jellemzők!$D$6-F18)/(Jellemzők!$D$6-Jellemzők!$C$6))),2)</f>
        <v>1</v>
      </c>
      <c r="R18" s="2">
        <f>ROUND(MAX(0,MIN(1,(E18-Jellemzők!$C$7)/(Jellemzők!$D$7-Jellemzők!$C$7))),2)</f>
        <v>0</v>
      </c>
      <c r="S18" s="2">
        <f>ROUND(MIN(1,SUMPRODUCT(--(ISNUMBER(SEARCH(Jellemzők!$G$2:$G$6,K18))))/5),2)</f>
        <v>0</v>
      </c>
      <c r="T18" s="2">
        <f>ROUND(IF(SUMPRODUCT(--(ISNUMBER(SEARCH(Jellemzők!$H$2:$H$4,K18))))&gt;0,1,0),2)</f>
        <v>0</v>
      </c>
      <c r="U18" s="2">
        <f>ROUND(M18*Jellemzők!$E$2+N18*Jellemzők!$E$3+O18*Jellemzők!$E$4+P18*Jellemzők!$E$5+Q18*Jellemzők!$E$6+R18*Jellemzők!$E$7+S18*Jellemzők!$E$8+T18*Jellemzők!$E$9,2)</f>
        <v>0.35</v>
      </c>
    </row>
    <row r="19" spans="1:21">
      <c r="A19" s="2" t="s">
        <v>102</v>
      </c>
      <c r="B19" s="2" t="s">
        <v>98</v>
      </c>
      <c r="C19" s="2">
        <v>4</v>
      </c>
      <c r="D19" s="2">
        <v>1</v>
      </c>
      <c r="E19" s="2">
        <v>0</v>
      </c>
      <c r="F19" s="2">
        <v>0</v>
      </c>
      <c r="G19" s="2">
        <v>82</v>
      </c>
      <c r="H19" s="2">
        <v>3</v>
      </c>
      <c r="I19" s="2">
        <v>1</v>
      </c>
      <c r="J19" s="2">
        <v>17</v>
      </c>
      <c r="K19" s="2" t="s">
        <v>103</v>
      </c>
      <c r="L19" s="2">
        <f>SUMPRODUCT(--(ISNUMBER(SEARCH(Jellemzők!$G$2:$G$6,K19))))</f>
        <v>2</v>
      </c>
      <c r="M19" s="2">
        <f>ROUND(MAX(0,MIN(1,(Jellemzők!$D$2-G19)/(Jellemzők!$D$2-Jellemzők!$C$2))),2)</f>
        <v>0.32</v>
      </c>
      <c r="N19" s="2">
        <f>ROUND(MAX(0,MIN(1,(J19-Jellemzők!$C$3)/(Jellemzők!$D$3-Jellemzők!$C$3))),2)</f>
        <v>0.04</v>
      </c>
      <c r="O19" s="2">
        <f>ROUND(MAX(0,MIN(1,(I19-Jellemzők!$C$4)/(Jellemzők!$D$4-Jellemzők!$C$4))),2)</f>
        <v>0</v>
      </c>
      <c r="P19" s="2">
        <f>ROUND(MAX(0,MIN(1,(H19-Jellemzők!$C$5)/(Jellemzők!$D$5-Jellemzők!$C$5))),2)</f>
        <v>1</v>
      </c>
      <c r="Q19" s="2">
        <f>ROUND(MAX(0,MIN(1,(Jellemzők!$D$6-F19)/(Jellemzők!$D$6-Jellemzők!$C$6))),2)</f>
        <v>1</v>
      </c>
      <c r="R19" s="2">
        <f>ROUND(MAX(0,MIN(1,(E19-Jellemzők!$C$7)/(Jellemzők!$D$7-Jellemzők!$C$7))),2)</f>
        <v>0</v>
      </c>
      <c r="S19" s="2">
        <f>ROUND(MIN(1,SUMPRODUCT(--(ISNUMBER(SEARCH(Jellemzők!$G$2:$G$6,K19))))/5),2)</f>
        <v>0.4</v>
      </c>
      <c r="T19" s="2">
        <f>ROUND(IF(SUMPRODUCT(--(ISNUMBER(SEARCH(Jellemzők!$H$2:$H$4,K19))))&gt;0,1,0),2)</f>
        <v>1</v>
      </c>
      <c r="U19" s="2">
        <f>ROUND(M19*Jellemzők!$E$2+N19*Jellemzők!$E$3+O19*Jellemzők!$E$4+P19*Jellemzők!$E$5+Q19*Jellemzők!$E$6+R19*Jellemzők!$E$7+S19*Jellemzők!$E$8+T19*Jellemzők!$E$9,2)</f>
        <v>0.48</v>
      </c>
    </row>
    <row r="20" spans="1:21">
      <c r="A20" s="2" t="s">
        <v>104</v>
      </c>
      <c r="B20" s="2" t="s">
        <v>105</v>
      </c>
      <c r="C20" s="2">
        <v>1</v>
      </c>
      <c r="D20" s="2">
        <v>3</v>
      </c>
      <c r="E20" s="2">
        <v>1</v>
      </c>
      <c r="F20" s="2">
        <v>0</v>
      </c>
      <c r="G20" s="2">
        <v>91</v>
      </c>
      <c r="H20" s="2">
        <v>3</v>
      </c>
      <c r="I20" s="2">
        <v>2</v>
      </c>
      <c r="J20" s="2">
        <v>18</v>
      </c>
      <c r="K20" s="2" t="s">
        <v>106</v>
      </c>
      <c r="L20" s="2">
        <f>SUMPRODUCT(--(ISNUMBER(SEARCH(Jellemzők!$G$2:$G$6,K20))))</f>
        <v>0</v>
      </c>
      <c r="M20" s="2">
        <f>ROUND(MAX(0,MIN(1,(Jellemzők!$D$2-G20)/(Jellemzők!$D$2-Jellemzők!$C$2))),2)</f>
        <v>0.24</v>
      </c>
      <c r="N20" s="2">
        <f>ROUND(MAX(0,MIN(1,(J20-Jellemzők!$C$3)/(Jellemzők!$D$3-Jellemzők!$C$3))),2)</f>
        <v>0.04</v>
      </c>
      <c r="O20" s="2">
        <f>ROUND(MAX(0,MIN(1,(I20-Jellemzők!$C$4)/(Jellemzők!$D$4-Jellemzők!$C$4))),2)</f>
        <v>0.25</v>
      </c>
      <c r="P20" s="2">
        <f>ROUND(MAX(0,MIN(1,(H20-Jellemzők!$C$5)/(Jellemzők!$D$5-Jellemzők!$C$5))),2)</f>
        <v>1</v>
      </c>
      <c r="Q20" s="2">
        <f>ROUND(MAX(0,MIN(1,(Jellemzők!$D$6-F20)/(Jellemzők!$D$6-Jellemzők!$C$6))),2)</f>
        <v>1</v>
      </c>
      <c r="R20" s="2">
        <f>ROUND(MAX(0,MIN(1,(E20-Jellemzők!$C$7)/(Jellemzők!$D$7-Jellemzők!$C$7))),2)</f>
        <v>1</v>
      </c>
      <c r="S20" s="2">
        <f>ROUND(MIN(1,SUMPRODUCT(--(ISNUMBER(SEARCH(Jellemzők!$G$2:$G$6,K20))))/5),2)</f>
        <v>0</v>
      </c>
      <c r="T20" s="2">
        <f>ROUND(IF(SUMPRODUCT(--(ISNUMBER(SEARCH(Jellemzők!$H$2:$H$4,K20))))&gt;0,1,0),2)</f>
        <v>0</v>
      </c>
      <c r="U20" s="2">
        <f>ROUND(M20*Jellemzők!$E$2+N20*Jellemzők!$E$3+O20*Jellemzők!$E$4+P20*Jellemzők!$E$5+Q20*Jellemzők!$E$6+R20*Jellemzők!$E$7+S20*Jellemzők!$E$8+T20*Jellemzők!$E$9,2)</f>
        <v>0.4</v>
      </c>
    </row>
    <row r="21" spans="1:21">
      <c r="A21" s="2" t="s">
        <v>107</v>
      </c>
      <c r="B21" s="2" t="s">
        <v>108</v>
      </c>
      <c r="C21" s="2">
        <v>3</v>
      </c>
      <c r="D21" s="2">
        <v>2</v>
      </c>
      <c r="E21" s="2">
        <v>0</v>
      </c>
      <c r="F21" s="2">
        <v>1</v>
      </c>
      <c r="G21" s="2">
        <v>30</v>
      </c>
      <c r="H21" s="2">
        <v>2</v>
      </c>
      <c r="I21" s="2">
        <v>1</v>
      </c>
      <c r="J21" s="2">
        <v>14</v>
      </c>
      <c r="K21" s="2" t="s">
        <v>109</v>
      </c>
      <c r="L21" s="2">
        <f>SUMPRODUCT(--(ISNUMBER(SEARCH(Jellemzők!$G$2:$G$6,K21))))</f>
        <v>1</v>
      </c>
      <c r="M21" s="2">
        <f>ROUND(MAX(0,MIN(1,(Jellemzők!$D$2-G21)/(Jellemzők!$D$2-Jellemzők!$C$2))),2)</f>
        <v>0.76</v>
      </c>
      <c r="N21" s="2">
        <f>ROUND(MAX(0,MIN(1,(J21-Jellemzők!$C$3)/(Jellemzők!$D$3-Jellemzők!$C$3))),2)</f>
        <v>0.02</v>
      </c>
      <c r="O21" s="2">
        <f>ROUND(MAX(0,MIN(1,(I21-Jellemzők!$C$4)/(Jellemzők!$D$4-Jellemzők!$C$4))),2)</f>
        <v>0</v>
      </c>
      <c r="P21" s="2">
        <f>ROUND(MAX(0,MIN(1,(H21-Jellemzők!$C$5)/(Jellemzők!$D$5-Jellemzők!$C$5))),2)</f>
        <v>0.67</v>
      </c>
      <c r="Q21" s="2">
        <f>ROUND(MAX(0,MIN(1,(Jellemzők!$D$6-F21)/(Jellemzők!$D$6-Jellemzők!$C$6))),2)</f>
        <v>0</v>
      </c>
      <c r="R21" s="2">
        <f>ROUND(MAX(0,MIN(1,(E21-Jellemzők!$C$7)/(Jellemzők!$D$7-Jellemzők!$C$7))),2)</f>
        <v>0</v>
      </c>
      <c r="S21" s="2">
        <f>ROUND(MIN(1,SUMPRODUCT(--(ISNUMBER(SEARCH(Jellemzők!$G$2:$G$6,K21))))/5),2)</f>
        <v>0.2</v>
      </c>
      <c r="T21" s="2">
        <f>ROUND(IF(SUMPRODUCT(--(ISNUMBER(SEARCH(Jellemzők!$H$2:$H$4,K21))))&gt;0,1,0),2)</f>
        <v>0</v>
      </c>
      <c r="U21" s="2">
        <f>ROUND(M21*Jellemzők!$E$2+N21*Jellemzők!$E$3+O21*Jellemzők!$E$4+P21*Jellemzők!$E$5+Q21*Jellemzők!$E$6+R21*Jellemzők!$E$7+S21*Jellemzők!$E$8+T21*Jellemzők!$E$9,2)</f>
        <v>0.2</v>
      </c>
    </row>
    <row r="22" spans="1:21">
      <c r="A22" s="2" t="s">
        <v>110</v>
      </c>
      <c r="B22" s="2" t="s">
        <v>108</v>
      </c>
      <c r="C22" s="2">
        <v>3</v>
      </c>
      <c r="D22" s="2">
        <v>4</v>
      </c>
      <c r="E22" s="2">
        <v>1</v>
      </c>
      <c r="F22" s="2">
        <v>1</v>
      </c>
      <c r="G22" s="2">
        <v>87</v>
      </c>
      <c r="H22" s="2">
        <v>0</v>
      </c>
      <c r="I22" s="2">
        <v>2</v>
      </c>
      <c r="J22" s="2">
        <v>17</v>
      </c>
      <c r="K22" s="2" t="s">
        <v>111</v>
      </c>
      <c r="L22" s="2">
        <f>SUMPRODUCT(--(ISNUMBER(SEARCH(Jellemzők!$G$2:$G$6,K22))))</f>
        <v>1</v>
      </c>
      <c r="M22" s="2">
        <f>ROUND(MAX(0,MIN(1,(Jellemzők!$D$2-G22)/(Jellemzők!$D$2-Jellemzők!$C$2))),2)</f>
        <v>0.28000000000000003</v>
      </c>
      <c r="N22" s="2">
        <f>ROUND(MAX(0,MIN(1,(J22-Jellemzők!$C$3)/(Jellemzők!$D$3-Jellemzők!$C$3))),2)</f>
        <v>0.04</v>
      </c>
      <c r="O22" s="2">
        <f>ROUND(MAX(0,MIN(1,(I22-Jellemzők!$C$4)/(Jellemzők!$D$4-Jellemzők!$C$4))),2)</f>
        <v>0.25</v>
      </c>
      <c r="P22" s="2">
        <f>ROUND(MAX(0,MIN(1,(H22-Jellemzők!$C$5)/(Jellemzők!$D$5-Jellemzők!$C$5))),2)</f>
        <v>0</v>
      </c>
      <c r="Q22" s="2">
        <f>ROUND(MAX(0,MIN(1,(Jellemzők!$D$6-F22)/(Jellemzők!$D$6-Jellemzők!$C$6))),2)</f>
        <v>0</v>
      </c>
      <c r="R22" s="2">
        <f>ROUND(MAX(0,MIN(1,(E22-Jellemzők!$C$7)/(Jellemzők!$D$7-Jellemzők!$C$7))),2)</f>
        <v>1</v>
      </c>
      <c r="S22" s="2">
        <f>ROUND(MIN(1,SUMPRODUCT(--(ISNUMBER(SEARCH(Jellemzők!$G$2:$G$6,K22))))/5),2)</f>
        <v>0.2</v>
      </c>
      <c r="T22" s="2">
        <f>ROUND(IF(SUMPRODUCT(--(ISNUMBER(SEARCH(Jellemzők!$H$2:$H$4,K22))))&gt;0,1,0),2)</f>
        <v>0</v>
      </c>
      <c r="U22" s="2">
        <f>ROUND(M22*Jellemzők!$E$2+N22*Jellemzők!$E$3+O22*Jellemzők!$E$4+P22*Jellemzők!$E$5+Q22*Jellemzők!$E$6+R22*Jellemzők!$E$7+S22*Jellemzők!$E$8+T22*Jellemzők!$E$9,2)</f>
        <v>0.2</v>
      </c>
    </row>
    <row r="23" spans="1:21">
      <c r="A23" s="2" t="s">
        <v>112</v>
      </c>
      <c r="B23" s="2" t="s">
        <v>95</v>
      </c>
      <c r="C23" s="2">
        <v>1</v>
      </c>
      <c r="D23" s="2">
        <v>2</v>
      </c>
      <c r="E23" s="2">
        <v>0</v>
      </c>
      <c r="F23" s="2">
        <v>0</v>
      </c>
      <c r="G23" s="2">
        <v>17</v>
      </c>
      <c r="H23" s="2">
        <v>3</v>
      </c>
      <c r="I23" s="2">
        <v>4</v>
      </c>
      <c r="J23" s="2">
        <v>12</v>
      </c>
      <c r="K23" s="2" t="s">
        <v>113</v>
      </c>
      <c r="L23" s="2">
        <f>SUMPRODUCT(--(ISNUMBER(SEARCH(Jellemzők!$G$2:$G$6,K23))))</f>
        <v>0</v>
      </c>
      <c r="M23" s="2">
        <f>ROUND(MAX(0,MIN(1,(Jellemzők!$D$2-G23)/(Jellemzők!$D$2-Jellemzők!$C$2))),2)</f>
        <v>0.87</v>
      </c>
      <c r="N23" s="2">
        <f>ROUND(MAX(0,MIN(1,(J23-Jellemzők!$C$3)/(Jellemzők!$D$3-Jellemzők!$C$3))),2)</f>
        <v>0.01</v>
      </c>
      <c r="O23" s="2">
        <f>ROUND(MAX(0,MIN(1,(I23-Jellemzők!$C$4)/(Jellemzők!$D$4-Jellemzők!$C$4))),2)</f>
        <v>0.75</v>
      </c>
      <c r="P23" s="2">
        <f>ROUND(MAX(0,MIN(1,(H23-Jellemzők!$C$5)/(Jellemzők!$D$5-Jellemzők!$C$5))),2)</f>
        <v>1</v>
      </c>
      <c r="Q23" s="2">
        <f>ROUND(MAX(0,MIN(1,(Jellemzők!$D$6-F23)/(Jellemzők!$D$6-Jellemzők!$C$6))),2)</f>
        <v>1</v>
      </c>
      <c r="R23" s="2">
        <f>ROUND(MAX(0,MIN(1,(E23-Jellemzők!$C$7)/(Jellemzők!$D$7-Jellemzők!$C$7))),2)</f>
        <v>0</v>
      </c>
      <c r="S23" s="2">
        <f>ROUND(MIN(1,SUMPRODUCT(--(ISNUMBER(SEARCH(Jellemzők!$G$2:$G$6,K23))))/5),2)</f>
        <v>0</v>
      </c>
      <c r="T23" s="2">
        <f>ROUND(IF(SUMPRODUCT(--(ISNUMBER(SEARCH(Jellemzők!$H$2:$H$4,K23))))&gt;0,1,0),2)</f>
        <v>0</v>
      </c>
      <c r="U23" s="2">
        <f>ROUND(M23*Jellemzők!$E$2+N23*Jellemzők!$E$3+O23*Jellemzők!$E$4+P23*Jellemzők!$E$5+Q23*Jellemzők!$E$6+R23*Jellemzők!$E$7+S23*Jellemzők!$E$8+T23*Jellemzők!$E$9,2)</f>
        <v>0.37</v>
      </c>
    </row>
    <row r="24" spans="1:21">
      <c r="A24" s="2" t="s">
        <v>114</v>
      </c>
      <c r="B24" s="2" t="s">
        <v>75</v>
      </c>
      <c r="C24" s="2">
        <v>2</v>
      </c>
      <c r="D24" s="2">
        <v>2</v>
      </c>
      <c r="E24" s="2">
        <v>0</v>
      </c>
      <c r="F24" s="2">
        <v>0</v>
      </c>
      <c r="G24" s="2">
        <v>80</v>
      </c>
      <c r="H24" s="2">
        <v>2</v>
      </c>
      <c r="I24" s="2">
        <v>1</v>
      </c>
      <c r="J24" s="2">
        <v>10</v>
      </c>
      <c r="K24" s="2" t="s">
        <v>115</v>
      </c>
      <c r="L24" s="2">
        <f>SUMPRODUCT(--(ISNUMBER(SEARCH(Jellemzők!$G$2:$G$6,K24))))</f>
        <v>0</v>
      </c>
      <c r="M24" s="2">
        <f>ROUND(MAX(0,MIN(1,(Jellemzők!$D$2-G24)/(Jellemzők!$D$2-Jellemzők!$C$2))),2)</f>
        <v>0.34</v>
      </c>
      <c r="N24" s="2">
        <f>ROUND(MAX(0,MIN(1,(J24-Jellemzők!$C$3)/(Jellemzők!$D$3-Jellemzők!$C$3))),2)</f>
        <v>0</v>
      </c>
      <c r="O24" s="2">
        <f>ROUND(MAX(0,MIN(1,(I24-Jellemzők!$C$4)/(Jellemzők!$D$4-Jellemzők!$C$4))),2)</f>
        <v>0</v>
      </c>
      <c r="P24" s="2">
        <f>ROUND(MAX(0,MIN(1,(H24-Jellemzők!$C$5)/(Jellemzők!$D$5-Jellemzők!$C$5))),2)</f>
        <v>0.67</v>
      </c>
      <c r="Q24" s="2">
        <f>ROUND(MAX(0,MIN(1,(Jellemzők!$D$6-F24)/(Jellemzők!$D$6-Jellemzők!$C$6))),2)</f>
        <v>1</v>
      </c>
      <c r="R24" s="2">
        <f>ROUND(MAX(0,MIN(1,(E24-Jellemzők!$C$7)/(Jellemzők!$D$7-Jellemzők!$C$7))),2)</f>
        <v>0</v>
      </c>
      <c r="S24" s="2">
        <f>ROUND(MIN(1,SUMPRODUCT(--(ISNUMBER(SEARCH(Jellemzők!$G$2:$G$6,K24))))/5),2)</f>
        <v>0</v>
      </c>
      <c r="T24" s="2">
        <f>ROUND(IF(SUMPRODUCT(--(ISNUMBER(SEARCH(Jellemzők!$H$2:$H$4,K24))))&gt;0,1,0),2)</f>
        <v>0</v>
      </c>
      <c r="U24" s="2">
        <f>ROUND(M24*Jellemzők!$E$2+N24*Jellemzők!$E$3+O24*Jellemzők!$E$4+P24*Jellemzők!$E$5+Q24*Jellemzők!$E$6+R24*Jellemzők!$E$7+S24*Jellemzők!$E$8+T24*Jellemzők!$E$9,2)</f>
        <v>0.24</v>
      </c>
    </row>
    <row r="25" spans="1:21">
      <c r="A25" s="2" t="s">
        <v>116</v>
      </c>
      <c r="B25" s="2" t="s">
        <v>69</v>
      </c>
      <c r="C25" s="2">
        <v>4</v>
      </c>
      <c r="D25" s="2">
        <v>2</v>
      </c>
      <c r="E25" s="2">
        <v>0</v>
      </c>
      <c r="F25" s="2">
        <v>0</v>
      </c>
      <c r="G25" s="2">
        <v>100</v>
      </c>
      <c r="H25" s="2">
        <v>1</v>
      </c>
      <c r="I25" s="2">
        <v>2</v>
      </c>
      <c r="J25" s="2">
        <v>13</v>
      </c>
      <c r="K25" s="2" t="s">
        <v>117</v>
      </c>
      <c r="L25" s="2">
        <f>SUMPRODUCT(--(ISNUMBER(SEARCH(Jellemzők!$G$2:$G$6,K25))))</f>
        <v>0</v>
      </c>
      <c r="M25" s="2">
        <f>ROUND(MAX(0,MIN(1,(Jellemzők!$D$2-G25)/(Jellemzők!$D$2-Jellemzők!$C$2))),2)</f>
        <v>0.17</v>
      </c>
      <c r="N25" s="2">
        <f>ROUND(MAX(0,MIN(1,(J25-Jellemzők!$C$3)/(Jellemzők!$D$3-Jellemzők!$C$3))),2)</f>
        <v>0.02</v>
      </c>
      <c r="O25" s="2">
        <f>ROUND(MAX(0,MIN(1,(I25-Jellemzők!$C$4)/(Jellemzők!$D$4-Jellemzők!$C$4))),2)</f>
        <v>0.25</v>
      </c>
      <c r="P25" s="2">
        <f>ROUND(MAX(0,MIN(1,(H25-Jellemzők!$C$5)/(Jellemzők!$D$5-Jellemzők!$C$5))),2)</f>
        <v>0.33</v>
      </c>
      <c r="Q25" s="2">
        <f>ROUND(MAX(0,MIN(1,(Jellemzők!$D$6-F25)/(Jellemzők!$D$6-Jellemzők!$C$6))),2)</f>
        <v>1</v>
      </c>
      <c r="R25" s="2">
        <f>ROUND(MAX(0,MIN(1,(E25-Jellemzők!$C$7)/(Jellemzők!$D$7-Jellemzők!$C$7))),2)</f>
        <v>0</v>
      </c>
      <c r="S25" s="2">
        <f>ROUND(MIN(1,SUMPRODUCT(--(ISNUMBER(SEARCH(Jellemzők!$G$2:$G$6,K25))))/5),2)</f>
        <v>0</v>
      </c>
      <c r="T25" s="2">
        <f>ROUND(IF(SUMPRODUCT(--(ISNUMBER(SEARCH(Jellemzők!$H$2:$H$4,K25))))&gt;0,1,0),2)</f>
        <v>0</v>
      </c>
      <c r="U25" s="2">
        <f>ROUND(M25*Jellemzők!$E$2+N25*Jellemzők!$E$3+O25*Jellemzők!$E$4+P25*Jellemzők!$E$5+Q25*Jellemzők!$E$6+R25*Jellemzők!$E$7+S25*Jellemzők!$E$8+T25*Jellemzők!$E$9,2)</f>
        <v>0.19</v>
      </c>
    </row>
    <row r="26" spans="1:21">
      <c r="A26" s="2" t="s">
        <v>118</v>
      </c>
      <c r="B26" s="2" t="s">
        <v>88</v>
      </c>
      <c r="C26" s="2">
        <v>2</v>
      </c>
      <c r="D26" s="2">
        <v>1</v>
      </c>
      <c r="E26" s="2">
        <v>1</v>
      </c>
      <c r="F26" s="2">
        <v>0</v>
      </c>
      <c r="G26" s="2">
        <v>9</v>
      </c>
      <c r="H26" s="2">
        <v>0</v>
      </c>
      <c r="I26" s="2">
        <v>2</v>
      </c>
      <c r="J26" s="2">
        <v>11</v>
      </c>
      <c r="K26" s="2" t="s">
        <v>119</v>
      </c>
      <c r="L26" s="2">
        <f>SUMPRODUCT(--(ISNUMBER(SEARCH(Jellemzők!$G$2:$G$6,K26))))</f>
        <v>1</v>
      </c>
      <c r="M26" s="2">
        <f>ROUND(MAX(0,MIN(1,(Jellemzők!$D$2-G26)/(Jellemzők!$D$2-Jellemzők!$C$2))),2)</f>
        <v>0.93</v>
      </c>
      <c r="N26" s="2">
        <f>ROUND(MAX(0,MIN(1,(J26-Jellemzők!$C$3)/(Jellemzők!$D$3-Jellemzők!$C$3))),2)</f>
        <v>0.01</v>
      </c>
      <c r="O26" s="2">
        <f>ROUND(MAX(0,MIN(1,(I26-Jellemzők!$C$4)/(Jellemzők!$D$4-Jellemzők!$C$4))),2)</f>
        <v>0.25</v>
      </c>
      <c r="P26" s="2">
        <f>ROUND(MAX(0,MIN(1,(H26-Jellemzők!$C$5)/(Jellemzők!$D$5-Jellemzők!$C$5))),2)</f>
        <v>0</v>
      </c>
      <c r="Q26" s="2">
        <f>ROUND(MAX(0,MIN(1,(Jellemzők!$D$6-F26)/(Jellemzők!$D$6-Jellemzők!$C$6))),2)</f>
        <v>1</v>
      </c>
      <c r="R26" s="2">
        <f>ROUND(MAX(0,MIN(1,(E26-Jellemzők!$C$7)/(Jellemzők!$D$7-Jellemzők!$C$7))),2)</f>
        <v>1</v>
      </c>
      <c r="S26" s="2">
        <f>ROUND(MIN(1,SUMPRODUCT(--(ISNUMBER(SEARCH(Jellemzők!$G$2:$G$6,K26))))/5),2)</f>
        <v>0.2</v>
      </c>
      <c r="T26" s="2">
        <f>ROUND(IF(SUMPRODUCT(--(ISNUMBER(SEARCH(Jellemzők!$H$2:$H$4,K26))))&gt;0,1,0),2)</f>
        <v>0</v>
      </c>
      <c r="U26" s="2">
        <f>ROUND(M26*Jellemzők!$E$2+N26*Jellemzők!$E$3+O26*Jellemzők!$E$4+P26*Jellemzők!$E$5+Q26*Jellemzők!$E$6+R26*Jellemzők!$E$7+S26*Jellemzők!$E$8+T26*Jellemzők!$E$9,2)</f>
        <v>0.38</v>
      </c>
    </row>
    <row r="27" spans="1:21">
      <c r="A27" s="2" t="s">
        <v>120</v>
      </c>
      <c r="B27" s="2" t="s">
        <v>72</v>
      </c>
      <c r="C27" s="2">
        <v>3</v>
      </c>
      <c r="D27" s="2">
        <v>1</v>
      </c>
      <c r="E27" s="2">
        <v>0</v>
      </c>
      <c r="F27" s="2">
        <v>0</v>
      </c>
      <c r="G27" s="2">
        <v>119</v>
      </c>
      <c r="H27" s="2">
        <v>2</v>
      </c>
      <c r="I27" s="2">
        <v>4</v>
      </c>
      <c r="J27" s="2">
        <v>14</v>
      </c>
      <c r="K27" s="2" t="s">
        <v>121</v>
      </c>
      <c r="L27" s="2">
        <f>SUMPRODUCT(--(ISNUMBER(SEARCH(Jellemzők!$G$2:$G$6,K27))))</f>
        <v>0</v>
      </c>
      <c r="M27" s="2">
        <f>ROUND(MAX(0,MIN(1,(Jellemzők!$D$2-G27)/(Jellemzők!$D$2-Jellemzők!$C$2))),2)</f>
        <v>0.01</v>
      </c>
      <c r="N27" s="2">
        <f>ROUND(MAX(0,MIN(1,(J27-Jellemzők!$C$3)/(Jellemzők!$D$3-Jellemzők!$C$3))),2)</f>
        <v>0.02</v>
      </c>
      <c r="O27" s="2">
        <f>ROUND(MAX(0,MIN(1,(I27-Jellemzők!$C$4)/(Jellemzők!$D$4-Jellemzők!$C$4))),2)</f>
        <v>0.75</v>
      </c>
      <c r="P27" s="2">
        <f>ROUND(MAX(0,MIN(1,(H27-Jellemzők!$C$5)/(Jellemzők!$D$5-Jellemzők!$C$5))),2)</f>
        <v>0.67</v>
      </c>
      <c r="Q27" s="2">
        <f>ROUND(MAX(0,MIN(1,(Jellemzők!$D$6-F27)/(Jellemzők!$D$6-Jellemzők!$C$6))),2)</f>
        <v>1</v>
      </c>
      <c r="R27" s="2">
        <f>ROUND(MAX(0,MIN(1,(E27-Jellemzők!$C$7)/(Jellemzők!$D$7-Jellemzők!$C$7))),2)</f>
        <v>0</v>
      </c>
      <c r="S27" s="2">
        <f>ROUND(MIN(1,SUMPRODUCT(--(ISNUMBER(SEARCH(Jellemzők!$G$2:$G$6,K27))))/5),2)</f>
        <v>0</v>
      </c>
      <c r="T27" s="2">
        <f>ROUND(IF(SUMPRODUCT(--(ISNUMBER(SEARCH(Jellemzők!$H$2:$H$4,K27))))&gt;0,1,0),2)</f>
        <v>0</v>
      </c>
      <c r="U27" s="2">
        <f>ROUND(M27*Jellemzők!$E$2+N27*Jellemzők!$E$3+O27*Jellemzők!$E$4+P27*Jellemzők!$E$5+Q27*Jellemzők!$E$6+R27*Jellemzők!$E$7+S27*Jellemzők!$E$8+T27*Jellemzők!$E$9,2)</f>
        <v>0.24</v>
      </c>
    </row>
    <row r="28" spans="1:21">
      <c r="A28" s="2" t="s">
        <v>122</v>
      </c>
      <c r="B28" s="2" t="s">
        <v>66</v>
      </c>
      <c r="C28" s="2">
        <v>1</v>
      </c>
      <c r="D28" s="2">
        <v>2</v>
      </c>
      <c r="E28" s="2">
        <v>0</v>
      </c>
      <c r="F28" s="2">
        <v>0</v>
      </c>
      <c r="G28" s="2">
        <v>110</v>
      </c>
      <c r="H28" s="2">
        <v>0</v>
      </c>
      <c r="I28" s="2">
        <v>2</v>
      </c>
      <c r="J28" s="2">
        <v>9</v>
      </c>
      <c r="K28" s="2" t="s">
        <v>67</v>
      </c>
      <c r="L28" s="2">
        <f>SUMPRODUCT(--(ISNUMBER(SEARCH(Jellemzők!$G$2:$G$6,K28))))</f>
        <v>0</v>
      </c>
      <c r="M28" s="2">
        <f>ROUND(MAX(0,MIN(1,(Jellemzők!$D$2-G28)/(Jellemzők!$D$2-Jellemzők!$C$2))),2)</f>
        <v>0.08</v>
      </c>
      <c r="N28" s="2">
        <f>ROUND(MAX(0,MIN(1,(J28-Jellemzők!$C$3)/(Jellemzők!$D$3-Jellemzők!$C$3))),2)</f>
        <v>0</v>
      </c>
      <c r="O28" s="2">
        <f>ROUND(MAX(0,MIN(1,(I28-Jellemzők!$C$4)/(Jellemzők!$D$4-Jellemzők!$C$4))),2)</f>
        <v>0.25</v>
      </c>
      <c r="P28" s="2">
        <f>ROUND(MAX(0,MIN(1,(H28-Jellemzők!$C$5)/(Jellemzők!$D$5-Jellemzők!$C$5))),2)</f>
        <v>0</v>
      </c>
      <c r="Q28" s="2">
        <f>ROUND(MAX(0,MIN(1,(Jellemzők!$D$6-F28)/(Jellemzők!$D$6-Jellemzők!$C$6))),2)</f>
        <v>1</v>
      </c>
      <c r="R28" s="2">
        <f>ROUND(MAX(0,MIN(1,(E28-Jellemzők!$C$7)/(Jellemzők!$D$7-Jellemzők!$C$7))),2)</f>
        <v>0</v>
      </c>
      <c r="S28" s="2">
        <f>ROUND(MIN(1,SUMPRODUCT(--(ISNUMBER(SEARCH(Jellemzők!$G$2:$G$6,K28))))/5),2)</f>
        <v>0</v>
      </c>
      <c r="T28" s="2">
        <f>ROUND(IF(SUMPRODUCT(--(ISNUMBER(SEARCH(Jellemzők!$H$2:$H$4,K28))))&gt;0,1,0),2)</f>
        <v>0</v>
      </c>
      <c r="U28" s="2">
        <f>ROUND(M28*Jellemzők!$E$2+N28*Jellemzők!$E$3+O28*Jellemzők!$E$4+P28*Jellemzők!$E$5+Q28*Jellemzők!$E$6+R28*Jellemzők!$E$7+S28*Jellemzők!$E$8+T28*Jellemzők!$E$9,2)</f>
        <v>0.14000000000000001</v>
      </c>
    </row>
    <row r="29" spans="1:21">
      <c r="A29" s="2" t="s">
        <v>123</v>
      </c>
      <c r="B29" s="2" t="s">
        <v>81</v>
      </c>
      <c r="C29" s="2">
        <v>2</v>
      </c>
      <c r="D29" s="2">
        <v>2</v>
      </c>
      <c r="E29" s="2">
        <v>0</v>
      </c>
      <c r="F29" s="2">
        <v>0</v>
      </c>
      <c r="G29" s="2">
        <v>71</v>
      </c>
      <c r="H29" s="2">
        <v>2</v>
      </c>
      <c r="I29" s="2">
        <v>5</v>
      </c>
      <c r="J29" s="2">
        <v>13</v>
      </c>
      <c r="K29" s="2" t="s">
        <v>124</v>
      </c>
      <c r="L29" s="2">
        <f>SUMPRODUCT(--(ISNUMBER(SEARCH(Jellemzők!$G$2:$G$6,K29))))</f>
        <v>0</v>
      </c>
      <c r="M29" s="2">
        <f>ROUND(MAX(0,MIN(1,(Jellemzők!$D$2-G29)/(Jellemzők!$D$2-Jellemzők!$C$2))),2)</f>
        <v>0.41</v>
      </c>
      <c r="N29" s="2">
        <f>ROUND(MAX(0,MIN(1,(J29-Jellemzők!$C$3)/(Jellemzők!$D$3-Jellemzők!$C$3))),2)</f>
        <v>0.02</v>
      </c>
      <c r="O29" s="2">
        <f>ROUND(MAX(0,MIN(1,(I29-Jellemzők!$C$4)/(Jellemzők!$D$4-Jellemzők!$C$4))),2)</f>
        <v>1</v>
      </c>
      <c r="P29" s="2">
        <f>ROUND(MAX(0,MIN(1,(H29-Jellemzők!$C$5)/(Jellemzők!$D$5-Jellemzők!$C$5))),2)</f>
        <v>0.67</v>
      </c>
      <c r="Q29" s="2">
        <f>ROUND(MAX(0,MIN(1,(Jellemzők!$D$6-F29)/(Jellemzők!$D$6-Jellemzők!$C$6))),2)</f>
        <v>1</v>
      </c>
      <c r="R29" s="2">
        <f>ROUND(MAX(0,MIN(1,(E29-Jellemzők!$C$7)/(Jellemzők!$D$7-Jellemzők!$C$7))),2)</f>
        <v>0</v>
      </c>
      <c r="S29" s="2">
        <f>ROUND(MIN(1,SUMPRODUCT(--(ISNUMBER(SEARCH(Jellemzők!$G$2:$G$6,K29))))/5),2)</f>
        <v>0</v>
      </c>
      <c r="T29" s="2">
        <f>ROUND(IF(SUMPRODUCT(--(ISNUMBER(SEARCH(Jellemzők!$H$2:$H$4,K29))))&gt;0,1,0),2)</f>
        <v>0</v>
      </c>
      <c r="U29" s="2">
        <f>ROUND(M29*Jellemzők!$E$2+N29*Jellemzők!$E$3+O29*Jellemzők!$E$4+P29*Jellemzők!$E$5+Q29*Jellemzők!$E$6+R29*Jellemzők!$E$7+S29*Jellemzők!$E$8+T29*Jellemzők!$E$9,2)</f>
        <v>0.3</v>
      </c>
    </row>
    <row r="30" spans="1:21">
      <c r="A30" s="2" t="s">
        <v>125</v>
      </c>
      <c r="B30" s="2" t="s">
        <v>81</v>
      </c>
      <c r="C30" s="2">
        <v>2</v>
      </c>
      <c r="D30" s="2">
        <v>2</v>
      </c>
      <c r="E30" s="2">
        <v>1</v>
      </c>
      <c r="F30" s="2">
        <v>0</v>
      </c>
      <c r="G30" s="2">
        <v>55</v>
      </c>
      <c r="H30" s="2">
        <v>2</v>
      </c>
      <c r="I30" s="2">
        <v>1</v>
      </c>
      <c r="J30" s="2">
        <v>15</v>
      </c>
      <c r="K30" s="2" t="s">
        <v>126</v>
      </c>
      <c r="L30" s="2">
        <f>SUMPRODUCT(--(ISNUMBER(SEARCH(Jellemzők!$G$2:$G$6,K30))))</f>
        <v>0</v>
      </c>
      <c r="M30" s="2">
        <f>ROUND(MAX(0,MIN(1,(Jellemzők!$D$2-G30)/(Jellemzők!$D$2-Jellemzők!$C$2))),2)</f>
        <v>0.55000000000000004</v>
      </c>
      <c r="N30" s="2">
        <f>ROUND(MAX(0,MIN(1,(J30-Jellemzők!$C$3)/(Jellemzők!$D$3-Jellemzők!$C$3))),2)</f>
        <v>0.03</v>
      </c>
      <c r="O30" s="2">
        <f>ROUND(MAX(0,MIN(1,(I30-Jellemzők!$C$4)/(Jellemzők!$D$4-Jellemzők!$C$4))),2)</f>
        <v>0</v>
      </c>
      <c r="P30" s="2">
        <f>ROUND(MAX(0,MIN(1,(H30-Jellemzők!$C$5)/(Jellemzők!$D$5-Jellemzők!$C$5))),2)</f>
        <v>0.67</v>
      </c>
      <c r="Q30" s="2">
        <f>ROUND(MAX(0,MIN(1,(Jellemzők!$D$6-F30)/(Jellemzők!$D$6-Jellemzők!$C$6))),2)</f>
        <v>1</v>
      </c>
      <c r="R30" s="2">
        <f>ROUND(MAX(0,MIN(1,(E30-Jellemzők!$C$7)/(Jellemzők!$D$7-Jellemzők!$C$7))),2)</f>
        <v>1</v>
      </c>
      <c r="S30" s="2">
        <f>ROUND(MIN(1,SUMPRODUCT(--(ISNUMBER(SEARCH(Jellemzők!$G$2:$G$6,K30))))/5),2)</f>
        <v>0</v>
      </c>
      <c r="T30" s="2">
        <f>ROUND(IF(SUMPRODUCT(--(ISNUMBER(SEARCH(Jellemzők!$H$2:$H$4,K30))))&gt;0,1,0),2)</f>
        <v>0</v>
      </c>
      <c r="U30" s="2">
        <f>ROUND(M30*Jellemzők!$E$2+N30*Jellemzők!$E$3+O30*Jellemzők!$E$4+P30*Jellemzők!$E$5+Q30*Jellemzők!$E$6+R30*Jellemzők!$E$7+S30*Jellemzők!$E$8+T30*Jellemzők!$E$9,2)</f>
        <v>0.38</v>
      </c>
    </row>
    <row r="31" spans="1:21">
      <c r="A31" s="2" t="s">
        <v>127</v>
      </c>
      <c r="B31" s="2" t="s">
        <v>128</v>
      </c>
      <c r="C31" s="2">
        <v>4</v>
      </c>
      <c r="D31" s="2">
        <v>4</v>
      </c>
      <c r="E31" s="2">
        <v>0</v>
      </c>
      <c r="F31" s="2">
        <v>1</v>
      </c>
      <c r="G31" s="2">
        <v>112</v>
      </c>
      <c r="H31" s="2">
        <v>1</v>
      </c>
      <c r="I31" s="2">
        <v>1</v>
      </c>
      <c r="J31" s="2">
        <v>12</v>
      </c>
      <c r="K31" s="2" t="s">
        <v>129</v>
      </c>
      <c r="L31" s="2">
        <f>SUMPRODUCT(--(ISNUMBER(SEARCH(Jellemzők!$G$2:$G$6,K31))))</f>
        <v>0</v>
      </c>
      <c r="M31" s="2">
        <f>ROUND(MAX(0,MIN(1,(Jellemzők!$D$2-G31)/(Jellemzők!$D$2-Jellemzők!$C$2))),2)</f>
        <v>7.0000000000000007E-2</v>
      </c>
      <c r="N31" s="2">
        <f>ROUND(MAX(0,MIN(1,(J31-Jellemzők!$C$3)/(Jellemzők!$D$3-Jellemzők!$C$3))),2)</f>
        <v>0.01</v>
      </c>
      <c r="O31" s="2">
        <f>ROUND(MAX(0,MIN(1,(I31-Jellemzők!$C$4)/(Jellemzők!$D$4-Jellemzők!$C$4))),2)</f>
        <v>0</v>
      </c>
      <c r="P31" s="2">
        <f>ROUND(MAX(0,MIN(1,(H31-Jellemzők!$C$5)/(Jellemzők!$D$5-Jellemzők!$C$5))),2)</f>
        <v>0.33</v>
      </c>
      <c r="Q31" s="2">
        <f>ROUND(MAX(0,MIN(1,(Jellemzők!$D$6-F31)/(Jellemzők!$D$6-Jellemzők!$C$6))),2)</f>
        <v>0</v>
      </c>
      <c r="R31" s="2">
        <f>ROUND(MAX(0,MIN(1,(E31-Jellemzők!$C$7)/(Jellemzők!$D$7-Jellemzők!$C$7))),2)</f>
        <v>0</v>
      </c>
      <c r="S31" s="2">
        <f>ROUND(MIN(1,SUMPRODUCT(--(ISNUMBER(SEARCH(Jellemzők!$G$2:$G$6,K31))))/5),2)</f>
        <v>0</v>
      </c>
      <c r="T31" s="2">
        <f>ROUND(IF(SUMPRODUCT(--(ISNUMBER(SEARCH(Jellemzők!$H$2:$H$4,K31))))&gt;0,1,0),2)</f>
        <v>1</v>
      </c>
      <c r="U31" s="2">
        <f>ROUND(M31*Jellemzők!$E$2+N31*Jellemzők!$E$3+O31*Jellemzők!$E$4+P31*Jellemzők!$E$5+Q31*Jellemzők!$E$6+R31*Jellemzők!$E$7+S31*Jellemzők!$E$8+T31*Jellemzők!$E$9,2)</f>
        <v>0.18</v>
      </c>
    </row>
    <row r="32" spans="1:21">
      <c r="A32" s="2" t="s">
        <v>130</v>
      </c>
      <c r="B32" s="2" t="s">
        <v>131</v>
      </c>
      <c r="C32" s="2">
        <v>3</v>
      </c>
      <c r="D32" s="2">
        <v>2</v>
      </c>
      <c r="E32" s="2">
        <v>0</v>
      </c>
      <c r="F32" s="2">
        <v>0</v>
      </c>
      <c r="G32" s="2">
        <v>101</v>
      </c>
      <c r="H32" s="2">
        <v>3</v>
      </c>
      <c r="I32" s="2">
        <v>3</v>
      </c>
      <c r="J32" s="2">
        <v>16</v>
      </c>
      <c r="K32" s="2" t="s">
        <v>132</v>
      </c>
      <c r="L32" s="2">
        <f>SUMPRODUCT(--(ISNUMBER(SEARCH(Jellemzők!$G$2:$G$6,K32))))</f>
        <v>0</v>
      </c>
      <c r="M32" s="2">
        <f>ROUND(MAX(0,MIN(1,(Jellemzők!$D$2-G32)/(Jellemzők!$D$2-Jellemzők!$C$2))),2)</f>
        <v>0.16</v>
      </c>
      <c r="N32" s="2">
        <f>ROUND(MAX(0,MIN(1,(J32-Jellemzők!$C$3)/(Jellemzők!$D$3-Jellemzők!$C$3))),2)</f>
        <v>0.03</v>
      </c>
      <c r="O32" s="2">
        <f>ROUND(MAX(0,MIN(1,(I32-Jellemzők!$C$4)/(Jellemzők!$D$4-Jellemzők!$C$4))),2)</f>
        <v>0.5</v>
      </c>
      <c r="P32" s="2">
        <f>ROUND(MAX(0,MIN(1,(H32-Jellemzők!$C$5)/(Jellemzők!$D$5-Jellemzők!$C$5))),2)</f>
        <v>1</v>
      </c>
      <c r="Q32" s="2">
        <f>ROUND(MAX(0,MIN(1,(Jellemzők!$D$6-F32)/(Jellemzők!$D$6-Jellemzők!$C$6))),2)</f>
        <v>1</v>
      </c>
      <c r="R32" s="2">
        <f>ROUND(MAX(0,MIN(1,(E32-Jellemzők!$C$7)/(Jellemzők!$D$7-Jellemzők!$C$7))),2)</f>
        <v>0</v>
      </c>
      <c r="S32" s="2">
        <f>ROUND(MIN(1,SUMPRODUCT(--(ISNUMBER(SEARCH(Jellemzők!$G$2:$G$6,K32))))/5),2)</f>
        <v>0</v>
      </c>
      <c r="T32" s="2">
        <f>ROUND(IF(SUMPRODUCT(--(ISNUMBER(SEARCH(Jellemzők!$H$2:$H$4,K32))))&gt;0,1,0),2)</f>
        <v>0</v>
      </c>
      <c r="U32" s="2">
        <f>ROUND(M32*Jellemzők!$E$2+N32*Jellemzők!$E$3+O32*Jellemzők!$E$4+P32*Jellemzők!$E$5+Q32*Jellemzők!$E$6+R32*Jellemzők!$E$7+S32*Jellemzők!$E$8+T32*Jellemzők!$E$9,2)</f>
        <v>0.28999999999999998</v>
      </c>
    </row>
    <row r="33" spans="1:21">
      <c r="A33" s="2" t="s">
        <v>133</v>
      </c>
      <c r="B33" s="2" t="s">
        <v>72</v>
      </c>
      <c r="C33" s="2">
        <v>3</v>
      </c>
      <c r="D33" s="2">
        <v>3</v>
      </c>
      <c r="E33" s="2">
        <v>0</v>
      </c>
      <c r="F33" s="2">
        <v>0</v>
      </c>
      <c r="G33" s="2">
        <v>105</v>
      </c>
      <c r="H33" s="2">
        <v>0</v>
      </c>
      <c r="I33" s="2">
        <v>4</v>
      </c>
      <c r="J33" s="2">
        <v>12</v>
      </c>
      <c r="K33" s="2" t="s">
        <v>134</v>
      </c>
      <c r="L33" s="2">
        <f>SUMPRODUCT(--(ISNUMBER(SEARCH(Jellemzők!$G$2:$G$6,K33))))</f>
        <v>0</v>
      </c>
      <c r="M33" s="2">
        <f>ROUND(MAX(0,MIN(1,(Jellemzők!$D$2-G33)/(Jellemzők!$D$2-Jellemzők!$C$2))),2)</f>
        <v>0.13</v>
      </c>
      <c r="N33" s="2">
        <f>ROUND(MAX(0,MIN(1,(J33-Jellemzők!$C$3)/(Jellemzők!$D$3-Jellemzők!$C$3))),2)</f>
        <v>0.01</v>
      </c>
      <c r="O33" s="2">
        <f>ROUND(MAX(0,MIN(1,(I33-Jellemzők!$C$4)/(Jellemzők!$D$4-Jellemzők!$C$4))),2)</f>
        <v>0.75</v>
      </c>
      <c r="P33" s="2">
        <f>ROUND(MAX(0,MIN(1,(H33-Jellemzők!$C$5)/(Jellemzők!$D$5-Jellemzők!$C$5))),2)</f>
        <v>0</v>
      </c>
      <c r="Q33" s="2">
        <f>ROUND(MAX(0,MIN(1,(Jellemzők!$D$6-F33)/(Jellemzők!$D$6-Jellemzők!$C$6))),2)</f>
        <v>1</v>
      </c>
      <c r="R33" s="2">
        <f>ROUND(MAX(0,MIN(1,(E33-Jellemzők!$C$7)/(Jellemzők!$D$7-Jellemzők!$C$7))),2)</f>
        <v>0</v>
      </c>
      <c r="S33" s="2">
        <f>ROUND(MIN(1,SUMPRODUCT(--(ISNUMBER(SEARCH(Jellemzők!$G$2:$G$6,K33))))/5),2)</f>
        <v>0</v>
      </c>
      <c r="T33" s="2">
        <f>ROUND(IF(SUMPRODUCT(--(ISNUMBER(SEARCH(Jellemzők!$H$2:$H$4,K33))))&gt;0,1,0),2)</f>
        <v>0</v>
      </c>
      <c r="U33" s="2">
        <f>ROUND(M33*Jellemzők!$E$2+N33*Jellemzők!$E$3+O33*Jellemzők!$E$4+P33*Jellemzők!$E$5+Q33*Jellemzők!$E$6+R33*Jellemzők!$E$7+S33*Jellemzők!$E$8+T33*Jellemzők!$E$9,2)</f>
        <v>0.17</v>
      </c>
    </row>
    <row r="34" spans="1:21">
      <c r="A34" s="2" t="s">
        <v>135</v>
      </c>
      <c r="B34" s="2" t="s">
        <v>105</v>
      </c>
      <c r="C34" s="2">
        <v>1</v>
      </c>
      <c r="D34" s="2">
        <v>2</v>
      </c>
      <c r="E34" s="2">
        <v>1</v>
      </c>
      <c r="F34" s="2">
        <v>0</v>
      </c>
      <c r="G34" s="2">
        <v>98</v>
      </c>
      <c r="H34" s="2">
        <v>0</v>
      </c>
      <c r="I34" s="2">
        <v>1</v>
      </c>
      <c r="J34" s="2">
        <v>14</v>
      </c>
      <c r="K34" s="2" t="s">
        <v>136</v>
      </c>
      <c r="L34" s="2">
        <f>SUMPRODUCT(--(ISNUMBER(SEARCH(Jellemzők!$G$2:$G$6,K34))))</f>
        <v>0</v>
      </c>
      <c r="M34" s="2">
        <f>ROUND(MAX(0,MIN(1,(Jellemzők!$D$2-G34)/(Jellemzők!$D$2-Jellemzők!$C$2))),2)</f>
        <v>0.18</v>
      </c>
      <c r="N34" s="2">
        <f>ROUND(MAX(0,MIN(1,(J34-Jellemzők!$C$3)/(Jellemzők!$D$3-Jellemzők!$C$3))),2)</f>
        <v>0.02</v>
      </c>
      <c r="O34" s="2">
        <f>ROUND(MAX(0,MIN(1,(I34-Jellemzők!$C$4)/(Jellemzők!$D$4-Jellemzők!$C$4))),2)</f>
        <v>0</v>
      </c>
      <c r="P34" s="2">
        <f>ROUND(MAX(0,MIN(1,(H34-Jellemzők!$C$5)/(Jellemzők!$D$5-Jellemzők!$C$5))),2)</f>
        <v>0</v>
      </c>
      <c r="Q34" s="2">
        <f>ROUND(MAX(0,MIN(1,(Jellemzők!$D$6-F34)/(Jellemzők!$D$6-Jellemzők!$C$6))),2)</f>
        <v>1</v>
      </c>
      <c r="R34" s="2">
        <f>ROUND(MAX(0,MIN(1,(E34-Jellemzők!$C$7)/(Jellemzők!$D$7-Jellemzők!$C$7))),2)</f>
        <v>1</v>
      </c>
      <c r="S34" s="2">
        <f>ROUND(MIN(1,SUMPRODUCT(--(ISNUMBER(SEARCH(Jellemzők!$G$2:$G$6,K34))))/5),2)</f>
        <v>0</v>
      </c>
      <c r="T34" s="2">
        <f>ROUND(IF(SUMPRODUCT(--(ISNUMBER(SEARCH(Jellemzők!$H$2:$H$4,K34))))&gt;0,1,0),2)</f>
        <v>1</v>
      </c>
      <c r="U34" s="2">
        <f>ROUND(M34*Jellemzők!$E$2+N34*Jellemzők!$E$3+O34*Jellemzők!$E$4+P34*Jellemzők!$E$5+Q34*Jellemzők!$E$6+R34*Jellemzők!$E$7+S34*Jellemzők!$E$8+T34*Jellemzők!$E$9,2)</f>
        <v>0.38</v>
      </c>
    </row>
    <row r="35" spans="1:21">
      <c r="A35" s="2" t="s">
        <v>137</v>
      </c>
      <c r="B35" s="2" t="s">
        <v>98</v>
      </c>
      <c r="C35" s="2">
        <v>4</v>
      </c>
      <c r="D35" s="2">
        <v>3</v>
      </c>
      <c r="E35" s="2">
        <v>1</v>
      </c>
      <c r="F35" s="2">
        <v>0</v>
      </c>
      <c r="G35" s="2">
        <v>46</v>
      </c>
      <c r="H35" s="2">
        <v>0</v>
      </c>
      <c r="I35" s="2">
        <v>1</v>
      </c>
      <c r="J35" s="2">
        <v>11</v>
      </c>
      <c r="K35" s="2" t="s">
        <v>138</v>
      </c>
      <c r="L35" s="2">
        <f>SUMPRODUCT(--(ISNUMBER(SEARCH(Jellemzők!$G$2:$G$6,K35))))</f>
        <v>1</v>
      </c>
      <c r="M35" s="2">
        <f>ROUND(MAX(0,MIN(1,(Jellemzők!$D$2-G35)/(Jellemzők!$D$2-Jellemzők!$C$2))),2)</f>
        <v>0.62</v>
      </c>
      <c r="N35" s="2">
        <f>ROUND(MAX(0,MIN(1,(J35-Jellemzők!$C$3)/(Jellemzők!$D$3-Jellemzők!$C$3))),2)</f>
        <v>0.01</v>
      </c>
      <c r="O35" s="2">
        <f>ROUND(MAX(0,MIN(1,(I35-Jellemzők!$C$4)/(Jellemzők!$D$4-Jellemzők!$C$4))),2)</f>
        <v>0</v>
      </c>
      <c r="P35" s="2">
        <f>ROUND(MAX(0,MIN(1,(H35-Jellemzők!$C$5)/(Jellemzők!$D$5-Jellemzők!$C$5))),2)</f>
        <v>0</v>
      </c>
      <c r="Q35" s="2">
        <f>ROUND(MAX(0,MIN(1,(Jellemzők!$D$6-F35)/(Jellemzők!$D$6-Jellemzők!$C$6))),2)</f>
        <v>1</v>
      </c>
      <c r="R35" s="2">
        <f>ROUND(MAX(0,MIN(1,(E35-Jellemzők!$C$7)/(Jellemzők!$D$7-Jellemzők!$C$7))),2)</f>
        <v>1</v>
      </c>
      <c r="S35" s="2">
        <f>ROUND(MIN(1,SUMPRODUCT(--(ISNUMBER(SEARCH(Jellemzők!$G$2:$G$6,K35))))/5),2)</f>
        <v>0.2</v>
      </c>
      <c r="T35" s="2">
        <f>ROUND(IF(SUMPRODUCT(--(ISNUMBER(SEARCH(Jellemzők!$H$2:$H$4,K35))))&gt;0,1,0),2)</f>
        <v>1</v>
      </c>
      <c r="U35" s="2">
        <f>ROUND(M35*Jellemzők!$E$2+N35*Jellemzők!$E$3+O35*Jellemzők!$E$4+P35*Jellemzők!$E$5+Q35*Jellemzők!$E$6+R35*Jellemzők!$E$7+S35*Jellemzők!$E$8+T35*Jellemzők!$E$9,2)</f>
        <v>0.46</v>
      </c>
    </row>
    <row r="36" spans="1:21">
      <c r="A36" s="2" t="s">
        <v>139</v>
      </c>
      <c r="B36" s="2" t="s">
        <v>81</v>
      </c>
      <c r="C36" s="2">
        <v>2</v>
      </c>
      <c r="D36" s="2">
        <v>2</v>
      </c>
      <c r="E36" s="2">
        <v>0</v>
      </c>
      <c r="F36" s="2">
        <v>0</v>
      </c>
      <c r="G36" s="2">
        <v>97</v>
      </c>
      <c r="H36" s="2">
        <v>1</v>
      </c>
      <c r="I36" s="2">
        <v>3</v>
      </c>
      <c r="J36" s="2">
        <v>14</v>
      </c>
      <c r="K36" s="2" t="s">
        <v>140</v>
      </c>
      <c r="L36" s="2">
        <f>SUMPRODUCT(--(ISNUMBER(SEARCH(Jellemzők!$G$2:$G$6,K36))))</f>
        <v>0</v>
      </c>
      <c r="M36" s="2">
        <f>ROUND(MAX(0,MIN(1,(Jellemzők!$D$2-G36)/(Jellemzők!$D$2-Jellemzők!$C$2))),2)</f>
        <v>0.19</v>
      </c>
      <c r="N36" s="2">
        <f>ROUND(MAX(0,MIN(1,(J36-Jellemzők!$C$3)/(Jellemzők!$D$3-Jellemzők!$C$3))),2)</f>
        <v>0.02</v>
      </c>
      <c r="O36" s="2">
        <f>ROUND(MAX(0,MIN(1,(I36-Jellemzők!$C$4)/(Jellemzők!$D$4-Jellemzők!$C$4))),2)</f>
        <v>0.5</v>
      </c>
      <c r="P36" s="2">
        <f>ROUND(MAX(0,MIN(1,(H36-Jellemzők!$C$5)/(Jellemzők!$D$5-Jellemzők!$C$5))),2)</f>
        <v>0.33</v>
      </c>
      <c r="Q36" s="2">
        <f>ROUND(MAX(0,MIN(1,(Jellemzők!$D$6-F36)/(Jellemzők!$D$6-Jellemzők!$C$6))),2)</f>
        <v>1</v>
      </c>
      <c r="R36" s="2">
        <f>ROUND(MAX(0,MIN(1,(E36-Jellemzők!$C$7)/(Jellemzők!$D$7-Jellemzők!$C$7))),2)</f>
        <v>0</v>
      </c>
      <c r="S36" s="2">
        <f>ROUND(MIN(1,SUMPRODUCT(--(ISNUMBER(SEARCH(Jellemzők!$G$2:$G$6,K36))))/5),2)</f>
        <v>0</v>
      </c>
      <c r="T36" s="2">
        <f>ROUND(IF(SUMPRODUCT(--(ISNUMBER(SEARCH(Jellemzők!$H$2:$H$4,K36))))&gt;0,1,0),2)</f>
        <v>0</v>
      </c>
      <c r="U36" s="2">
        <f>ROUND(M36*Jellemzők!$E$2+N36*Jellemzők!$E$3+O36*Jellemzők!$E$4+P36*Jellemzők!$E$5+Q36*Jellemzők!$E$6+R36*Jellemzők!$E$7+S36*Jellemzők!$E$8+T36*Jellemzők!$E$9,2)</f>
        <v>0.21</v>
      </c>
    </row>
    <row r="37" spans="1:21">
      <c r="A37" s="2" t="s">
        <v>141</v>
      </c>
      <c r="B37" s="2" t="s">
        <v>142</v>
      </c>
      <c r="C37" s="2">
        <v>1</v>
      </c>
      <c r="D37" s="2">
        <v>4</v>
      </c>
      <c r="E37" s="2">
        <v>0</v>
      </c>
      <c r="F37" s="2">
        <v>0</v>
      </c>
      <c r="G37" s="2">
        <v>99</v>
      </c>
      <c r="H37" s="2">
        <v>1</v>
      </c>
      <c r="I37" s="2">
        <v>4</v>
      </c>
      <c r="J37" s="2">
        <v>11</v>
      </c>
      <c r="K37" s="2" t="s">
        <v>143</v>
      </c>
      <c r="L37" s="2">
        <f>SUMPRODUCT(--(ISNUMBER(SEARCH(Jellemzők!$G$2:$G$6,K37))))</f>
        <v>0</v>
      </c>
      <c r="M37" s="2">
        <f>ROUND(MAX(0,MIN(1,(Jellemzők!$D$2-G37)/(Jellemzők!$D$2-Jellemzők!$C$2))),2)</f>
        <v>0.18</v>
      </c>
      <c r="N37" s="2">
        <f>ROUND(MAX(0,MIN(1,(J37-Jellemzők!$C$3)/(Jellemzők!$D$3-Jellemzők!$C$3))),2)</f>
        <v>0.01</v>
      </c>
      <c r="O37" s="2">
        <f>ROUND(MAX(0,MIN(1,(I37-Jellemzők!$C$4)/(Jellemzők!$D$4-Jellemzők!$C$4))),2)</f>
        <v>0.75</v>
      </c>
      <c r="P37" s="2">
        <f>ROUND(MAX(0,MIN(1,(H37-Jellemzők!$C$5)/(Jellemzők!$D$5-Jellemzők!$C$5))),2)</f>
        <v>0.33</v>
      </c>
      <c r="Q37" s="2">
        <f>ROUND(MAX(0,MIN(1,(Jellemzők!$D$6-F37)/(Jellemzők!$D$6-Jellemzők!$C$6))),2)</f>
        <v>1</v>
      </c>
      <c r="R37" s="2">
        <f>ROUND(MAX(0,MIN(1,(E37-Jellemzők!$C$7)/(Jellemzők!$D$7-Jellemzők!$C$7))),2)</f>
        <v>0</v>
      </c>
      <c r="S37" s="2">
        <f>ROUND(MIN(1,SUMPRODUCT(--(ISNUMBER(SEARCH(Jellemzők!$G$2:$G$6,K37))))/5),2)</f>
        <v>0</v>
      </c>
      <c r="T37" s="2">
        <f>ROUND(IF(SUMPRODUCT(--(ISNUMBER(SEARCH(Jellemzők!$H$2:$H$4,K37))))&gt;0,1,0),2)</f>
        <v>0</v>
      </c>
      <c r="U37" s="2">
        <f>ROUND(M37*Jellemzők!$E$2+N37*Jellemzők!$E$3+O37*Jellemzők!$E$4+P37*Jellemzők!$E$5+Q37*Jellemzők!$E$6+R37*Jellemzők!$E$7+S37*Jellemzők!$E$8+T37*Jellemzők!$E$9,2)</f>
        <v>0.21</v>
      </c>
    </row>
    <row r="38" spans="1:21">
      <c r="A38" s="2" t="s">
        <v>144</v>
      </c>
      <c r="B38" s="2" t="s">
        <v>145</v>
      </c>
      <c r="C38" s="2">
        <v>2</v>
      </c>
      <c r="D38" s="2">
        <v>3</v>
      </c>
      <c r="E38" s="2">
        <v>0</v>
      </c>
      <c r="F38" s="2">
        <v>0</v>
      </c>
      <c r="G38" s="2">
        <v>94</v>
      </c>
      <c r="H38" s="2">
        <v>1</v>
      </c>
      <c r="I38" s="2">
        <v>1</v>
      </c>
      <c r="J38" s="2">
        <v>13</v>
      </c>
      <c r="K38" s="2" t="s">
        <v>146</v>
      </c>
      <c r="L38" s="2">
        <f>SUMPRODUCT(--(ISNUMBER(SEARCH(Jellemzők!$G$2:$G$6,K38))))</f>
        <v>0</v>
      </c>
      <c r="M38" s="2">
        <f>ROUND(MAX(0,MIN(1,(Jellemzők!$D$2-G38)/(Jellemzők!$D$2-Jellemzők!$C$2))),2)</f>
        <v>0.22</v>
      </c>
      <c r="N38" s="2">
        <f>ROUND(MAX(0,MIN(1,(J38-Jellemzők!$C$3)/(Jellemzők!$D$3-Jellemzők!$C$3))),2)</f>
        <v>0.02</v>
      </c>
      <c r="O38" s="2">
        <f>ROUND(MAX(0,MIN(1,(I38-Jellemzők!$C$4)/(Jellemzők!$D$4-Jellemzők!$C$4))),2)</f>
        <v>0</v>
      </c>
      <c r="P38" s="2">
        <f>ROUND(MAX(0,MIN(1,(H38-Jellemzők!$C$5)/(Jellemzők!$D$5-Jellemzők!$C$5))),2)</f>
        <v>0.33</v>
      </c>
      <c r="Q38" s="2">
        <f>ROUND(MAX(0,MIN(1,(Jellemzők!$D$6-F38)/(Jellemzők!$D$6-Jellemzők!$C$6))),2)</f>
        <v>1</v>
      </c>
      <c r="R38" s="2">
        <f>ROUND(MAX(0,MIN(1,(E38-Jellemzők!$C$7)/(Jellemzők!$D$7-Jellemzők!$C$7))),2)</f>
        <v>0</v>
      </c>
      <c r="S38" s="2">
        <f>ROUND(MIN(1,SUMPRODUCT(--(ISNUMBER(SEARCH(Jellemzők!$G$2:$G$6,K38))))/5),2)</f>
        <v>0</v>
      </c>
      <c r="T38" s="2">
        <f>ROUND(IF(SUMPRODUCT(--(ISNUMBER(SEARCH(Jellemzők!$H$2:$H$4,K38))))&gt;0,1,0),2)</f>
        <v>0</v>
      </c>
      <c r="U38" s="2">
        <f>ROUND(M38*Jellemzők!$E$2+N38*Jellemzők!$E$3+O38*Jellemzők!$E$4+P38*Jellemzők!$E$5+Q38*Jellemzők!$E$6+R38*Jellemzők!$E$7+S38*Jellemzők!$E$8+T38*Jellemzők!$E$9,2)</f>
        <v>0.19</v>
      </c>
    </row>
    <row r="39" spans="1:21">
      <c r="A39" s="2" t="s">
        <v>147</v>
      </c>
      <c r="B39" s="2" t="s">
        <v>105</v>
      </c>
      <c r="C39" s="2">
        <v>1</v>
      </c>
      <c r="D39" s="2">
        <v>2</v>
      </c>
      <c r="E39" s="2">
        <v>1</v>
      </c>
      <c r="F39" s="2">
        <v>0</v>
      </c>
      <c r="G39" s="2">
        <v>5</v>
      </c>
      <c r="H39" s="2">
        <v>2</v>
      </c>
      <c r="I39" s="2">
        <v>4</v>
      </c>
      <c r="J39" s="2">
        <v>16</v>
      </c>
      <c r="K39" s="2" t="s">
        <v>148</v>
      </c>
      <c r="L39" s="2">
        <f>SUMPRODUCT(--(ISNUMBER(SEARCH(Jellemzők!$G$2:$G$6,K39))))</f>
        <v>1</v>
      </c>
      <c r="M39" s="2">
        <f>ROUND(MAX(0,MIN(1,(Jellemzők!$D$2-G39)/(Jellemzők!$D$2-Jellemzők!$C$2))),2)</f>
        <v>0.97</v>
      </c>
      <c r="N39" s="2">
        <f>ROUND(MAX(0,MIN(1,(J39-Jellemzők!$C$3)/(Jellemzők!$D$3-Jellemzők!$C$3))),2)</f>
        <v>0.03</v>
      </c>
      <c r="O39" s="2">
        <f>ROUND(MAX(0,MIN(1,(I39-Jellemzők!$C$4)/(Jellemzők!$D$4-Jellemzők!$C$4))),2)</f>
        <v>0.75</v>
      </c>
      <c r="P39" s="2">
        <f>ROUND(MAX(0,MIN(1,(H39-Jellemzők!$C$5)/(Jellemzők!$D$5-Jellemzők!$C$5))),2)</f>
        <v>0.67</v>
      </c>
      <c r="Q39" s="2">
        <f>ROUND(MAX(0,MIN(1,(Jellemzők!$D$6-F39)/(Jellemzők!$D$6-Jellemzők!$C$6))),2)</f>
        <v>1</v>
      </c>
      <c r="R39" s="2">
        <f>ROUND(MAX(0,MIN(1,(E39-Jellemzők!$C$7)/(Jellemzők!$D$7-Jellemzők!$C$7))),2)</f>
        <v>1</v>
      </c>
      <c r="S39" s="2">
        <f>ROUND(MIN(1,SUMPRODUCT(--(ISNUMBER(SEARCH(Jellemzők!$G$2:$G$6,K39))))/5),2)</f>
        <v>0.2</v>
      </c>
      <c r="T39" s="2">
        <f>ROUND(IF(SUMPRODUCT(--(ISNUMBER(SEARCH(Jellemzők!$H$2:$H$4,K39))))&gt;0,1,0),2)</f>
        <v>0</v>
      </c>
      <c r="U39" s="2">
        <f>ROUND(M39*Jellemzők!$E$2+N39*Jellemzők!$E$3+O39*Jellemzők!$E$4+P39*Jellemzők!$E$5+Q39*Jellemzők!$E$6+R39*Jellemzők!$E$7+S39*Jellemzők!$E$8+T39*Jellemzők!$E$9,2)</f>
        <v>0.5</v>
      </c>
    </row>
    <row r="40" spans="1:21">
      <c r="A40" s="2" t="s">
        <v>149</v>
      </c>
      <c r="B40" s="2" t="s">
        <v>81</v>
      </c>
      <c r="C40" s="2">
        <v>2</v>
      </c>
      <c r="D40" s="2">
        <v>1</v>
      </c>
      <c r="E40" s="2">
        <v>1</v>
      </c>
      <c r="F40" s="2">
        <v>0</v>
      </c>
      <c r="G40" s="2">
        <v>99</v>
      </c>
      <c r="H40" s="2">
        <v>2</v>
      </c>
      <c r="I40" s="2">
        <v>1</v>
      </c>
      <c r="J40" s="2">
        <v>13</v>
      </c>
      <c r="K40" s="2" t="s">
        <v>150</v>
      </c>
      <c r="L40" s="2">
        <f>SUMPRODUCT(--(ISNUMBER(SEARCH(Jellemzők!$G$2:$G$6,K40))))</f>
        <v>0</v>
      </c>
      <c r="M40" s="2">
        <f>ROUND(MAX(0,MIN(1,(Jellemzők!$D$2-G40)/(Jellemzők!$D$2-Jellemzők!$C$2))),2)</f>
        <v>0.18</v>
      </c>
      <c r="N40" s="2">
        <f>ROUND(MAX(0,MIN(1,(J40-Jellemzők!$C$3)/(Jellemzők!$D$3-Jellemzők!$C$3))),2)</f>
        <v>0.02</v>
      </c>
      <c r="O40" s="2">
        <f>ROUND(MAX(0,MIN(1,(I40-Jellemzők!$C$4)/(Jellemzők!$D$4-Jellemzők!$C$4))),2)</f>
        <v>0</v>
      </c>
      <c r="P40" s="2">
        <f>ROUND(MAX(0,MIN(1,(H40-Jellemzők!$C$5)/(Jellemzők!$D$5-Jellemzők!$C$5))),2)</f>
        <v>0.67</v>
      </c>
      <c r="Q40" s="2">
        <f>ROUND(MAX(0,MIN(1,(Jellemzők!$D$6-F40)/(Jellemzők!$D$6-Jellemzők!$C$6))),2)</f>
        <v>1</v>
      </c>
      <c r="R40" s="2">
        <f>ROUND(MAX(0,MIN(1,(E40-Jellemzők!$C$7)/(Jellemzők!$D$7-Jellemzők!$C$7))),2)</f>
        <v>1</v>
      </c>
      <c r="S40" s="2">
        <f>ROUND(MIN(1,SUMPRODUCT(--(ISNUMBER(SEARCH(Jellemzők!$G$2:$G$6,K40))))/5),2)</f>
        <v>0</v>
      </c>
      <c r="T40" s="2">
        <f>ROUND(IF(SUMPRODUCT(--(ISNUMBER(SEARCH(Jellemzők!$H$2:$H$4,K40))))&gt;0,1,0),2)</f>
        <v>0</v>
      </c>
      <c r="U40" s="2">
        <f>ROUND(M40*Jellemzők!$E$2+N40*Jellemzők!$E$3+O40*Jellemzők!$E$4+P40*Jellemzők!$E$5+Q40*Jellemzők!$E$6+R40*Jellemzők!$E$7+S40*Jellemzők!$E$8+T40*Jellemzők!$E$9,2)</f>
        <v>0.34</v>
      </c>
    </row>
    <row r="41" spans="1:21">
      <c r="A41" s="2" t="s">
        <v>151</v>
      </c>
      <c r="B41" s="2" t="s">
        <v>152</v>
      </c>
      <c r="C41" s="2">
        <v>4</v>
      </c>
      <c r="D41" s="2">
        <v>4</v>
      </c>
      <c r="E41" s="2">
        <v>0</v>
      </c>
      <c r="F41" s="2">
        <v>0</v>
      </c>
      <c r="G41" s="2">
        <v>7</v>
      </c>
      <c r="H41" s="2">
        <v>3</v>
      </c>
      <c r="I41" s="2">
        <v>4</v>
      </c>
      <c r="J41" s="2">
        <v>15</v>
      </c>
      <c r="K41" s="2" t="s">
        <v>153</v>
      </c>
      <c r="L41" s="2">
        <f>SUMPRODUCT(--(ISNUMBER(SEARCH(Jellemzők!$G$2:$G$6,K41))))</f>
        <v>0</v>
      </c>
      <c r="M41" s="2">
        <f>ROUND(MAX(0,MIN(1,(Jellemzők!$D$2-G41)/(Jellemzők!$D$2-Jellemzők!$C$2))),2)</f>
        <v>0.95</v>
      </c>
      <c r="N41" s="2">
        <f>ROUND(MAX(0,MIN(1,(J41-Jellemzők!$C$3)/(Jellemzők!$D$3-Jellemzők!$C$3))),2)</f>
        <v>0.03</v>
      </c>
      <c r="O41" s="2">
        <f>ROUND(MAX(0,MIN(1,(I41-Jellemzők!$C$4)/(Jellemzők!$D$4-Jellemzők!$C$4))),2)</f>
        <v>0.75</v>
      </c>
      <c r="P41" s="2">
        <f>ROUND(MAX(0,MIN(1,(H41-Jellemzők!$C$5)/(Jellemzők!$D$5-Jellemzők!$C$5))),2)</f>
        <v>1</v>
      </c>
      <c r="Q41" s="2">
        <f>ROUND(MAX(0,MIN(1,(Jellemzők!$D$6-F41)/(Jellemzők!$D$6-Jellemzők!$C$6))),2)</f>
        <v>1</v>
      </c>
      <c r="R41" s="2">
        <f>ROUND(MAX(0,MIN(1,(E41-Jellemzők!$C$7)/(Jellemzők!$D$7-Jellemzők!$C$7))),2)</f>
        <v>0</v>
      </c>
      <c r="S41" s="2">
        <f>ROUND(MIN(1,SUMPRODUCT(--(ISNUMBER(SEARCH(Jellemzők!$G$2:$G$6,K41))))/5),2)</f>
        <v>0</v>
      </c>
      <c r="T41" s="2">
        <f>ROUND(IF(SUMPRODUCT(--(ISNUMBER(SEARCH(Jellemzők!$H$2:$H$4,K41))))&gt;0,1,0),2)</f>
        <v>0</v>
      </c>
      <c r="U41" s="2">
        <f>ROUND(M41*Jellemzők!$E$2+N41*Jellemzők!$E$3+O41*Jellemzők!$E$4+P41*Jellemzők!$E$5+Q41*Jellemzők!$E$6+R41*Jellemzők!$E$7+S41*Jellemzők!$E$8+T41*Jellemzők!$E$9,2)</f>
        <v>0.39</v>
      </c>
    </row>
    <row r="42" spans="1:21">
      <c r="A42" s="2" t="s">
        <v>154</v>
      </c>
      <c r="B42" s="2" t="s">
        <v>142</v>
      </c>
      <c r="C42" s="2">
        <v>1</v>
      </c>
      <c r="D42" s="2">
        <v>3</v>
      </c>
      <c r="E42" s="2">
        <v>0</v>
      </c>
      <c r="F42" s="2">
        <v>0</v>
      </c>
      <c r="G42" s="2">
        <v>21</v>
      </c>
      <c r="H42" s="2">
        <v>2</v>
      </c>
      <c r="I42" s="2">
        <v>2</v>
      </c>
      <c r="J42" s="2">
        <v>11</v>
      </c>
      <c r="K42" s="2" t="s">
        <v>155</v>
      </c>
      <c r="L42" s="2">
        <f>SUMPRODUCT(--(ISNUMBER(SEARCH(Jellemzők!$G$2:$G$6,K42))))</f>
        <v>2</v>
      </c>
      <c r="M42" s="2">
        <f>ROUND(MAX(0,MIN(1,(Jellemzők!$D$2-G42)/(Jellemzők!$D$2-Jellemzők!$C$2))),2)</f>
        <v>0.83</v>
      </c>
      <c r="N42" s="2">
        <f>ROUND(MAX(0,MIN(1,(J42-Jellemzők!$C$3)/(Jellemzők!$D$3-Jellemzők!$C$3))),2)</f>
        <v>0.01</v>
      </c>
      <c r="O42" s="2">
        <f>ROUND(MAX(0,MIN(1,(I42-Jellemzők!$C$4)/(Jellemzők!$D$4-Jellemzők!$C$4))),2)</f>
        <v>0.25</v>
      </c>
      <c r="P42" s="2">
        <f>ROUND(MAX(0,MIN(1,(H42-Jellemzők!$C$5)/(Jellemzők!$D$5-Jellemzők!$C$5))),2)</f>
        <v>0.67</v>
      </c>
      <c r="Q42" s="2">
        <f>ROUND(MAX(0,MIN(1,(Jellemzők!$D$6-F42)/(Jellemzők!$D$6-Jellemzők!$C$6))),2)</f>
        <v>1</v>
      </c>
      <c r="R42" s="2">
        <f>ROUND(MAX(0,MIN(1,(E42-Jellemzők!$C$7)/(Jellemzők!$D$7-Jellemzők!$C$7))),2)</f>
        <v>0</v>
      </c>
      <c r="S42" s="2">
        <f>ROUND(MIN(1,SUMPRODUCT(--(ISNUMBER(SEARCH(Jellemzők!$G$2:$G$6,K42))))/5),2)</f>
        <v>0.4</v>
      </c>
      <c r="T42" s="2">
        <f>ROUND(IF(SUMPRODUCT(--(ISNUMBER(SEARCH(Jellemzők!$H$2:$H$4,K42))))&gt;0,1,0),2)</f>
        <v>0</v>
      </c>
      <c r="U42" s="2">
        <f>ROUND(M42*Jellemzők!$E$2+N42*Jellemzők!$E$3+O42*Jellemzők!$E$4+P42*Jellemzők!$E$5+Q42*Jellemzők!$E$6+R42*Jellemzők!$E$7+S42*Jellemzők!$E$8+T42*Jellemzők!$E$9,2)</f>
        <v>0.37</v>
      </c>
    </row>
    <row r="43" spans="1:21">
      <c r="A43" s="2" t="s">
        <v>156</v>
      </c>
      <c r="B43" s="2" t="s">
        <v>142</v>
      </c>
      <c r="C43" s="2">
        <v>1</v>
      </c>
      <c r="D43" s="2">
        <v>3</v>
      </c>
      <c r="E43" s="2">
        <v>0</v>
      </c>
      <c r="F43" s="2">
        <v>0</v>
      </c>
      <c r="G43" s="2">
        <v>108</v>
      </c>
      <c r="H43" s="2">
        <v>1</v>
      </c>
      <c r="I43" s="2">
        <v>4</v>
      </c>
      <c r="J43" s="2">
        <v>12</v>
      </c>
      <c r="K43" s="2" t="s">
        <v>157</v>
      </c>
      <c r="L43" s="2">
        <f>SUMPRODUCT(--(ISNUMBER(SEARCH(Jellemzők!$G$2:$G$6,K43))))</f>
        <v>0</v>
      </c>
      <c r="M43" s="2">
        <f>ROUND(MAX(0,MIN(1,(Jellemzők!$D$2-G43)/(Jellemzők!$D$2-Jellemzők!$C$2))),2)</f>
        <v>0.1</v>
      </c>
      <c r="N43" s="2">
        <f>ROUND(MAX(0,MIN(1,(J43-Jellemzők!$C$3)/(Jellemzők!$D$3-Jellemzők!$C$3))),2)</f>
        <v>0.01</v>
      </c>
      <c r="O43" s="2">
        <f>ROUND(MAX(0,MIN(1,(I43-Jellemzők!$C$4)/(Jellemzők!$D$4-Jellemzők!$C$4))),2)</f>
        <v>0.75</v>
      </c>
      <c r="P43" s="2">
        <f>ROUND(MAX(0,MIN(1,(H43-Jellemzők!$C$5)/(Jellemzők!$D$5-Jellemzők!$C$5))),2)</f>
        <v>0.33</v>
      </c>
      <c r="Q43" s="2">
        <f>ROUND(MAX(0,MIN(1,(Jellemzők!$D$6-F43)/(Jellemzők!$D$6-Jellemzők!$C$6))),2)</f>
        <v>1</v>
      </c>
      <c r="R43" s="2">
        <f>ROUND(MAX(0,MIN(1,(E43-Jellemzők!$C$7)/(Jellemzők!$D$7-Jellemzők!$C$7))),2)</f>
        <v>0</v>
      </c>
      <c r="S43" s="2">
        <f>ROUND(MIN(1,SUMPRODUCT(--(ISNUMBER(SEARCH(Jellemzők!$G$2:$G$6,K43))))/5),2)</f>
        <v>0</v>
      </c>
      <c r="T43" s="2">
        <f>ROUND(IF(SUMPRODUCT(--(ISNUMBER(SEARCH(Jellemzők!$H$2:$H$4,K43))))&gt;0,1,0),2)</f>
        <v>0</v>
      </c>
      <c r="U43" s="2">
        <f>ROUND(M43*Jellemzők!$E$2+N43*Jellemzők!$E$3+O43*Jellemzők!$E$4+P43*Jellemzők!$E$5+Q43*Jellemzők!$E$6+R43*Jellemzők!$E$7+S43*Jellemzők!$E$8+T43*Jellemzők!$E$9,2)</f>
        <v>0.21</v>
      </c>
    </row>
    <row r="44" spans="1:21">
      <c r="A44" s="2" t="s">
        <v>158</v>
      </c>
      <c r="B44" s="2" t="s">
        <v>131</v>
      </c>
      <c r="C44" s="2">
        <v>3</v>
      </c>
      <c r="D44" s="2">
        <v>4</v>
      </c>
      <c r="E44" s="2">
        <v>1</v>
      </c>
      <c r="F44" s="2">
        <v>0</v>
      </c>
      <c r="G44" s="2">
        <v>63</v>
      </c>
      <c r="H44" s="2">
        <v>2</v>
      </c>
      <c r="I44" s="2">
        <v>1</v>
      </c>
      <c r="J44" s="2">
        <v>12</v>
      </c>
      <c r="K44" s="2" t="s">
        <v>159</v>
      </c>
      <c r="L44" s="2">
        <f>SUMPRODUCT(--(ISNUMBER(SEARCH(Jellemzők!$G$2:$G$6,K44))))</f>
        <v>0</v>
      </c>
      <c r="M44" s="2">
        <f>ROUND(MAX(0,MIN(1,(Jellemzők!$D$2-G44)/(Jellemzők!$D$2-Jellemzők!$C$2))),2)</f>
        <v>0.48</v>
      </c>
      <c r="N44" s="2">
        <f>ROUND(MAX(0,MIN(1,(J44-Jellemzők!$C$3)/(Jellemzők!$D$3-Jellemzők!$C$3))),2)</f>
        <v>0.01</v>
      </c>
      <c r="O44" s="2">
        <f>ROUND(MAX(0,MIN(1,(I44-Jellemzők!$C$4)/(Jellemzők!$D$4-Jellemzők!$C$4))),2)</f>
        <v>0</v>
      </c>
      <c r="P44" s="2">
        <f>ROUND(MAX(0,MIN(1,(H44-Jellemzők!$C$5)/(Jellemzők!$D$5-Jellemzők!$C$5))),2)</f>
        <v>0.67</v>
      </c>
      <c r="Q44" s="2">
        <f>ROUND(MAX(0,MIN(1,(Jellemzők!$D$6-F44)/(Jellemzők!$D$6-Jellemzők!$C$6))),2)</f>
        <v>1</v>
      </c>
      <c r="R44" s="2">
        <f>ROUND(MAX(0,MIN(1,(E44-Jellemzők!$C$7)/(Jellemzők!$D$7-Jellemzők!$C$7))),2)</f>
        <v>1</v>
      </c>
      <c r="S44" s="2">
        <f>ROUND(MIN(1,SUMPRODUCT(--(ISNUMBER(SEARCH(Jellemzők!$G$2:$G$6,K44))))/5),2)</f>
        <v>0</v>
      </c>
      <c r="T44" s="2">
        <f>ROUND(IF(SUMPRODUCT(--(ISNUMBER(SEARCH(Jellemzők!$H$2:$H$4,K44))))&gt;0,1,0),2)</f>
        <v>0</v>
      </c>
      <c r="U44" s="2">
        <f>ROUND(M44*Jellemzők!$E$2+N44*Jellemzők!$E$3+O44*Jellemzők!$E$4+P44*Jellemzők!$E$5+Q44*Jellemzők!$E$6+R44*Jellemzők!$E$7+S44*Jellemzők!$E$8+T44*Jellemzők!$E$9,2)</f>
        <v>0.37</v>
      </c>
    </row>
    <row r="45" spans="1:21">
      <c r="A45" s="2" t="s">
        <v>160</v>
      </c>
      <c r="B45" s="2" t="s">
        <v>81</v>
      </c>
      <c r="C45" s="2">
        <v>2</v>
      </c>
      <c r="D45" s="2">
        <v>1</v>
      </c>
      <c r="E45" s="2">
        <v>0</v>
      </c>
      <c r="F45" s="2">
        <v>0</v>
      </c>
      <c r="G45" s="2">
        <v>106</v>
      </c>
      <c r="H45" s="2">
        <v>1</v>
      </c>
      <c r="I45" s="2">
        <v>3</v>
      </c>
      <c r="J45" s="2">
        <v>14</v>
      </c>
      <c r="K45" s="2" t="s">
        <v>161</v>
      </c>
      <c r="L45" s="2">
        <f>SUMPRODUCT(--(ISNUMBER(SEARCH(Jellemzők!$G$2:$G$6,K45))))</f>
        <v>0</v>
      </c>
      <c r="M45" s="2">
        <f>ROUND(MAX(0,MIN(1,(Jellemzők!$D$2-G45)/(Jellemzők!$D$2-Jellemzők!$C$2))),2)</f>
        <v>0.12</v>
      </c>
      <c r="N45" s="2">
        <f>ROUND(MAX(0,MIN(1,(J45-Jellemzők!$C$3)/(Jellemzők!$D$3-Jellemzők!$C$3))),2)</f>
        <v>0.02</v>
      </c>
      <c r="O45" s="2">
        <f>ROUND(MAX(0,MIN(1,(I45-Jellemzők!$C$4)/(Jellemzők!$D$4-Jellemzők!$C$4))),2)</f>
        <v>0.5</v>
      </c>
      <c r="P45" s="2">
        <f>ROUND(MAX(0,MIN(1,(H45-Jellemzők!$C$5)/(Jellemzők!$D$5-Jellemzők!$C$5))),2)</f>
        <v>0.33</v>
      </c>
      <c r="Q45" s="2">
        <f>ROUND(MAX(0,MIN(1,(Jellemzők!$D$6-F45)/(Jellemzők!$D$6-Jellemzők!$C$6))),2)</f>
        <v>1</v>
      </c>
      <c r="R45" s="2">
        <f>ROUND(MAX(0,MIN(1,(E45-Jellemzők!$C$7)/(Jellemzők!$D$7-Jellemzők!$C$7))),2)</f>
        <v>0</v>
      </c>
      <c r="S45" s="2">
        <f>ROUND(MIN(1,SUMPRODUCT(--(ISNUMBER(SEARCH(Jellemzők!$G$2:$G$6,K45))))/5),2)</f>
        <v>0</v>
      </c>
      <c r="T45" s="2">
        <f>ROUND(IF(SUMPRODUCT(--(ISNUMBER(SEARCH(Jellemzők!$H$2:$H$4,K45))))&gt;0,1,0),2)</f>
        <v>0</v>
      </c>
      <c r="U45" s="2">
        <f>ROUND(M45*Jellemzők!$E$2+N45*Jellemzők!$E$3+O45*Jellemzők!$E$4+P45*Jellemzők!$E$5+Q45*Jellemzők!$E$6+R45*Jellemzők!$E$7+S45*Jellemzők!$E$8+T45*Jellemzők!$E$9,2)</f>
        <v>0.2</v>
      </c>
    </row>
    <row r="46" spans="1:21">
      <c r="A46" s="2" t="s">
        <v>162</v>
      </c>
      <c r="B46" s="2" t="s">
        <v>128</v>
      </c>
      <c r="C46" s="2">
        <v>4</v>
      </c>
      <c r="D46" s="2">
        <v>3</v>
      </c>
      <c r="E46" s="2">
        <v>0</v>
      </c>
      <c r="F46" s="2">
        <v>1</v>
      </c>
      <c r="G46" s="2">
        <v>114</v>
      </c>
      <c r="H46" s="2">
        <v>1</v>
      </c>
      <c r="I46" s="2">
        <v>2</v>
      </c>
      <c r="J46" s="2">
        <v>11</v>
      </c>
      <c r="K46" s="2" t="s">
        <v>163</v>
      </c>
      <c r="L46" s="2">
        <f>SUMPRODUCT(--(ISNUMBER(SEARCH(Jellemzők!$G$2:$G$6,K46))))</f>
        <v>0</v>
      </c>
      <c r="M46" s="2">
        <f>ROUND(MAX(0,MIN(1,(Jellemzők!$D$2-G46)/(Jellemzők!$D$2-Jellemzők!$C$2))),2)</f>
        <v>0.05</v>
      </c>
      <c r="N46" s="2">
        <f>ROUND(MAX(0,MIN(1,(J46-Jellemzők!$C$3)/(Jellemzők!$D$3-Jellemzők!$C$3))),2)</f>
        <v>0.01</v>
      </c>
      <c r="O46" s="2">
        <f>ROUND(MAX(0,MIN(1,(I46-Jellemzők!$C$4)/(Jellemzők!$D$4-Jellemzők!$C$4))),2)</f>
        <v>0.25</v>
      </c>
      <c r="P46" s="2">
        <f>ROUND(MAX(0,MIN(1,(H46-Jellemzők!$C$5)/(Jellemzők!$D$5-Jellemzők!$C$5))),2)</f>
        <v>0.33</v>
      </c>
      <c r="Q46" s="2">
        <f>ROUND(MAX(0,MIN(1,(Jellemzők!$D$6-F46)/(Jellemzők!$D$6-Jellemzők!$C$6))),2)</f>
        <v>0</v>
      </c>
      <c r="R46" s="2">
        <f>ROUND(MAX(0,MIN(1,(E46-Jellemzők!$C$7)/(Jellemzők!$D$7-Jellemzők!$C$7))),2)</f>
        <v>0</v>
      </c>
      <c r="S46" s="2">
        <f>ROUND(MIN(1,SUMPRODUCT(--(ISNUMBER(SEARCH(Jellemzők!$G$2:$G$6,K46))))/5),2)</f>
        <v>0</v>
      </c>
      <c r="T46" s="2">
        <f>ROUND(IF(SUMPRODUCT(--(ISNUMBER(SEARCH(Jellemzők!$H$2:$H$4,K46))))&gt;0,1,0),2)</f>
        <v>0</v>
      </c>
      <c r="U46" s="2">
        <f>ROUND(M46*Jellemzők!$E$2+N46*Jellemzők!$E$3+O46*Jellemzők!$E$4+P46*Jellemzők!$E$5+Q46*Jellemzők!$E$6+R46*Jellemzők!$E$7+S46*Jellemzők!$E$8+T46*Jellemzők!$E$9,2)</f>
        <v>0.06</v>
      </c>
    </row>
    <row r="47" spans="1:21">
      <c r="A47" s="2" t="s">
        <v>164</v>
      </c>
      <c r="B47" s="2" t="s">
        <v>63</v>
      </c>
      <c r="C47" s="2">
        <v>3</v>
      </c>
      <c r="D47" s="2">
        <v>1</v>
      </c>
      <c r="E47" s="2">
        <v>0</v>
      </c>
      <c r="F47" s="2">
        <v>0</v>
      </c>
      <c r="G47" s="2">
        <v>95</v>
      </c>
      <c r="H47" s="2">
        <v>0</v>
      </c>
      <c r="I47" s="2">
        <v>1</v>
      </c>
      <c r="J47" s="2">
        <v>10</v>
      </c>
      <c r="K47" s="2" t="s">
        <v>165</v>
      </c>
      <c r="L47" s="2">
        <f>SUMPRODUCT(--(ISNUMBER(SEARCH(Jellemzők!$G$2:$G$6,K47))))</f>
        <v>0</v>
      </c>
      <c r="M47" s="2">
        <f>ROUND(MAX(0,MIN(1,(Jellemzők!$D$2-G47)/(Jellemzők!$D$2-Jellemzők!$C$2))),2)</f>
        <v>0.21</v>
      </c>
      <c r="N47" s="2">
        <f>ROUND(MAX(0,MIN(1,(J47-Jellemzők!$C$3)/(Jellemzők!$D$3-Jellemzők!$C$3))),2)</f>
        <v>0</v>
      </c>
      <c r="O47" s="2">
        <f>ROUND(MAX(0,MIN(1,(I47-Jellemzők!$C$4)/(Jellemzők!$D$4-Jellemzők!$C$4))),2)</f>
        <v>0</v>
      </c>
      <c r="P47" s="2">
        <f>ROUND(MAX(0,MIN(1,(H47-Jellemzők!$C$5)/(Jellemzők!$D$5-Jellemzők!$C$5))),2)</f>
        <v>0</v>
      </c>
      <c r="Q47" s="2">
        <f>ROUND(MAX(0,MIN(1,(Jellemzők!$D$6-F47)/(Jellemzők!$D$6-Jellemzők!$C$6))),2)</f>
        <v>1</v>
      </c>
      <c r="R47" s="2">
        <f>ROUND(MAX(0,MIN(1,(E47-Jellemzők!$C$7)/(Jellemzők!$D$7-Jellemzők!$C$7))),2)</f>
        <v>0</v>
      </c>
      <c r="S47" s="2">
        <f>ROUND(MIN(1,SUMPRODUCT(--(ISNUMBER(SEARCH(Jellemzők!$G$2:$G$6,K47))))/5),2)</f>
        <v>0</v>
      </c>
      <c r="T47" s="2">
        <f>ROUND(IF(SUMPRODUCT(--(ISNUMBER(SEARCH(Jellemzők!$H$2:$H$4,K47))))&gt;0,1,0),2)</f>
        <v>0</v>
      </c>
      <c r="U47" s="2">
        <f>ROUND(M47*Jellemzők!$E$2+N47*Jellemzők!$E$3+O47*Jellemzők!$E$4+P47*Jellemzők!$E$5+Q47*Jellemzők!$E$6+R47*Jellemzők!$E$7+S47*Jellemzők!$E$8+T47*Jellemzők!$E$9,2)</f>
        <v>0.14000000000000001</v>
      </c>
    </row>
    <row r="48" spans="1:21">
      <c r="A48" s="2" t="s">
        <v>166</v>
      </c>
      <c r="B48" s="2" t="s">
        <v>145</v>
      </c>
      <c r="C48" s="2">
        <v>2</v>
      </c>
      <c r="D48" s="2">
        <v>3</v>
      </c>
      <c r="E48" s="2">
        <v>0</v>
      </c>
      <c r="F48" s="2">
        <v>0</v>
      </c>
      <c r="G48" s="2">
        <v>80</v>
      </c>
      <c r="H48" s="2">
        <v>1</v>
      </c>
      <c r="I48" s="2">
        <v>1</v>
      </c>
      <c r="J48" s="2">
        <v>11</v>
      </c>
      <c r="K48" s="2" t="s">
        <v>167</v>
      </c>
      <c r="L48" s="2">
        <f>SUMPRODUCT(--(ISNUMBER(SEARCH(Jellemzők!$G$2:$G$6,K48))))</f>
        <v>0</v>
      </c>
      <c r="M48" s="2">
        <f>ROUND(MAX(0,MIN(1,(Jellemzők!$D$2-G48)/(Jellemzők!$D$2-Jellemzők!$C$2))),2)</f>
        <v>0.34</v>
      </c>
      <c r="N48" s="2">
        <f>ROUND(MAX(0,MIN(1,(J48-Jellemzők!$C$3)/(Jellemzők!$D$3-Jellemzők!$C$3))),2)</f>
        <v>0.01</v>
      </c>
      <c r="O48" s="2">
        <f>ROUND(MAX(0,MIN(1,(I48-Jellemzők!$C$4)/(Jellemzők!$D$4-Jellemzők!$C$4))),2)</f>
        <v>0</v>
      </c>
      <c r="P48" s="2">
        <f>ROUND(MAX(0,MIN(1,(H48-Jellemzők!$C$5)/(Jellemzők!$D$5-Jellemzők!$C$5))),2)</f>
        <v>0.33</v>
      </c>
      <c r="Q48" s="2">
        <f>ROUND(MAX(0,MIN(1,(Jellemzők!$D$6-F48)/(Jellemzők!$D$6-Jellemzők!$C$6))),2)</f>
        <v>1</v>
      </c>
      <c r="R48" s="2">
        <f>ROUND(MAX(0,MIN(1,(E48-Jellemzők!$C$7)/(Jellemzők!$D$7-Jellemzők!$C$7))),2)</f>
        <v>0</v>
      </c>
      <c r="S48" s="2">
        <f>ROUND(MIN(1,SUMPRODUCT(--(ISNUMBER(SEARCH(Jellemzők!$G$2:$G$6,K48))))/5),2)</f>
        <v>0</v>
      </c>
      <c r="T48" s="2">
        <f>ROUND(IF(SUMPRODUCT(--(ISNUMBER(SEARCH(Jellemzők!$H$2:$H$4,K48))))&gt;0,1,0),2)</f>
        <v>0</v>
      </c>
      <c r="U48" s="2">
        <f>ROUND(M48*Jellemzők!$E$2+N48*Jellemzők!$E$3+O48*Jellemzők!$E$4+P48*Jellemzők!$E$5+Q48*Jellemzők!$E$6+R48*Jellemzők!$E$7+S48*Jellemzők!$E$8+T48*Jellemzők!$E$9,2)</f>
        <v>0.2</v>
      </c>
    </row>
    <row r="49" spans="1:21">
      <c r="A49" s="2" t="s">
        <v>168</v>
      </c>
      <c r="B49" s="2" t="s">
        <v>169</v>
      </c>
      <c r="C49" s="2">
        <v>4</v>
      </c>
      <c r="D49" s="2">
        <v>1</v>
      </c>
      <c r="E49" s="2">
        <v>1</v>
      </c>
      <c r="F49" s="2">
        <v>0</v>
      </c>
      <c r="G49" s="2">
        <v>21</v>
      </c>
      <c r="H49" s="2">
        <v>3</v>
      </c>
      <c r="I49" s="2">
        <v>5</v>
      </c>
      <c r="J49" s="2">
        <v>15</v>
      </c>
      <c r="K49" s="2" t="s">
        <v>170</v>
      </c>
      <c r="L49" s="2">
        <f>SUMPRODUCT(--(ISNUMBER(SEARCH(Jellemzők!$G$2:$G$6,K49))))</f>
        <v>0</v>
      </c>
      <c r="M49" s="2">
        <f>ROUND(MAX(0,MIN(1,(Jellemzők!$D$2-G49)/(Jellemzők!$D$2-Jellemzők!$C$2))),2)</f>
        <v>0.83</v>
      </c>
      <c r="N49" s="2">
        <f>ROUND(MAX(0,MIN(1,(J49-Jellemzők!$C$3)/(Jellemzők!$D$3-Jellemzők!$C$3))),2)</f>
        <v>0.03</v>
      </c>
      <c r="O49" s="2">
        <f>ROUND(MAX(0,MIN(1,(I49-Jellemzők!$C$4)/(Jellemzők!$D$4-Jellemzők!$C$4))),2)</f>
        <v>1</v>
      </c>
      <c r="P49" s="2">
        <f>ROUND(MAX(0,MIN(1,(H49-Jellemzők!$C$5)/(Jellemzők!$D$5-Jellemzők!$C$5))),2)</f>
        <v>1</v>
      </c>
      <c r="Q49" s="2">
        <f>ROUND(MAX(0,MIN(1,(Jellemzők!$D$6-F49)/(Jellemzők!$D$6-Jellemzők!$C$6))),2)</f>
        <v>1</v>
      </c>
      <c r="R49" s="2">
        <f>ROUND(MAX(0,MIN(1,(E49-Jellemzők!$C$7)/(Jellemzők!$D$7-Jellemzők!$C$7))),2)</f>
        <v>1</v>
      </c>
      <c r="S49" s="2">
        <f>ROUND(MIN(1,SUMPRODUCT(--(ISNUMBER(SEARCH(Jellemzők!$G$2:$G$6,K49))))/5),2)</f>
        <v>0</v>
      </c>
      <c r="T49" s="2">
        <f>ROUND(IF(SUMPRODUCT(--(ISNUMBER(SEARCH(Jellemzők!$H$2:$H$4,K49))))&gt;0,1,0),2)</f>
        <v>0</v>
      </c>
      <c r="U49" s="2">
        <f>ROUND(M49*Jellemzők!$E$2+N49*Jellemzők!$E$3+O49*Jellemzők!$E$4+P49*Jellemzők!$E$5+Q49*Jellemzők!$E$6+R49*Jellemzők!$E$7+S49*Jellemzők!$E$8+T49*Jellemzők!$E$9,2)</f>
        <v>0.5</v>
      </c>
    </row>
    <row r="50" spans="1:21">
      <c r="A50" s="2" t="s">
        <v>171</v>
      </c>
      <c r="B50" s="2" t="s">
        <v>169</v>
      </c>
      <c r="C50" s="2">
        <v>4</v>
      </c>
      <c r="D50" s="2">
        <v>3</v>
      </c>
      <c r="E50" s="2">
        <v>0</v>
      </c>
      <c r="F50" s="2">
        <v>0</v>
      </c>
      <c r="G50" s="2">
        <v>90</v>
      </c>
      <c r="H50" s="2">
        <v>0</v>
      </c>
      <c r="I50" s="2">
        <v>3</v>
      </c>
      <c r="J50" s="2">
        <v>12</v>
      </c>
      <c r="K50" s="2" t="s">
        <v>172</v>
      </c>
      <c r="L50" s="2">
        <f>SUMPRODUCT(--(ISNUMBER(SEARCH(Jellemzők!$G$2:$G$6,K50))))</f>
        <v>0</v>
      </c>
      <c r="M50" s="2">
        <f>ROUND(MAX(0,MIN(1,(Jellemzők!$D$2-G50)/(Jellemzők!$D$2-Jellemzők!$C$2))),2)</f>
        <v>0.25</v>
      </c>
      <c r="N50" s="2">
        <f>ROUND(MAX(0,MIN(1,(J50-Jellemzők!$C$3)/(Jellemzők!$D$3-Jellemzők!$C$3))),2)</f>
        <v>0.01</v>
      </c>
      <c r="O50" s="2">
        <f>ROUND(MAX(0,MIN(1,(I50-Jellemzők!$C$4)/(Jellemzők!$D$4-Jellemzők!$C$4))),2)</f>
        <v>0.5</v>
      </c>
      <c r="P50" s="2">
        <f>ROUND(MAX(0,MIN(1,(H50-Jellemzők!$C$5)/(Jellemzők!$D$5-Jellemzők!$C$5))),2)</f>
        <v>0</v>
      </c>
      <c r="Q50" s="2">
        <f>ROUND(MAX(0,MIN(1,(Jellemzők!$D$6-F50)/(Jellemzők!$D$6-Jellemzők!$C$6))),2)</f>
        <v>1</v>
      </c>
      <c r="R50" s="2">
        <f>ROUND(MAX(0,MIN(1,(E50-Jellemzők!$C$7)/(Jellemzők!$D$7-Jellemzők!$C$7))),2)</f>
        <v>0</v>
      </c>
      <c r="S50" s="2">
        <f>ROUND(MIN(1,SUMPRODUCT(--(ISNUMBER(SEARCH(Jellemzők!$G$2:$G$6,K50))))/5),2)</f>
        <v>0</v>
      </c>
      <c r="T50" s="2">
        <f>ROUND(IF(SUMPRODUCT(--(ISNUMBER(SEARCH(Jellemzők!$H$2:$H$4,K50))))&gt;0,1,0),2)</f>
        <v>1</v>
      </c>
      <c r="U50" s="2">
        <f>ROUND(M50*Jellemzők!$E$2+N50*Jellemzők!$E$3+O50*Jellemzők!$E$4+P50*Jellemzők!$E$5+Q50*Jellemzők!$E$6+R50*Jellemzők!$E$7+S50*Jellemzők!$E$8+T50*Jellemzők!$E$9,2)</f>
        <v>0.28999999999999998</v>
      </c>
    </row>
    <row r="51" spans="1:21">
      <c r="A51" s="2" t="s">
        <v>173</v>
      </c>
      <c r="B51" s="2" t="s">
        <v>98</v>
      </c>
      <c r="C51" s="2">
        <v>4</v>
      </c>
      <c r="D51" s="2">
        <v>3</v>
      </c>
      <c r="E51" s="2">
        <v>1</v>
      </c>
      <c r="F51" s="2">
        <v>0</v>
      </c>
      <c r="G51" s="2">
        <v>67</v>
      </c>
      <c r="H51" s="2">
        <v>3</v>
      </c>
      <c r="I51" s="2">
        <v>1</v>
      </c>
      <c r="J51" s="2">
        <v>16</v>
      </c>
      <c r="K51" s="2" t="s">
        <v>174</v>
      </c>
      <c r="L51" s="2">
        <f>SUMPRODUCT(--(ISNUMBER(SEARCH(Jellemzők!$G$2:$G$6,K51))))</f>
        <v>1</v>
      </c>
      <c r="M51" s="2">
        <f>ROUND(MAX(0,MIN(1,(Jellemzők!$D$2-G51)/(Jellemzők!$D$2-Jellemzők!$C$2))),2)</f>
        <v>0.45</v>
      </c>
      <c r="N51" s="2">
        <f>ROUND(MAX(0,MIN(1,(J51-Jellemzők!$C$3)/(Jellemzők!$D$3-Jellemzők!$C$3))),2)</f>
        <v>0.03</v>
      </c>
      <c r="O51" s="2">
        <f>ROUND(MAX(0,MIN(1,(I51-Jellemzők!$C$4)/(Jellemzők!$D$4-Jellemzők!$C$4))),2)</f>
        <v>0</v>
      </c>
      <c r="P51" s="2">
        <f>ROUND(MAX(0,MIN(1,(H51-Jellemzők!$C$5)/(Jellemzők!$D$5-Jellemzők!$C$5))),2)</f>
        <v>1</v>
      </c>
      <c r="Q51" s="2">
        <f>ROUND(MAX(0,MIN(1,(Jellemzők!$D$6-F51)/(Jellemzők!$D$6-Jellemzők!$C$6))),2)</f>
        <v>1</v>
      </c>
      <c r="R51" s="2">
        <f>ROUND(MAX(0,MIN(1,(E51-Jellemzők!$C$7)/(Jellemzők!$D$7-Jellemzők!$C$7))),2)</f>
        <v>1</v>
      </c>
      <c r="S51" s="2">
        <f>ROUND(MIN(1,SUMPRODUCT(--(ISNUMBER(SEARCH(Jellemzők!$G$2:$G$6,K51))))/5),2)</f>
        <v>0.2</v>
      </c>
      <c r="T51" s="2">
        <f>ROUND(IF(SUMPRODUCT(--(ISNUMBER(SEARCH(Jellemzők!$H$2:$H$4,K51))))&gt;0,1,0),2)</f>
        <v>1</v>
      </c>
      <c r="U51" s="2">
        <f>ROUND(M51*Jellemzők!$E$2+N51*Jellemzők!$E$3+O51*Jellemzők!$E$4+P51*Jellemzők!$E$5+Q51*Jellemzők!$E$6+R51*Jellemzők!$E$7+S51*Jellemzők!$E$8+T51*Jellemzők!$E$9,2)</f>
        <v>0.56999999999999995</v>
      </c>
    </row>
    <row r="52" spans="1:21">
      <c r="A52" s="2" t="s">
        <v>175</v>
      </c>
      <c r="B52" s="2" t="s">
        <v>176</v>
      </c>
      <c r="C52" s="2">
        <v>3</v>
      </c>
      <c r="D52" s="2">
        <v>1</v>
      </c>
      <c r="E52" s="2">
        <v>1</v>
      </c>
      <c r="F52" s="2">
        <v>0</v>
      </c>
      <c r="G52" s="2">
        <v>118</v>
      </c>
      <c r="H52" s="2">
        <v>1</v>
      </c>
      <c r="I52" s="2">
        <v>4</v>
      </c>
      <c r="J52" s="2">
        <v>17</v>
      </c>
      <c r="K52" s="2" t="s">
        <v>177</v>
      </c>
      <c r="L52" s="2">
        <f>SUMPRODUCT(--(ISNUMBER(SEARCH(Jellemzők!$G$2:$G$6,K52))))</f>
        <v>0</v>
      </c>
      <c r="M52" s="2">
        <f>ROUND(MAX(0,MIN(1,(Jellemzők!$D$2-G52)/(Jellemzők!$D$2-Jellemzők!$C$2))),2)</f>
        <v>0.02</v>
      </c>
      <c r="N52" s="2">
        <f>ROUND(MAX(0,MIN(1,(J52-Jellemzők!$C$3)/(Jellemzők!$D$3-Jellemzők!$C$3))),2)</f>
        <v>0.04</v>
      </c>
      <c r="O52" s="2">
        <f>ROUND(MAX(0,MIN(1,(I52-Jellemzők!$C$4)/(Jellemzők!$D$4-Jellemzők!$C$4))),2)</f>
        <v>0.75</v>
      </c>
      <c r="P52" s="2">
        <f>ROUND(MAX(0,MIN(1,(H52-Jellemzők!$C$5)/(Jellemzők!$D$5-Jellemzők!$C$5))),2)</f>
        <v>0.33</v>
      </c>
      <c r="Q52" s="2">
        <f>ROUND(MAX(0,MIN(1,(Jellemzők!$D$6-F52)/(Jellemzők!$D$6-Jellemzők!$C$6))),2)</f>
        <v>1</v>
      </c>
      <c r="R52" s="2">
        <f>ROUND(MAX(0,MIN(1,(E52-Jellemzők!$C$7)/(Jellemzők!$D$7-Jellemzők!$C$7))),2)</f>
        <v>1</v>
      </c>
      <c r="S52" s="2">
        <f>ROUND(MIN(1,SUMPRODUCT(--(ISNUMBER(SEARCH(Jellemzők!$G$2:$G$6,K52))))/5),2)</f>
        <v>0</v>
      </c>
      <c r="T52" s="2">
        <f>ROUND(IF(SUMPRODUCT(--(ISNUMBER(SEARCH(Jellemzők!$H$2:$H$4,K52))))&gt;0,1,0),2)</f>
        <v>1</v>
      </c>
      <c r="U52" s="2">
        <f>ROUND(M52*Jellemzők!$E$2+N52*Jellemzők!$E$3+O52*Jellemzők!$E$4+P52*Jellemzők!$E$5+Q52*Jellemzők!$E$6+R52*Jellemzők!$E$7+S52*Jellemzők!$E$8+T52*Jellemzők!$E$9,2)</f>
        <v>0.44</v>
      </c>
    </row>
    <row r="53" spans="1:21">
      <c r="A53" s="2" t="s">
        <v>178</v>
      </c>
      <c r="B53" s="2" t="s">
        <v>176</v>
      </c>
      <c r="C53" s="2">
        <v>3</v>
      </c>
      <c r="D53" s="2">
        <v>2</v>
      </c>
      <c r="E53" s="2">
        <v>0</v>
      </c>
      <c r="F53" s="2">
        <v>0</v>
      </c>
      <c r="G53" s="2">
        <v>115</v>
      </c>
      <c r="H53" s="2">
        <v>3</v>
      </c>
      <c r="I53" s="2">
        <v>2</v>
      </c>
      <c r="J53" s="2">
        <v>16</v>
      </c>
      <c r="K53" s="2" t="s">
        <v>179</v>
      </c>
      <c r="L53" s="2">
        <f>SUMPRODUCT(--(ISNUMBER(SEARCH(Jellemzők!$G$2:$G$6,K53))))</f>
        <v>0</v>
      </c>
      <c r="M53" s="2">
        <f>ROUND(MAX(0,MIN(1,(Jellemzők!$D$2-G53)/(Jellemzők!$D$2-Jellemzők!$C$2))),2)</f>
        <v>0.04</v>
      </c>
      <c r="N53" s="2">
        <f>ROUND(MAX(0,MIN(1,(J53-Jellemzők!$C$3)/(Jellemzők!$D$3-Jellemzők!$C$3))),2)</f>
        <v>0.03</v>
      </c>
      <c r="O53" s="2">
        <f>ROUND(MAX(0,MIN(1,(I53-Jellemzők!$C$4)/(Jellemzők!$D$4-Jellemzők!$C$4))),2)</f>
        <v>0.25</v>
      </c>
      <c r="P53" s="2">
        <f>ROUND(MAX(0,MIN(1,(H53-Jellemzők!$C$5)/(Jellemzők!$D$5-Jellemzők!$C$5))),2)</f>
        <v>1</v>
      </c>
      <c r="Q53" s="2">
        <f>ROUND(MAX(0,MIN(1,(Jellemzők!$D$6-F53)/(Jellemzők!$D$6-Jellemzők!$C$6))),2)</f>
        <v>1</v>
      </c>
      <c r="R53" s="2">
        <f>ROUND(MAX(0,MIN(1,(E53-Jellemzők!$C$7)/(Jellemzők!$D$7-Jellemzők!$C$7))),2)</f>
        <v>0</v>
      </c>
      <c r="S53" s="2">
        <f>ROUND(MIN(1,SUMPRODUCT(--(ISNUMBER(SEARCH(Jellemzők!$G$2:$G$6,K53))))/5),2)</f>
        <v>0</v>
      </c>
      <c r="T53" s="2">
        <f>ROUND(IF(SUMPRODUCT(--(ISNUMBER(SEARCH(Jellemzők!$H$2:$H$4,K53))))&gt;0,1,0),2)</f>
        <v>0</v>
      </c>
      <c r="U53" s="2">
        <f>ROUND(M53*Jellemzők!$E$2+N53*Jellemzők!$E$3+O53*Jellemzők!$E$4+P53*Jellemzők!$E$5+Q53*Jellemzők!$E$6+R53*Jellemzők!$E$7+S53*Jellemzők!$E$8+T53*Jellemzők!$E$9,2)</f>
        <v>0.26</v>
      </c>
    </row>
    <row r="54" spans="1:21">
      <c r="A54" s="2" t="s">
        <v>180</v>
      </c>
      <c r="B54" s="2" t="s">
        <v>75</v>
      </c>
      <c r="C54" s="2">
        <v>2</v>
      </c>
      <c r="D54" s="2">
        <v>1</v>
      </c>
      <c r="E54" s="2">
        <v>1</v>
      </c>
      <c r="F54" s="2">
        <v>0</v>
      </c>
      <c r="G54" s="2">
        <v>78</v>
      </c>
      <c r="H54" s="2">
        <v>0</v>
      </c>
      <c r="I54" s="2">
        <v>4</v>
      </c>
      <c r="J54" s="2">
        <v>10</v>
      </c>
      <c r="K54" s="2" t="s">
        <v>181</v>
      </c>
      <c r="L54" s="2">
        <f>SUMPRODUCT(--(ISNUMBER(SEARCH(Jellemzők!$G$2:$G$6,K54))))</f>
        <v>0</v>
      </c>
      <c r="M54" s="2">
        <f>ROUND(MAX(0,MIN(1,(Jellemzők!$D$2-G54)/(Jellemzők!$D$2-Jellemzők!$C$2))),2)</f>
        <v>0.35</v>
      </c>
      <c r="N54" s="2">
        <f>ROUND(MAX(0,MIN(1,(J54-Jellemzők!$C$3)/(Jellemzők!$D$3-Jellemzők!$C$3))),2)</f>
        <v>0</v>
      </c>
      <c r="O54" s="2">
        <f>ROUND(MAX(0,MIN(1,(I54-Jellemzők!$C$4)/(Jellemzők!$D$4-Jellemzők!$C$4))),2)</f>
        <v>0.75</v>
      </c>
      <c r="P54" s="2">
        <f>ROUND(MAX(0,MIN(1,(H54-Jellemzők!$C$5)/(Jellemzők!$D$5-Jellemzők!$C$5))),2)</f>
        <v>0</v>
      </c>
      <c r="Q54" s="2">
        <f>ROUND(MAX(0,MIN(1,(Jellemzők!$D$6-F54)/(Jellemzők!$D$6-Jellemzők!$C$6))),2)</f>
        <v>1</v>
      </c>
      <c r="R54" s="2">
        <f>ROUND(MAX(0,MIN(1,(E54-Jellemzők!$C$7)/(Jellemzők!$D$7-Jellemzők!$C$7))),2)</f>
        <v>1</v>
      </c>
      <c r="S54" s="2">
        <f>ROUND(MIN(1,SUMPRODUCT(--(ISNUMBER(SEARCH(Jellemzők!$G$2:$G$6,K54))))/5),2)</f>
        <v>0</v>
      </c>
      <c r="T54" s="2">
        <f>ROUND(IF(SUMPRODUCT(--(ISNUMBER(SEARCH(Jellemzők!$H$2:$H$4,K54))))&gt;0,1,0),2)</f>
        <v>0</v>
      </c>
      <c r="U54" s="2">
        <f>ROUND(M54*Jellemzők!$E$2+N54*Jellemzők!$E$3+O54*Jellemzők!$E$4+P54*Jellemzők!$E$5+Q54*Jellemzők!$E$6+R54*Jellemzők!$E$7+S54*Jellemzők!$E$8+T54*Jellemzők!$E$9,2)</f>
        <v>0.3</v>
      </c>
    </row>
    <row r="55" spans="1:21">
      <c r="A55" s="2" t="s">
        <v>182</v>
      </c>
      <c r="B55" s="2" t="s">
        <v>78</v>
      </c>
      <c r="C55" s="2">
        <v>4</v>
      </c>
      <c r="D55" s="2">
        <v>4</v>
      </c>
      <c r="E55" s="2">
        <v>1</v>
      </c>
      <c r="F55" s="2">
        <v>1</v>
      </c>
      <c r="G55" s="2">
        <v>102</v>
      </c>
      <c r="H55" s="2">
        <v>2</v>
      </c>
      <c r="I55" s="2">
        <v>5</v>
      </c>
      <c r="J55" s="2">
        <v>13</v>
      </c>
      <c r="K55" s="2" t="s">
        <v>183</v>
      </c>
      <c r="L55" s="2">
        <f>SUMPRODUCT(--(ISNUMBER(SEARCH(Jellemzők!$G$2:$G$6,K55))))</f>
        <v>0</v>
      </c>
      <c r="M55" s="2">
        <f>ROUND(MAX(0,MIN(1,(Jellemzők!$D$2-G55)/(Jellemzők!$D$2-Jellemzők!$C$2))),2)</f>
        <v>0.15</v>
      </c>
      <c r="N55" s="2">
        <f>ROUND(MAX(0,MIN(1,(J55-Jellemzők!$C$3)/(Jellemzők!$D$3-Jellemzők!$C$3))),2)</f>
        <v>0.02</v>
      </c>
      <c r="O55" s="2">
        <f>ROUND(MAX(0,MIN(1,(I55-Jellemzők!$C$4)/(Jellemzők!$D$4-Jellemzők!$C$4))),2)</f>
        <v>1</v>
      </c>
      <c r="P55" s="2">
        <f>ROUND(MAX(0,MIN(1,(H55-Jellemzők!$C$5)/(Jellemzők!$D$5-Jellemzők!$C$5))),2)</f>
        <v>0.67</v>
      </c>
      <c r="Q55" s="2">
        <f>ROUND(MAX(0,MIN(1,(Jellemzők!$D$6-F55)/(Jellemzők!$D$6-Jellemzők!$C$6))),2)</f>
        <v>0</v>
      </c>
      <c r="R55" s="2">
        <f>ROUND(MAX(0,MIN(1,(E55-Jellemzők!$C$7)/(Jellemzők!$D$7-Jellemzők!$C$7))),2)</f>
        <v>1</v>
      </c>
      <c r="S55" s="2">
        <f>ROUND(MIN(1,SUMPRODUCT(--(ISNUMBER(SEARCH(Jellemzők!$G$2:$G$6,K55))))/5),2)</f>
        <v>0</v>
      </c>
      <c r="T55" s="2">
        <f>ROUND(IF(SUMPRODUCT(--(ISNUMBER(SEARCH(Jellemzők!$H$2:$H$4,K55))))&gt;0,1,0),2)</f>
        <v>0</v>
      </c>
      <c r="U55" s="2">
        <f>ROUND(M55*Jellemzők!$E$2+N55*Jellemzők!$E$3+O55*Jellemzők!$E$4+P55*Jellemzők!$E$5+Q55*Jellemzők!$E$6+R55*Jellemzők!$E$7+S55*Jellemzők!$E$8+T55*Jellemzők!$E$9,2)</f>
        <v>0.27</v>
      </c>
    </row>
    <row r="56" spans="1:21">
      <c r="A56" s="2" t="s">
        <v>184</v>
      </c>
      <c r="B56" s="2" t="s">
        <v>72</v>
      </c>
      <c r="C56" s="2">
        <v>3</v>
      </c>
      <c r="D56" s="2">
        <v>4</v>
      </c>
      <c r="E56" s="2">
        <v>1</v>
      </c>
      <c r="F56" s="2">
        <v>0</v>
      </c>
      <c r="G56" s="2">
        <v>15</v>
      </c>
      <c r="H56" s="2">
        <v>2</v>
      </c>
      <c r="I56" s="2">
        <v>1</v>
      </c>
      <c r="J56" s="2">
        <v>11</v>
      </c>
      <c r="K56" s="2" t="s">
        <v>185</v>
      </c>
      <c r="L56" s="2">
        <f>SUMPRODUCT(--(ISNUMBER(SEARCH(Jellemzők!$G$2:$G$6,K56))))</f>
        <v>0</v>
      </c>
      <c r="M56" s="2">
        <f>ROUND(MAX(0,MIN(1,(Jellemzők!$D$2-G56)/(Jellemzők!$D$2-Jellemzők!$C$2))),2)</f>
        <v>0.88</v>
      </c>
      <c r="N56" s="2">
        <f>ROUND(MAX(0,MIN(1,(J56-Jellemzők!$C$3)/(Jellemzők!$D$3-Jellemzők!$C$3))),2)</f>
        <v>0.01</v>
      </c>
      <c r="O56" s="2">
        <f>ROUND(MAX(0,MIN(1,(I56-Jellemzők!$C$4)/(Jellemzők!$D$4-Jellemzők!$C$4))),2)</f>
        <v>0</v>
      </c>
      <c r="P56" s="2">
        <f>ROUND(MAX(0,MIN(1,(H56-Jellemzők!$C$5)/(Jellemzők!$D$5-Jellemzők!$C$5))),2)</f>
        <v>0.67</v>
      </c>
      <c r="Q56" s="2">
        <f>ROUND(MAX(0,MIN(1,(Jellemzők!$D$6-F56)/(Jellemzők!$D$6-Jellemzők!$C$6))),2)</f>
        <v>1</v>
      </c>
      <c r="R56" s="2">
        <f>ROUND(MAX(0,MIN(1,(E56-Jellemzők!$C$7)/(Jellemzők!$D$7-Jellemzők!$C$7))),2)</f>
        <v>1</v>
      </c>
      <c r="S56" s="2">
        <f>ROUND(MIN(1,SUMPRODUCT(--(ISNUMBER(SEARCH(Jellemzők!$G$2:$G$6,K56))))/5),2)</f>
        <v>0</v>
      </c>
      <c r="T56" s="2">
        <f>ROUND(IF(SUMPRODUCT(--(ISNUMBER(SEARCH(Jellemzők!$H$2:$H$4,K56))))&gt;0,1,0),2)</f>
        <v>1</v>
      </c>
      <c r="U56" s="2">
        <f>ROUND(M56*Jellemzők!$E$2+N56*Jellemzők!$E$3+O56*Jellemzők!$E$4+P56*Jellemzők!$E$5+Q56*Jellemzők!$E$6+R56*Jellemzők!$E$7+S56*Jellemzők!$E$8+T56*Jellemzők!$E$9,2)</f>
        <v>0.54</v>
      </c>
    </row>
    <row r="57" spans="1:21">
      <c r="A57" s="2" t="s">
        <v>186</v>
      </c>
      <c r="B57" s="2" t="s">
        <v>108</v>
      </c>
      <c r="C57" s="2">
        <v>3</v>
      </c>
      <c r="D57" s="2">
        <v>1</v>
      </c>
      <c r="E57" s="2">
        <v>1</v>
      </c>
      <c r="F57" s="2">
        <v>1</v>
      </c>
      <c r="G57" s="2">
        <v>47</v>
      </c>
      <c r="H57" s="2">
        <v>3</v>
      </c>
      <c r="I57" s="2">
        <v>3</v>
      </c>
      <c r="J57" s="2">
        <v>14</v>
      </c>
      <c r="K57" s="2" t="s">
        <v>187</v>
      </c>
      <c r="L57" s="2">
        <f>SUMPRODUCT(--(ISNUMBER(SEARCH(Jellemzők!$G$2:$G$6,K57))))</f>
        <v>1</v>
      </c>
      <c r="M57" s="2">
        <f>ROUND(MAX(0,MIN(1,(Jellemzők!$D$2-G57)/(Jellemzők!$D$2-Jellemzők!$C$2))),2)</f>
        <v>0.61</v>
      </c>
      <c r="N57" s="2">
        <f>ROUND(MAX(0,MIN(1,(J57-Jellemzők!$C$3)/(Jellemzők!$D$3-Jellemzők!$C$3))),2)</f>
        <v>0.02</v>
      </c>
      <c r="O57" s="2">
        <f>ROUND(MAX(0,MIN(1,(I57-Jellemzők!$C$4)/(Jellemzők!$D$4-Jellemzők!$C$4))),2)</f>
        <v>0.5</v>
      </c>
      <c r="P57" s="2">
        <f>ROUND(MAX(0,MIN(1,(H57-Jellemzők!$C$5)/(Jellemzők!$D$5-Jellemzők!$C$5))),2)</f>
        <v>1</v>
      </c>
      <c r="Q57" s="2">
        <f>ROUND(MAX(0,MIN(1,(Jellemzők!$D$6-F57)/(Jellemzők!$D$6-Jellemzők!$C$6))),2)</f>
        <v>0</v>
      </c>
      <c r="R57" s="2">
        <f>ROUND(MAX(0,MIN(1,(E57-Jellemzők!$C$7)/(Jellemzők!$D$7-Jellemzők!$C$7))),2)</f>
        <v>1</v>
      </c>
      <c r="S57" s="2">
        <f>ROUND(MIN(1,SUMPRODUCT(--(ISNUMBER(SEARCH(Jellemzők!$G$2:$G$6,K57))))/5),2)</f>
        <v>0.2</v>
      </c>
      <c r="T57" s="2">
        <f>ROUND(IF(SUMPRODUCT(--(ISNUMBER(SEARCH(Jellemzők!$H$2:$H$4,K57))))&gt;0,1,0),2)</f>
        <v>0</v>
      </c>
      <c r="U57" s="2">
        <f>ROUND(M57*Jellemzők!$E$2+N57*Jellemzők!$E$3+O57*Jellemzők!$E$4+P57*Jellemzők!$E$5+Q57*Jellemzők!$E$6+R57*Jellemzők!$E$7+S57*Jellemzők!$E$8+T57*Jellemzők!$E$9,2)</f>
        <v>0.37</v>
      </c>
    </row>
    <row r="58" spans="1:21">
      <c r="A58" s="2" t="s">
        <v>188</v>
      </c>
      <c r="B58" s="2" t="s">
        <v>69</v>
      </c>
      <c r="C58" s="2">
        <v>4</v>
      </c>
      <c r="D58" s="2">
        <v>3</v>
      </c>
      <c r="E58" s="2">
        <v>1</v>
      </c>
      <c r="F58" s="2">
        <v>1</v>
      </c>
      <c r="G58" s="2">
        <v>69</v>
      </c>
      <c r="H58" s="2">
        <v>1</v>
      </c>
      <c r="I58" s="2">
        <v>5</v>
      </c>
      <c r="J58" s="2">
        <v>15</v>
      </c>
      <c r="K58" s="2" t="s">
        <v>189</v>
      </c>
      <c r="L58" s="2">
        <f>SUMPRODUCT(--(ISNUMBER(SEARCH(Jellemzők!$G$2:$G$6,K58))))</f>
        <v>0</v>
      </c>
      <c r="M58" s="2">
        <f>ROUND(MAX(0,MIN(1,(Jellemzők!$D$2-G58)/(Jellemzők!$D$2-Jellemzők!$C$2))),2)</f>
        <v>0.43</v>
      </c>
      <c r="N58" s="2">
        <f>ROUND(MAX(0,MIN(1,(J58-Jellemzők!$C$3)/(Jellemzők!$D$3-Jellemzők!$C$3))),2)</f>
        <v>0.03</v>
      </c>
      <c r="O58" s="2">
        <f>ROUND(MAX(0,MIN(1,(I58-Jellemzők!$C$4)/(Jellemzők!$D$4-Jellemzők!$C$4))),2)</f>
        <v>1</v>
      </c>
      <c r="P58" s="2">
        <f>ROUND(MAX(0,MIN(1,(H58-Jellemzők!$C$5)/(Jellemzők!$D$5-Jellemzők!$C$5))),2)</f>
        <v>0.33</v>
      </c>
      <c r="Q58" s="2">
        <f>ROUND(MAX(0,MIN(1,(Jellemzők!$D$6-F58)/(Jellemzők!$D$6-Jellemzők!$C$6))),2)</f>
        <v>0</v>
      </c>
      <c r="R58" s="2">
        <f>ROUND(MAX(0,MIN(1,(E58-Jellemzők!$C$7)/(Jellemzők!$D$7-Jellemzők!$C$7))),2)</f>
        <v>1</v>
      </c>
      <c r="S58" s="2">
        <f>ROUND(MIN(1,SUMPRODUCT(--(ISNUMBER(SEARCH(Jellemzők!$G$2:$G$6,K58))))/5),2)</f>
        <v>0</v>
      </c>
      <c r="T58" s="2">
        <f>ROUND(IF(SUMPRODUCT(--(ISNUMBER(SEARCH(Jellemzők!$H$2:$H$4,K58))))&gt;0,1,0),2)</f>
        <v>1</v>
      </c>
      <c r="U58" s="2">
        <f>ROUND(M58*Jellemzők!$E$2+N58*Jellemzők!$E$3+O58*Jellemzők!$E$4+P58*Jellemzők!$E$5+Q58*Jellemzők!$E$6+R58*Jellemzők!$E$7+S58*Jellemzők!$E$8+T58*Jellemzők!$E$9,2)</f>
        <v>0.38</v>
      </c>
    </row>
    <row r="59" spans="1:21">
      <c r="A59" s="2" t="s">
        <v>190</v>
      </c>
      <c r="B59" s="2" t="s">
        <v>142</v>
      </c>
      <c r="C59" s="2">
        <v>1</v>
      </c>
      <c r="D59" s="2">
        <v>3</v>
      </c>
      <c r="E59" s="2">
        <v>0</v>
      </c>
      <c r="F59" s="2">
        <v>0</v>
      </c>
      <c r="G59" s="2">
        <v>70</v>
      </c>
      <c r="H59" s="2">
        <v>1</v>
      </c>
      <c r="I59" s="2">
        <v>5</v>
      </c>
      <c r="J59" s="2">
        <v>12</v>
      </c>
      <c r="K59" s="2" t="s">
        <v>191</v>
      </c>
      <c r="L59" s="2">
        <f>SUMPRODUCT(--(ISNUMBER(SEARCH(Jellemzők!$G$2:$G$6,K59))))</f>
        <v>0</v>
      </c>
      <c r="M59" s="2">
        <f>ROUND(MAX(0,MIN(1,(Jellemzők!$D$2-G59)/(Jellemzők!$D$2-Jellemzők!$C$2))),2)</f>
        <v>0.42</v>
      </c>
      <c r="N59" s="2">
        <f>ROUND(MAX(0,MIN(1,(J59-Jellemzők!$C$3)/(Jellemzők!$D$3-Jellemzők!$C$3))),2)</f>
        <v>0.01</v>
      </c>
      <c r="O59" s="2">
        <f>ROUND(MAX(0,MIN(1,(I59-Jellemzők!$C$4)/(Jellemzők!$D$4-Jellemzők!$C$4))),2)</f>
        <v>1</v>
      </c>
      <c r="P59" s="2">
        <f>ROUND(MAX(0,MIN(1,(H59-Jellemzők!$C$5)/(Jellemzők!$D$5-Jellemzők!$C$5))),2)</f>
        <v>0.33</v>
      </c>
      <c r="Q59" s="2">
        <f>ROUND(MAX(0,MIN(1,(Jellemzők!$D$6-F59)/(Jellemzők!$D$6-Jellemzők!$C$6))),2)</f>
        <v>1</v>
      </c>
      <c r="R59" s="2">
        <f>ROUND(MAX(0,MIN(1,(E59-Jellemzők!$C$7)/(Jellemzők!$D$7-Jellemzők!$C$7))),2)</f>
        <v>0</v>
      </c>
      <c r="S59" s="2">
        <f>ROUND(MIN(1,SUMPRODUCT(--(ISNUMBER(SEARCH(Jellemzők!$G$2:$G$6,K59))))/5),2)</f>
        <v>0</v>
      </c>
      <c r="T59" s="2">
        <f>ROUND(IF(SUMPRODUCT(--(ISNUMBER(SEARCH(Jellemzők!$H$2:$H$4,K59))))&gt;0,1,0),2)</f>
        <v>0</v>
      </c>
      <c r="U59" s="2">
        <f>ROUND(M59*Jellemzők!$E$2+N59*Jellemzők!$E$3+O59*Jellemzők!$E$4+P59*Jellemzők!$E$5+Q59*Jellemzők!$E$6+R59*Jellemzők!$E$7+S59*Jellemzők!$E$8+T59*Jellemzők!$E$9,2)</f>
        <v>0.25</v>
      </c>
    </row>
    <row r="60" spans="1:21">
      <c r="A60" s="2" t="s">
        <v>192</v>
      </c>
      <c r="B60" s="2" t="s">
        <v>169</v>
      </c>
      <c r="C60" s="2">
        <v>4</v>
      </c>
      <c r="D60" s="2">
        <v>3</v>
      </c>
      <c r="E60" s="2">
        <v>0</v>
      </c>
      <c r="F60" s="2">
        <v>0</v>
      </c>
      <c r="G60" s="2">
        <v>34</v>
      </c>
      <c r="H60" s="2">
        <v>0</v>
      </c>
      <c r="I60" s="2">
        <v>2</v>
      </c>
      <c r="J60" s="2">
        <v>11</v>
      </c>
      <c r="K60" s="2" t="s">
        <v>193</v>
      </c>
      <c r="L60" s="2">
        <f>SUMPRODUCT(--(ISNUMBER(SEARCH(Jellemzők!$G$2:$G$6,K60))))</f>
        <v>0</v>
      </c>
      <c r="M60" s="2">
        <f>ROUND(MAX(0,MIN(1,(Jellemzők!$D$2-G60)/(Jellemzők!$D$2-Jellemzők!$C$2))),2)</f>
        <v>0.72</v>
      </c>
      <c r="N60" s="2">
        <f>ROUND(MAX(0,MIN(1,(J60-Jellemzők!$C$3)/(Jellemzők!$D$3-Jellemzők!$C$3))),2)</f>
        <v>0.01</v>
      </c>
      <c r="O60" s="2">
        <f>ROUND(MAX(0,MIN(1,(I60-Jellemzők!$C$4)/(Jellemzők!$D$4-Jellemzők!$C$4))),2)</f>
        <v>0.25</v>
      </c>
      <c r="P60" s="2">
        <f>ROUND(MAX(0,MIN(1,(H60-Jellemzők!$C$5)/(Jellemzők!$D$5-Jellemzők!$C$5))),2)</f>
        <v>0</v>
      </c>
      <c r="Q60" s="2">
        <f>ROUND(MAX(0,MIN(1,(Jellemzők!$D$6-F60)/(Jellemzők!$D$6-Jellemzők!$C$6))),2)</f>
        <v>1</v>
      </c>
      <c r="R60" s="2">
        <f>ROUND(MAX(0,MIN(1,(E60-Jellemzők!$C$7)/(Jellemzők!$D$7-Jellemzők!$C$7))),2)</f>
        <v>0</v>
      </c>
      <c r="S60" s="2">
        <f>ROUND(MIN(1,SUMPRODUCT(--(ISNUMBER(SEARCH(Jellemzők!$G$2:$G$6,K60))))/5),2)</f>
        <v>0</v>
      </c>
      <c r="T60" s="2">
        <f>ROUND(IF(SUMPRODUCT(--(ISNUMBER(SEARCH(Jellemzők!$H$2:$H$4,K60))))&gt;0,1,0),2)</f>
        <v>0</v>
      </c>
      <c r="U60" s="2">
        <f>ROUND(M60*Jellemzők!$E$2+N60*Jellemzők!$E$3+O60*Jellemzők!$E$4+P60*Jellemzők!$E$5+Q60*Jellemzők!$E$6+R60*Jellemzők!$E$7+S60*Jellemzők!$E$8+T60*Jellemzők!$E$9,2)</f>
        <v>0.21</v>
      </c>
    </row>
    <row r="61" spans="1:21">
      <c r="A61" s="2" t="s">
        <v>194</v>
      </c>
      <c r="B61" s="2" t="s">
        <v>105</v>
      </c>
      <c r="C61" s="2">
        <v>1</v>
      </c>
      <c r="D61" s="2">
        <v>2</v>
      </c>
      <c r="E61" s="2">
        <v>0</v>
      </c>
      <c r="F61" s="2">
        <v>0</v>
      </c>
      <c r="G61" s="2">
        <v>67</v>
      </c>
      <c r="H61" s="2">
        <v>3</v>
      </c>
      <c r="I61" s="2">
        <v>2</v>
      </c>
      <c r="J61" s="2">
        <v>17</v>
      </c>
      <c r="K61" s="2" t="s">
        <v>195</v>
      </c>
      <c r="L61" s="2">
        <f>SUMPRODUCT(--(ISNUMBER(SEARCH(Jellemzők!$G$2:$G$6,K61))))</f>
        <v>1</v>
      </c>
      <c r="M61" s="2">
        <f>ROUND(MAX(0,MIN(1,(Jellemzők!$D$2-G61)/(Jellemzők!$D$2-Jellemzők!$C$2))),2)</f>
        <v>0.45</v>
      </c>
      <c r="N61" s="2">
        <f>ROUND(MAX(0,MIN(1,(J61-Jellemzők!$C$3)/(Jellemzők!$D$3-Jellemzők!$C$3))),2)</f>
        <v>0.04</v>
      </c>
      <c r="O61" s="2">
        <f>ROUND(MAX(0,MIN(1,(I61-Jellemzők!$C$4)/(Jellemzők!$D$4-Jellemzők!$C$4))),2)</f>
        <v>0.25</v>
      </c>
      <c r="P61" s="2">
        <f>ROUND(MAX(0,MIN(1,(H61-Jellemzők!$C$5)/(Jellemzők!$D$5-Jellemzők!$C$5))),2)</f>
        <v>1</v>
      </c>
      <c r="Q61" s="2">
        <f>ROUND(MAX(0,MIN(1,(Jellemzők!$D$6-F61)/(Jellemzők!$D$6-Jellemzők!$C$6))),2)</f>
        <v>1</v>
      </c>
      <c r="R61" s="2">
        <f>ROUND(MAX(0,MIN(1,(E61-Jellemzők!$C$7)/(Jellemzők!$D$7-Jellemzők!$C$7))),2)</f>
        <v>0</v>
      </c>
      <c r="S61" s="2">
        <f>ROUND(MIN(1,SUMPRODUCT(--(ISNUMBER(SEARCH(Jellemzők!$G$2:$G$6,K61))))/5),2)</f>
        <v>0.2</v>
      </c>
      <c r="T61" s="2">
        <f>ROUND(IF(SUMPRODUCT(--(ISNUMBER(SEARCH(Jellemzők!$H$2:$H$4,K61))))&gt;0,1,0),2)</f>
        <v>0</v>
      </c>
      <c r="U61" s="2">
        <f>ROUND(M61*Jellemzők!$E$2+N61*Jellemzők!$E$3+O61*Jellemzők!$E$4+P61*Jellemzők!$E$5+Q61*Jellemzők!$E$6+R61*Jellemzők!$E$7+S61*Jellemzők!$E$8+T61*Jellemzők!$E$9,2)</f>
        <v>0.34</v>
      </c>
    </row>
    <row r="62" spans="1:21">
      <c r="A62" s="2" t="s">
        <v>196</v>
      </c>
      <c r="B62" s="2" t="s">
        <v>66</v>
      </c>
      <c r="C62" s="2">
        <v>1</v>
      </c>
      <c r="D62" s="2">
        <v>1</v>
      </c>
      <c r="E62" s="2">
        <v>0</v>
      </c>
      <c r="F62" s="2">
        <v>0</v>
      </c>
      <c r="G62" s="2">
        <v>112</v>
      </c>
      <c r="H62" s="2">
        <v>0</v>
      </c>
      <c r="I62" s="2">
        <v>2</v>
      </c>
      <c r="J62" s="2">
        <v>13</v>
      </c>
      <c r="K62" s="2" t="s">
        <v>197</v>
      </c>
      <c r="L62" s="2">
        <f>SUMPRODUCT(--(ISNUMBER(SEARCH(Jellemzők!$G$2:$G$6,K62))))</f>
        <v>0</v>
      </c>
      <c r="M62" s="2">
        <f>ROUND(MAX(0,MIN(1,(Jellemzők!$D$2-G62)/(Jellemzők!$D$2-Jellemzők!$C$2))),2)</f>
        <v>7.0000000000000007E-2</v>
      </c>
      <c r="N62" s="2">
        <f>ROUND(MAX(0,MIN(1,(J62-Jellemzők!$C$3)/(Jellemzők!$D$3-Jellemzők!$C$3))),2)</f>
        <v>0.02</v>
      </c>
      <c r="O62" s="2">
        <f>ROUND(MAX(0,MIN(1,(I62-Jellemzők!$C$4)/(Jellemzők!$D$4-Jellemzők!$C$4))),2)</f>
        <v>0.25</v>
      </c>
      <c r="P62" s="2">
        <f>ROUND(MAX(0,MIN(1,(H62-Jellemzők!$C$5)/(Jellemzők!$D$5-Jellemzők!$C$5))),2)</f>
        <v>0</v>
      </c>
      <c r="Q62" s="2">
        <f>ROUND(MAX(0,MIN(1,(Jellemzők!$D$6-F62)/(Jellemzők!$D$6-Jellemzők!$C$6))),2)</f>
        <v>1</v>
      </c>
      <c r="R62" s="2">
        <f>ROUND(MAX(0,MIN(1,(E62-Jellemzők!$C$7)/(Jellemzők!$D$7-Jellemzők!$C$7))),2)</f>
        <v>0</v>
      </c>
      <c r="S62" s="2">
        <f>ROUND(MIN(1,SUMPRODUCT(--(ISNUMBER(SEARCH(Jellemzők!$G$2:$G$6,K62))))/5),2)</f>
        <v>0</v>
      </c>
      <c r="T62" s="2">
        <f>ROUND(IF(SUMPRODUCT(--(ISNUMBER(SEARCH(Jellemzők!$H$2:$H$4,K62))))&gt;0,1,0),2)</f>
        <v>0</v>
      </c>
      <c r="U62" s="2">
        <f>ROUND(M62*Jellemzők!$E$2+N62*Jellemzők!$E$3+O62*Jellemzők!$E$4+P62*Jellemzők!$E$5+Q62*Jellemzők!$E$6+R62*Jellemzők!$E$7+S62*Jellemzők!$E$8+T62*Jellemzők!$E$9,2)</f>
        <v>0.14000000000000001</v>
      </c>
    </row>
    <row r="63" spans="1:21">
      <c r="A63" s="2" t="s">
        <v>198</v>
      </c>
      <c r="B63" s="2" t="s">
        <v>152</v>
      </c>
      <c r="C63" s="2">
        <v>4</v>
      </c>
      <c r="D63" s="2">
        <v>2</v>
      </c>
      <c r="E63" s="2">
        <v>0</v>
      </c>
      <c r="F63" s="2">
        <v>0</v>
      </c>
      <c r="G63" s="2">
        <v>17</v>
      </c>
      <c r="H63" s="2">
        <v>3</v>
      </c>
      <c r="I63" s="2">
        <v>1</v>
      </c>
      <c r="J63" s="2">
        <v>15</v>
      </c>
      <c r="K63" s="2" t="s">
        <v>199</v>
      </c>
      <c r="L63" s="2">
        <f>SUMPRODUCT(--(ISNUMBER(SEARCH(Jellemzők!$G$2:$G$6,K63))))</f>
        <v>0</v>
      </c>
      <c r="M63" s="2">
        <f>ROUND(MAX(0,MIN(1,(Jellemzők!$D$2-G63)/(Jellemzők!$D$2-Jellemzők!$C$2))),2)</f>
        <v>0.87</v>
      </c>
      <c r="N63" s="2">
        <f>ROUND(MAX(0,MIN(1,(J63-Jellemzők!$C$3)/(Jellemzők!$D$3-Jellemzők!$C$3))),2)</f>
        <v>0.03</v>
      </c>
      <c r="O63" s="2">
        <f>ROUND(MAX(0,MIN(1,(I63-Jellemzők!$C$4)/(Jellemzők!$D$4-Jellemzők!$C$4))),2)</f>
        <v>0</v>
      </c>
      <c r="P63" s="2">
        <f>ROUND(MAX(0,MIN(1,(H63-Jellemzők!$C$5)/(Jellemzők!$D$5-Jellemzők!$C$5))),2)</f>
        <v>1</v>
      </c>
      <c r="Q63" s="2">
        <f>ROUND(MAX(0,MIN(1,(Jellemzők!$D$6-F63)/(Jellemzők!$D$6-Jellemzők!$C$6))),2)</f>
        <v>1</v>
      </c>
      <c r="R63" s="2">
        <f>ROUND(MAX(0,MIN(1,(E63-Jellemzők!$C$7)/(Jellemzők!$D$7-Jellemzők!$C$7))),2)</f>
        <v>0</v>
      </c>
      <c r="S63" s="2">
        <f>ROUND(MIN(1,SUMPRODUCT(--(ISNUMBER(SEARCH(Jellemzők!$G$2:$G$6,K63))))/5),2)</f>
        <v>0</v>
      </c>
      <c r="T63" s="2">
        <f>ROUND(IF(SUMPRODUCT(--(ISNUMBER(SEARCH(Jellemzők!$H$2:$H$4,K63))))&gt;0,1,0),2)</f>
        <v>0</v>
      </c>
      <c r="U63" s="2">
        <f>ROUND(M63*Jellemzők!$E$2+N63*Jellemzők!$E$3+O63*Jellemzők!$E$4+P63*Jellemzők!$E$5+Q63*Jellemzők!$E$6+R63*Jellemzők!$E$7+S63*Jellemzők!$E$8+T63*Jellemzők!$E$9,2)</f>
        <v>0.34</v>
      </c>
    </row>
    <row r="64" spans="1:21">
      <c r="A64" s="2" t="s">
        <v>200</v>
      </c>
      <c r="B64" s="2" t="s">
        <v>98</v>
      </c>
      <c r="C64" s="2">
        <v>4</v>
      </c>
      <c r="D64" s="2">
        <v>4</v>
      </c>
      <c r="E64" s="2">
        <v>0</v>
      </c>
      <c r="F64" s="2">
        <v>0</v>
      </c>
      <c r="G64" s="2">
        <v>4</v>
      </c>
      <c r="H64" s="2">
        <v>0</v>
      </c>
      <c r="I64" s="2">
        <v>3</v>
      </c>
      <c r="J64" s="2">
        <v>13</v>
      </c>
      <c r="K64" s="2" t="s">
        <v>201</v>
      </c>
      <c r="L64" s="2">
        <f>SUMPRODUCT(--(ISNUMBER(SEARCH(Jellemzők!$G$2:$G$6,K64))))</f>
        <v>1</v>
      </c>
      <c r="M64" s="2">
        <f>ROUND(MAX(0,MIN(1,(Jellemzők!$D$2-G64)/(Jellemzők!$D$2-Jellemzők!$C$2))),2)</f>
        <v>0.97</v>
      </c>
      <c r="N64" s="2">
        <f>ROUND(MAX(0,MIN(1,(J64-Jellemzők!$C$3)/(Jellemzők!$D$3-Jellemzők!$C$3))),2)</f>
        <v>0.02</v>
      </c>
      <c r="O64" s="2">
        <f>ROUND(MAX(0,MIN(1,(I64-Jellemzők!$C$4)/(Jellemzők!$D$4-Jellemzők!$C$4))),2)</f>
        <v>0.5</v>
      </c>
      <c r="P64" s="2">
        <f>ROUND(MAX(0,MIN(1,(H64-Jellemzők!$C$5)/(Jellemzők!$D$5-Jellemzők!$C$5))),2)</f>
        <v>0</v>
      </c>
      <c r="Q64" s="2">
        <f>ROUND(MAX(0,MIN(1,(Jellemzők!$D$6-F64)/(Jellemzők!$D$6-Jellemzők!$C$6))),2)</f>
        <v>1</v>
      </c>
      <c r="R64" s="2">
        <f>ROUND(MAX(0,MIN(1,(E64-Jellemzők!$C$7)/(Jellemzők!$D$7-Jellemzők!$C$7))),2)</f>
        <v>0</v>
      </c>
      <c r="S64" s="2">
        <f>ROUND(MIN(1,SUMPRODUCT(--(ISNUMBER(SEARCH(Jellemzők!$G$2:$G$6,K64))))/5),2)</f>
        <v>0.2</v>
      </c>
      <c r="T64" s="2">
        <f>ROUND(IF(SUMPRODUCT(--(ISNUMBER(SEARCH(Jellemzők!$H$2:$H$4,K64))))&gt;0,1,0),2)</f>
        <v>1</v>
      </c>
      <c r="U64" s="2">
        <f>ROUND(M64*Jellemzők!$E$2+N64*Jellemzők!$E$3+O64*Jellemzők!$E$4+P64*Jellemzők!$E$5+Q64*Jellemzők!$E$6+R64*Jellemzők!$E$7+S64*Jellemzők!$E$8+T64*Jellemzők!$E$9,2)</f>
        <v>0.41</v>
      </c>
    </row>
    <row r="65" spans="1:21">
      <c r="A65" s="2" t="s">
        <v>202</v>
      </c>
      <c r="B65" s="2" t="s">
        <v>203</v>
      </c>
      <c r="C65" s="2">
        <v>2</v>
      </c>
      <c r="D65" s="2">
        <v>2</v>
      </c>
      <c r="E65" s="2">
        <v>0</v>
      </c>
      <c r="F65" s="2">
        <v>0</v>
      </c>
      <c r="G65" s="2">
        <v>81</v>
      </c>
      <c r="H65" s="2">
        <v>1</v>
      </c>
      <c r="I65" s="2">
        <v>1</v>
      </c>
      <c r="J65" s="2">
        <v>11</v>
      </c>
      <c r="K65" s="2" t="s">
        <v>204</v>
      </c>
      <c r="L65" s="2">
        <f>SUMPRODUCT(--(ISNUMBER(SEARCH(Jellemzők!$G$2:$G$6,K65))))</f>
        <v>1</v>
      </c>
      <c r="M65" s="2">
        <f>ROUND(MAX(0,MIN(1,(Jellemzők!$D$2-G65)/(Jellemzők!$D$2-Jellemzők!$C$2))),2)</f>
        <v>0.33</v>
      </c>
      <c r="N65" s="2">
        <f>ROUND(MAX(0,MIN(1,(J65-Jellemzők!$C$3)/(Jellemzők!$D$3-Jellemzők!$C$3))),2)</f>
        <v>0.01</v>
      </c>
      <c r="O65" s="2">
        <f>ROUND(MAX(0,MIN(1,(I65-Jellemzők!$C$4)/(Jellemzők!$D$4-Jellemzők!$C$4))),2)</f>
        <v>0</v>
      </c>
      <c r="P65" s="2">
        <f>ROUND(MAX(0,MIN(1,(H65-Jellemzők!$C$5)/(Jellemzők!$D$5-Jellemzők!$C$5))),2)</f>
        <v>0.33</v>
      </c>
      <c r="Q65" s="2">
        <f>ROUND(MAX(0,MIN(1,(Jellemzők!$D$6-F65)/(Jellemzők!$D$6-Jellemzők!$C$6))),2)</f>
        <v>1</v>
      </c>
      <c r="R65" s="2">
        <f>ROUND(MAX(0,MIN(1,(E65-Jellemzők!$C$7)/(Jellemzők!$D$7-Jellemzők!$C$7))),2)</f>
        <v>0</v>
      </c>
      <c r="S65" s="2">
        <f>ROUND(MIN(1,SUMPRODUCT(--(ISNUMBER(SEARCH(Jellemzők!$G$2:$G$6,K65))))/5),2)</f>
        <v>0.2</v>
      </c>
      <c r="T65" s="2">
        <f>ROUND(IF(SUMPRODUCT(--(ISNUMBER(SEARCH(Jellemzők!$H$2:$H$4,K65))))&gt;0,1,0),2)</f>
        <v>0</v>
      </c>
      <c r="U65" s="2">
        <f>ROUND(M65*Jellemzők!$E$2+N65*Jellemzők!$E$3+O65*Jellemzők!$E$4+P65*Jellemzők!$E$5+Q65*Jellemzők!$E$6+R65*Jellemzők!$E$7+S65*Jellemzők!$E$8+T65*Jellemzők!$E$9,2)</f>
        <v>0.23</v>
      </c>
    </row>
    <row r="66" spans="1:21">
      <c r="A66" s="2" t="s">
        <v>205</v>
      </c>
      <c r="B66" s="2" t="s">
        <v>81</v>
      </c>
      <c r="C66" s="2">
        <v>2</v>
      </c>
      <c r="D66" s="2">
        <v>3</v>
      </c>
      <c r="E66" s="2">
        <v>1</v>
      </c>
      <c r="F66" s="2">
        <v>0</v>
      </c>
      <c r="G66" s="2">
        <v>41</v>
      </c>
      <c r="H66" s="2">
        <v>0</v>
      </c>
      <c r="I66" s="2">
        <v>1</v>
      </c>
      <c r="J66" s="2">
        <v>11</v>
      </c>
      <c r="K66" s="2" t="s">
        <v>206</v>
      </c>
      <c r="L66" s="2">
        <f>SUMPRODUCT(--(ISNUMBER(SEARCH(Jellemzők!$G$2:$G$6,K66))))</f>
        <v>0</v>
      </c>
      <c r="M66" s="2">
        <f>ROUND(MAX(0,MIN(1,(Jellemzők!$D$2-G66)/(Jellemzők!$D$2-Jellemzők!$C$2))),2)</f>
        <v>0.66</v>
      </c>
      <c r="N66" s="2">
        <f>ROUND(MAX(0,MIN(1,(J66-Jellemzők!$C$3)/(Jellemzők!$D$3-Jellemzők!$C$3))),2)</f>
        <v>0.01</v>
      </c>
      <c r="O66" s="2">
        <f>ROUND(MAX(0,MIN(1,(I66-Jellemzők!$C$4)/(Jellemzők!$D$4-Jellemzők!$C$4))),2)</f>
        <v>0</v>
      </c>
      <c r="P66" s="2">
        <f>ROUND(MAX(0,MIN(1,(H66-Jellemzők!$C$5)/(Jellemzők!$D$5-Jellemzők!$C$5))),2)</f>
        <v>0</v>
      </c>
      <c r="Q66" s="2">
        <f>ROUND(MAX(0,MIN(1,(Jellemzők!$D$6-F66)/(Jellemzők!$D$6-Jellemzők!$C$6))),2)</f>
        <v>1</v>
      </c>
      <c r="R66" s="2">
        <f>ROUND(MAX(0,MIN(1,(E66-Jellemzők!$C$7)/(Jellemzők!$D$7-Jellemzők!$C$7))),2)</f>
        <v>1</v>
      </c>
      <c r="S66" s="2">
        <f>ROUND(MIN(1,SUMPRODUCT(--(ISNUMBER(SEARCH(Jellemzők!$G$2:$G$6,K66))))/5),2)</f>
        <v>0</v>
      </c>
      <c r="T66" s="2">
        <f>ROUND(IF(SUMPRODUCT(--(ISNUMBER(SEARCH(Jellemzők!$H$2:$H$4,K66))))&gt;0,1,0),2)</f>
        <v>0</v>
      </c>
      <c r="U66" s="2">
        <f>ROUND(M66*Jellemzők!$E$2+N66*Jellemzők!$E$3+O66*Jellemzők!$E$4+P66*Jellemzők!$E$5+Q66*Jellemzők!$E$6+R66*Jellemzők!$E$7+S66*Jellemzők!$E$8+T66*Jellemzők!$E$9,2)</f>
        <v>0.31</v>
      </c>
    </row>
    <row r="67" spans="1:21">
      <c r="A67" s="2" t="s">
        <v>207</v>
      </c>
      <c r="B67" s="2" t="s">
        <v>95</v>
      </c>
      <c r="C67" s="2">
        <v>1</v>
      </c>
      <c r="D67" s="2">
        <v>2</v>
      </c>
      <c r="E67" s="2">
        <v>1</v>
      </c>
      <c r="F67" s="2">
        <v>0</v>
      </c>
      <c r="G67" s="2">
        <v>27</v>
      </c>
      <c r="H67" s="2">
        <v>0</v>
      </c>
      <c r="I67" s="2">
        <v>4</v>
      </c>
      <c r="J67" s="2">
        <v>10</v>
      </c>
      <c r="K67" s="2" t="s">
        <v>208</v>
      </c>
      <c r="L67" s="2">
        <f>SUMPRODUCT(--(ISNUMBER(SEARCH(Jellemzők!$G$2:$G$6,K67))))</f>
        <v>1</v>
      </c>
      <c r="M67" s="2">
        <f>ROUND(MAX(0,MIN(1,(Jellemzők!$D$2-G67)/(Jellemzők!$D$2-Jellemzők!$C$2))),2)</f>
        <v>0.78</v>
      </c>
      <c r="N67" s="2">
        <f>ROUND(MAX(0,MIN(1,(J67-Jellemzők!$C$3)/(Jellemzők!$D$3-Jellemzők!$C$3))),2)</f>
        <v>0</v>
      </c>
      <c r="O67" s="2">
        <f>ROUND(MAX(0,MIN(1,(I67-Jellemzők!$C$4)/(Jellemzők!$D$4-Jellemzők!$C$4))),2)</f>
        <v>0.75</v>
      </c>
      <c r="P67" s="2">
        <f>ROUND(MAX(0,MIN(1,(H67-Jellemzők!$C$5)/(Jellemzők!$D$5-Jellemzők!$C$5))),2)</f>
        <v>0</v>
      </c>
      <c r="Q67" s="2">
        <f>ROUND(MAX(0,MIN(1,(Jellemzők!$D$6-F67)/(Jellemzők!$D$6-Jellemzők!$C$6))),2)</f>
        <v>1</v>
      </c>
      <c r="R67" s="2">
        <f>ROUND(MAX(0,MIN(1,(E67-Jellemzők!$C$7)/(Jellemzők!$D$7-Jellemzők!$C$7))),2)</f>
        <v>1</v>
      </c>
      <c r="S67" s="2">
        <f>ROUND(MIN(1,SUMPRODUCT(--(ISNUMBER(SEARCH(Jellemzők!$G$2:$G$6,K67))))/5),2)</f>
        <v>0.2</v>
      </c>
      <c r="T67" s="2">
        <f>ROUND(IF(SUMPRODUCT(--(ISNUMBER(SEARCH(Jellemzők!$H$2:$H$4,K67))))&gt;0,1,0),2)</f>
        <v>0</v>
      </c>
      <c r="U67" s="2">
        <f>ROUND(M67*Jellemzők!$E$2+N67*Jellemzők!$E$3+O67*Jellemzők!$E$4+P67*Jellemzők!$E$5+Q67*Jellemzők!$E$6+R67*Jellemzők!$E$7+S67*Jellemzők!$E$8+T67*Jellemzők!$E$9,2)</f>
        <v>0.38</v>
      </c>
    </row>
    <row r="68" spans="1:21">
      <c r="A68" s="2" t="s">
        <v>209</v>
      </c>
      <c r="B68" s="2" t="s">
        <v>203</v>
      </c>
      <c r="C68" s="2">
        <v>2</v>
      </c>
      <c r="D68" s="2">
        <v>1</v>
      </c>
      <c r="E68" s="2">
        <v>0</v>
      </c>
      <c r="F68" s="2">
        <v>0</v>
      </c>
      <c r="G68" s="2">
        <v>94</v>
      </c>
      <c r="H68" s="2">
        <v>0</v>
      </c>
      <c r="I68" s="2">
        <v>1</v>
      </c>
      <c r="J68" s="2">
        <v>9</v>
      </c>
      <c r="K68" s="2" t="s">
        <v>210</v>
      </c>
      <c r="L68" s="2">
        <f>SUMPRODUCT(--(ISNUMBER(SEARCH(Jellemzők!$G$2:$G$6,K68))))</f>
        <v>0</v>
      </c>
      <c r="M68" s="2">
        <f>ROUND(MAX(0,MIN(1,(Jellemzők!$D$2-G68)/(Jellemzők!$D$2-Jellemzők!$C$2))),2)</f>
        <v>0.22</v>
      </c>
      <c r="N68" s="2">
        <f>ROUND(MAX(0,MIN(1,(J68-Jellemzők!$C$3)/(Jellemzők!$D$3-Jellemzők!$C$3))),2)</f>
        <v>0</v>
      </c>
      <c r="O68" s="2">
        <f>ROUND(MAX(0,MIN(1,(I68-Jellemzők!$C$4)/(Jellemzők!$D$4-Jellemzők!$C$4))),2)</f>
        <v>0</v>
      </c>
      <c r="P68" s="2">
        <f>ROUND(MAX(0,MIN(1,(H68-Jellemzők!$C$5)/(Jellemzők!$D$5-Jellemzők!$C$5))),2)</f>
        <v>0</v>
      </c>
      <c r="Q68" s="2">
        <f>ROUND(MAX(0,MIN(1,(Jellemzők!$D$6-F68)/(Jellemzők!$D$6-Jellemzők!$C$6))),2)</f>
        <v>1</v>
      </c>
      <c r="R68" s="2">
        <f>ROUND(MAX(0,MIN(1,(E68-Jellemzők!$C$7)/(Jellemzők!$D$7-Jellemzők!$C$7))),2)</f>
        <v>0</v>
      </c>
      <c r="S68" s="2">
        <f>ROUND(MIN(1,SUMPRODUCT(--(ISNUMBER(SEARCH(Jellemzők!$G$2:$G$6,K68))))/5),2)</f>
        <v>0</v>
      </c>
      <c r="T68" s="2">
        <f>ROUND(IF(SUMPRODUCT(--(ISNUMBER(SEARCH(Jellemzők!$H$2:$H$4,K68))))&gt;0,1,0),2)</f>
        <v>0</v>
      </c>
      <c r="U68" s="2">
        <f>ROUND(M68*Jellemzők!$E$2+N68*Jellemzők!$E$3+O68*Jellemzők!$E$4+P68*Jellemzők!$E$5+Q68*Jellemzők!$E$6+R68*Jellemzők!$E$7+S68*Jellemzők!$E$8+T68*Jellemzők!$E$9,2)</f>
        <v>0.14000000000000001</v>
      </c>
    </row>
    <row r="69" spans="1:21">
      <c r="A69" s="2" t="s">
        <v>211</v>
      </c>
      <c r="B69" s="2" t="s">
        <v>98</v>
      </c>
      <c r="C69" s="2">
        <v>4</v>
      </c>
      <c r="D69" s="2">
        <v>2</v>
      </c>
      <c r="E69" s="2">
        <v>0</v>
      </c>
      <c r="F69" s="2">
        <v>0</v>
      </c>
      <c r="G69" s="2">
        <v>87</v>
      </c>
      <c r="H69" s="2">
        <v>0</v>
      </c>
      <c r="I69" s="2">
        <v>4</v>
      </c>
      <c r="J69" s="2">
        <v>14</v>
      </c>
      <c r="K69" s="2" t="s">
        <v>212</v>
      </c>
      <c r="L69" s="2">
        <f>SUMPRODUCT(--(ISNUMBER(SEARCH(Jellemzők!$G$2:$G$6,K69))))</f>
        <v>1</v>
      </c>
      <c r="M69" s="2">
        <f>ROUND(MAX(0,MIN(1,(Jellemzők!$D$2-G69)/(Jellemzők!$D$2-Jellemzők!$C$2))),2)</f>
        <v>0.28000000000000003</v>
      </c>
      <c r="N69" s="2">
        <f>ROUND(MAX(0,MIN(1,(J69-Jellemzők!$C$3)/(Jellemzők!$D$3-Jellemzők!$C$3))),2)</f>
        <v>0.02</v>
      </c>
      <c r="O69" s="2">
        <f>ROUND(MAX(0,MIN(1,(I69-Jellemzők!$C$4)/(Jellemzők!$D$4-Jellemzők!$C$4))),2)</f>
        <v>0.75</v>
      </c>
      <c r="P69" s="2">
        <f>ROUND(MAX(0,MIN(1,(H69-Jellemzők!$C$5)/(Jellemzők!$D$5-Jellemzők!$C$5))),2)</f>
        <v>0</v>
      </c>
      <c r="Q69" s="2">
        <f>ROUND(MAX(0,MIN(1,(Jellemzők!$D$6-F69)/(Jellemzők!$D$6-Jellemzők!$C$6))),2)</f>
        <v>1</v>
      </c>
      <c r="R69" s="2">
        <f>ROUND(MAX(0,MIN(1,(E69-Jellemzők!$C$7)/(Jellemzők!$D$7-Jellemzők!$C$7))),2)</f>
        <v>0</v>
      </c>
      <c r="S69" s="2">
        <f>ROUND(MIN(1,SUMPRODUCT(--(ISNUMBER(SEARCH(Jellemzők!$G$2:$G$6,K69))))/5),2)</f>
        <v>0.2</v>
      </c>
      <c r="T69" s="2">
        <f>ROUND(IF(SUMPRODUCT(--(ISNUMBER(SEARCH(Jellemzők!$H$2:$H$4,K69))))&gt;0,1,0),2)</f>
        <v>1</v>
      </c>
      <c r="U69" s="2">
        <f>ROUND(M69*Jellemzők!$E$2+N69*Jellemzők!$E$3+O69*Jellemzők!$E$4+P69*Jellemzők!$E$5+Q69*Jellemzők!$E$6+R69*Jellemzők!$E$7+S69*Jellemzők!$E$8+T69*Jellemzők!$E$9,2)</f>
        <v>0.34</v>
      </c>
    </row>
    <row r="70" spans="1:21">
      <c r="A70" s="2" t="s">
        <v>213</v>
      </c>
      <c r="B70" s="2" t="s">
        <v>78</v>
      </c>
      <c r="C70" s="2">
        <v>4</v>
      </c>
      <c r="D70" s="2">
        <v>3</v>
      </c>
      <c r="E70" s="2">
        <v>0</v>
      </c>
      <c r="F70" s="2">
        <v>0</v>
      </c>
      <c r="G70" s="2">
        <v>15</v>
      </c>
      <c r="H70" s="2">
        <v>0</v>
      </c>
      <c r="I70" s="2">
        <v>1</v>
      </c>
      <c r="J70" s="2">
        <v>12</v>
      </c>
      <c r="K70" s="2" t="s">
        <v>214</v>
      </c>
      <c r="L70" s="2">
        <f>SUMPRODUCT(--(ISNUMBER(SEARCH(Jellemzők!$G$2:$G$6,K70))))</f>
        <v>0</v>
      </c>
      <c r="M70" s="2">
        <f>ROUND(MAX(0,MIN(1,(Jellemzők!$D$2-G70)/(Jellemzők!$D$2-Jellemzők!$C$2))),2)</f>
        <v>0.88</v>
      </c>
      <c r="N70" s="2">
        <f>ROUND(MAX(0,MIN(1,(J70-Jellemzők!$C$3)/(Jellemzők!$D$3-Jellemzők!$C$3))),2)</f>
        <v>0.01</v>
      </c>
      <c r="O70" s="2">
        <f>ROUND(MAX(0,MIN(1,(I70-Jellemzők!$C$4)/(Jellemzők!$D$4-Jellemzők!$C$4))),2)</f>
        <v>0</v>
      </c>
      <c r="P70" s="2">
        <f>ROUND(MAX(0,MIN(1,(H70-Jellemzők!$C$5)/(Jellemzők!$D$5-Jellemzők!$C$5))),2)</f>
        <v>0</v>
      </c>
      <c r="Q70" s="2">
        <f>ROUND(MAX(0,MIN(1,(Jellemzők!$D$6-F70)/(Jellemzők!$D$6-Jellemzők!$C$6))),2)</f>
        <v>1</v>
      </c>
      <c r="R70" s="2">
        <f>ROUND(MAX(0,MIN(1,(E70-Jellemzők!$C$7)/(Jellemzők!$D$7-Jellemzők!$C$7))),2)</f>
        <v>0</v>
      </c>
      <c r="S70" s="2">
        <f>ROUND(MIN(1,SUMPRODUCT(--(ISNUMBER(SEARCH(Jellemzők!$G$2:$G$6,K70))))/5),2)</f>
        <v>0</v>
      </c>
      <c r="T70" s="2">
        <f>ROUND(IF(SUMPRODUCT(--(ISNUMBER(SEARCH(Jellemzők!$H$2:$H$4,K70))))&gt;0,1,0),2)</f>
        <v>0</v>
      </c>
      <c r="U70" s="2">
        <f>ROUND(M70*Jellemzők!$E$2+N70*Jellemzők!$E$3+O70*Jellemzők!$E$4+P70*Jellemzők!$E$5+Q70*Jellemzők!$E$6+R70*Jellemzők!$E$7+S70*Jellemzők!$E$8+T70*Jellemzők!$E$9,2)</f>
        <v>0.21</v>
      </c>
    </row>
    <row r="71" spans="1:21">
      <c r="A71" s="2" t="s">
        <v>215</v>
      </c>
      <c r="B71" s="2" t="s">
        <v>75</v>
      </c>
      <c r="C71" s="2">
        <v>2</v>
      </c>
      <c r="D71" s="2">
        <v>1</v>
      </c>
      <c r="E71" s="2">
        <v>1</v>
      </c>
      <c r="F71" s="2">
        <v>0</v>
      </c>
      <c r="G71" s="2">
        <v>119</v>
      </c>
      <c r="H71" s="2">
        <v>2</v>
      </c>
      <c r="I71" s="2">
        <v>5</v>
      </c>
      <c r="J71" s="2">
        <v>12</v>
      </c>
      <c r="K71" s="2" t="s">
        <v>216</v>
      </c>
      <c r="L71" s="2">
        <f>SUMPRODUCT(--(ISNUMBER(SEARCH(Jellemzők!$G$2:$G$6,K71))))</f>
        <v>0</v>
      </c>
      <c r="M71" s="2">
        <f>ROUND(MAX(0,MIN(1,(Jellemzők!$D$2-G71)/(Jellemzők!$D$2-Jellemzők!$C$2))),2)</f>
        <v>0.01</v>
      </c>
      <c r="N71" s="2">
        <f>ROUND(MAX(0,MIN(1,(J71-Jellemzők!$C$3)/(Jellemzők!$D$3-Jellemzők!$C$3))),2)</f>
        <v>0.01</v>
      </c>
      <c r="O71" s="2">
        <f>ROUND(MAX(0,MIN(1,(I71-Jellemzők!$C$4)/(Jellemzők!$D$4-Jellemzők!$C$4))),2)</f>
        <v>1</v>
      </c>
      <c r="P71" s="2">
        <f>ROUND(MAX(0,MIN(1,(H71-Jellemzők!$C$5)/(Jellemzők!$D$5-Jellemzők!$C$5))),2)</f>
        <v>0.67</v>
      </c>
      <c r="Q71" s="2">
        <f>ROUND(MAX(0,MIN(1,(Jellemzők!$D$6-F71)/(Jellemzők!$D$6-Jellemzők!$C$6))),2)</f>
        <v>1</v>
      </c>
      <c r="R71" s="2">
        <f>ROUND(MAX(0,MIN(1,(E71-Jellemzők!$C$7)/(Jellemzők!$D$7-Jellemzők!$C$7))),2)</f>
        <v>1</v>
      </c>
      <c r="S71" s="2">
        <f>ROUND(MIN(1,SUMPRODUCT(--(ISNUMBER(SEARCH(Jellemzők!$G$2:$G$6,K71))))/5),2)</f>
        <v>0</v>
      </c>
      <c r="T71" s="2">
        <f>ROUND(IF(SUMPRODUCT(--(ISNUMBER(SEARCH(Jellemzők!$H$2:$H$4,K71))))&gt;0,1,0),2)</f>
        <v>0</v>
      </c>
      <c r="U71" s="2">
        <f>ROUND(M71*Jellemzők!$E$2+N71*Jellemzők!$E$3+O71*Jellemzők!$E$4+P71*Jellemzők!$E$5+Q71*Jellemzők!$E$6+R71*Jellemzők!$E$7+S71*Jellemzők!$E$8+T71*Jellemzők!$E$9,2)</f>
        <v>0.36</v>
      </c>
    </row>
    <row r="72" spans="1:21">
      <c r="A72" s="2" t="s">
        <v>217</v>
      </c>
      <c r="B72" s="2" t="s">
        <v>98</v>
      </c>
      <c r="C72" s="2">
        <v>4</v>
      </c>
      <c r="D72" s="2">
        <v>2</v>
      </c>
      <c r="E72" s="2">
        <v>1</v>
      </c>
      <c r="F72" s="2">
        <v>0</v>
      </c>
      <c r="G72" s="2">
        <v>9</v>
      </c>
      <c r="H72" s="2">
        <v>0</v>
      </c>
      <c r="I72" s="2">
        <v>2</v>
      </c>
      <c r="J72" s="2">
        <v>16</v>
      </c>
      <c r="K72" s="2" t="s">
        <v>218</v>
      </c>
      <c r="L72" s="2">
        <f>SUMPRODUCT(--(ISNUMBER(SEARCH(Jellemzők!$G$2:$G$6,K72))))</f>
        <v>2</v>
      </c>
      <c r="M72" s="2">
        <f>ROUND(MAX(0,MIN(1,(Jellemzők!$D$2-G72)/(Jellemzők!$D$2-Jellemzők!$C$2))),2)</f>
        <v>0.93</v>
      </c>
      <c r="N72" s="2">
        <f>ROUND(MAX(0,MIN(1,(J72-Jellemzők!$C$3)/(Jellemzők!$D$3-Jellemzők!$C$3))),2)</f>
        <v>0.03</v>
      </c>
      <c r="O72" s="2">
        <f>ROUND(MAX(0,MIN(1,(I72-Jellemzők!$C$4)/(Jellemzők!$D$4-Jellemzők!$C$4))),2)</f>
        <v>0.25</v>
      </c>
      <c r="P72" s="2">
        <f>ROUND(MAX(0,MIN(1,(H72-Jellemzők!$C$5)/(Jellemzők!$D$5-Jellemzők!$C$5))),2)</f>
        <v>0</v>
      </c>
      <c r="Q72" s="2">
        <f>ROUND(MAX(0,MIN(1,(Jellemzők!$D$6-F72)/(Jellemzők!$D$6-Jellemzők!$C$6))),2)</f>
        <v>1</v>
      </c>
      <c r="R72" s="2">
        <f>ROUND(MAX(0,MIN(1,(E72-Jellemzők!$C$7)/(Jellemzők!$D$7-Jellemzők!$C$7))),2)</f>
        <v>1</v>
      </c>
      <c r="S72" s="2">
        <f>ROUND(MIN(1,SUMPRODUCT(--(ISNUMBER(SEARCH(Jellemzők!$G$2:$G$6,K72))))/5),2)</f>
        <v>0.4</v>
      </c>
      <c r="T72" s="2">
        <f>ROUND(IF(SUMPRODUCT(--(ISNUMBER(SEARCH(Jellemzők!$H$2:$H$4,K72))))&gt;0,1,0),2)</f>
        <v>1</v>
      </c>
      <c r="U72" s="2">
        <f>ROUND(M72*Jellemzők!$E$2+N72*Jellemzők!$E$3+O72*Jellemzők!$E$4+P72*Jellemzők!$E$5+Q72*Jellemzők!$E$6+R72*Jellemzők!$E$7+S72*Jellemzők!$E$8+T72*Jellemzők!$E$9,2)</f>
        <v>0.54</v>
      </c>
    </row>
    <row r="73" spans="1:21">
      <c r="A73" s="2" t="s">
        <v>219</v>
      </c>
      <c r="B73" s="2" t="s">
        <v>72</v>
      </c>
      <c r="C73" s="2">
        <v>3</v>
      </c>
      <c r="D73" s="2">
        <v>2</v>
      </c>
      <c r="E73" s="2">
        <v>0</v>
      </c>
      <c r="F73" s="2">
        <v>0</v>
      </c>
      <c r="G73" s="2">
        <v>9</v>
      </c>
      <c r="H73" s="2">
        <v>0</v>
      </c>
      <c r="I73" s="2">
        <v>4</v>
      </c>
      <c r="J73" s="2">
        <v>12</v>
      </c>
      <c r="K73" s="2" t="s">
        <v>134</v>
      </c>
      <c r="L73" s="2">
        <f>SUMPRODUCT(--(ISNUMBER(SEARCH(Jellemzők!$G$2:$G$6,K73))))</f>
        <v>0</v>
      </c>
      <c r="M73" s="2">
        <f>ROUND(MAX(0,MIN(1,(Jellemzők!$D$2-G73)/(Jellemzők!$D$2-Jellemzők!$C$2))),2)</f>
        <v>0.93</v>
      </c>
      <c r="N73" s="2">
        <f>ROUND(MAX(0,MIN(1,(J73-Jellemzők!$C$3)/(Jellemzők!$D$3-Jellemzők!$C$3))),2)</f>
        <v>0.01</v>
      </c>
      <c r="O73" s="2">
        <f>ROUND(MAX(0,MIN(1,(I73-Jellemzők!$C$4)/(Jellemzők!$D$4-Jellemzők!$C$4))),2)</f>
        <v>0.75</v>
      </c>
      <c r="P73" s="2">
        <f>ROUND(MAX(0,MIN(1,(H73-Jellemzők!$C$5)/(Jellemzők!$D$5-Jellemzők!$C$5))),2)</f>
        <v>0</v>
      </c>
      <c r="Q73" s="2">
        <f>ROUND(MAX(0,MIN(1,(Jellemzők!$D$6-F73)/(Jellemzők!$D$6-Jellemzők!$C$6))),2)</f>
        <v>1</v>
      </c>
      <c r="R73" s="2">
        <f>ROUND(MAX(0,MIN(1,(E73-Jellemzők!$C$7)/(Jellemzők!$D$7-Jellemzők!$C$7))),2)</f>
        <v>0</v>
      </c>
      <c r="S73" s="2">
        <f>ROUND(MIN(1,SUMPRODUCT(--(ISNUMBER(SEARCH(Jellemzők!$G$2:$G$6,K73))))/5),2)</f>
        <v>0</v>
      </c>
      <c r="T73" s="2">
        <f>ROUND(IF(SUMPRODUCT(--(ISNUMBER(SEARCH(Jellemzők!$H$2:$H$4,K73))))&gt;0,1,0),2)</f>
        <v>0</v>
      </c>
      <c r="U73" s="2">
        <f>ROUND(M73*Jellemzők!$E$2+N73*Jellemzők!$E$3+O73*Jellemzők!$E$4+P73*Jellemzők!$E$5+Q73*Jellemzők!$E$6+R73*Jellemzők!$E$7+S73*Jellemzők!$E$8+T73*Jellemzők!$E$9,2)</f>
        <v>0.26</v>
      </c>
    </row>
    <row r="74" spans="1:21">
      <c r="A74" s="2" t="s">
        <v>220</v>
      </c>
      <c r="B74" s="2" t="s">
        <v>108</v>
      </c>
      <c r="C74" s="2">
        <v>3</v>
      </c>
      <c r="D74" s="2">
        <v>3</v>
      </c>
      <c r="E74" s="2">
        <v>0</v>
      </c>
      <c r="F74" s="2">
        <v>1</v>
      </c>
      <c r="G74" s="2">
        <v>106</v>
      </c>
      <c r="H74" s="2">
        <v>3</v>
      </c>
      <c r="I74" s="2">
        <v>4</v>
      </c>
      <c r="J74" s="2">
        <v>20</v>
      </c>
      <c r="K74" s="2" t="s">
        <v>221</v>
      </c>
      <c r="L74" s="2">
        <f>SUMPRODUCT(--(ISNUMBER(SEARCH(Jellemzők!$G$2:$G$6,K74))))</f>
        <v>1</v>
      </c>
      <c r="M74" s="2">
        <f>ROUND(MAX(0,MIN(1,(Jellemzők!$D$2-G74)/(Jellemzők!$D$2-Jellemzők!$C$2))),2)</f>
        <v>0.12</v>
      </c>
      <c r="N74" s="2">
        <f>ROUND(MAX(0,MIN(1,(J74-Jellemzők!$C$3)/(Jellemzők!$D$3-Jellemzők!$C$3))),2)</f>
        <v>0.05</v>
      </c>
      <c r="O74" s="2">
        <f>ROUND(MAX(0,MIN(1,(I74-Jellemzők!$C$4)/(Jellemzők!$D$4-Jellemzők!$C$4))),2)</f>
        <v>0.75</v>
      </c>
      <c r="P74" s="2">
        <f>ROUND(MAX(0,MIN(1,(H74-Jellemzők!$C$5)/(Jellemzők!$D$5-Jellemzők!$C$5))),2)</f>
        <v>1</v>
      </c>
      <c r="Q74" s="2">
        <f>ROUND(MAX(0,MIN(1,(Jellemzők!$D$6-F74)/(Jellemzők!$D$6-Jellemzők!$C$6))),2)</f>
        <v>0</v>
      </c>
      <c r="R74" s="2">
        <f>ROUND(MAX(0,MIN(1,(E74-Jellemzők!$C$7)/(Jellemzők!$D$7-Jellemzők!$C$7))),2)</f>
        <v>0</v>
      </c>
      <c r="S74" s="2">
        <f>ROUND(MIN(1,SUMPRODUCT(--(ISNUMBER(SEARCH(Jellemzők!$G$2:$G$6,K74))))/5),2)</f>
        <v>0.2</v>
      </c>
      <c r="T74" s="2">
        <f>ROUND(IF(SUMPRODUCT(--(ISNUMBER(SEARCH(Jellemzők!$H$2:$H$4,K74))))&gt;0,1,0),2)</f>
        <v>0</v>
      </c>
      <c r="U74" s="2">
        <f>ROUND(M74*Jellemzők!$E$2+N74*Jellemzők!$E$3+O74*Jellemzők!$E$4+P74*Jellemzők!$E$5+Q74*Jellemzők!$E$6+R74*Jellemzők!$E$7+S74*Jellemzők!$E$8+T74*Jellemzők!$E$9,2)</f>
        <v>0.22</v>
      </c>
    </row>
    <row r="75" spans="1:21">
      <c r="A75" s="2" t="s">
        <v>222</v>
      </c>
      <c r="B75" s="2" t="s">
        <v>66</v>
      </c>
      <c r="C75" s="2">
        <v>1</v>
      </c>
      <c r="D75" s="2">
        <v>4</v>
      </c>
      <c r="E75" s="2">
        <v>0</v>
      </c>
      <c r="F75" s="2">
        <v>0</v>
      </c>
      <c r="G75" s="2">
        <v>117</v>
      </c>
      <c r="H75" s="2">
        <v>1</v>
      </c>
      <c r="I75" s="2">
        <v>2</v>
      </c>
      <c r="J75" s="2">
        <v>10</v>
      </c>
      <c r="K75" s="2" t="s">
        <v>223</v>
      </c>
      <c r="L75" s="2">
        <f>SUMPRODUCT(--(ISNUMBER(SEARCH(Jellemzők!$G$2:$G$6,K75))))</f>
        <v>0</v>
      </c>
      <c r="M75" s="2">
        <f>ROUND(MAX(0,MIN(1,(Jellemzők!$D$2-G75)/(Jellemzők!$D$2-Jellemzők!$C$2))),2)</f>
        <v>0.03</v>
      </c>
      <c r="N75" s="2">
        <f>ROUND(MAX(0,MIN(1,(J75-Jellemzők!$C$3)/(Jellemzők!$D$3-Jellemzők!$C$3))),2)</f>
        <v>0</v>
      </c>
      <c r="O75" s="2">
        <f>ROUND(MAX(0,MIN(1,(I75-Jellemzők!$C$4)/(Jellemzők!$D$4-Jellemzők!$C$4))),2)</f>
        <v>0.25</v>
      </c>
      <c r="P75" s="2">
        <f>ROUND(MAX(0,MIN(1,(H75-Jellemzők!$C$5)/(Jellemzők!$D$5-Jellemzők!$C$5))),2)</f>
        <v>0.33</v>
      </c>
      <c r="Q75" s="2">
        <f>ROUND(MAX(0,MIN(1,(Jellemzők!$D$6-F75)/(Jellemzők!$D$6-Jellemzők!$C$6))),2)</f>
        <v>1</v>
      </c>
      <c r="R75" s="2">
        <f>ROUND(MAX(0,MIN(1,(E75-Jellemzők!$C$7)/(Jellemzők!$D$7-Jellemzők!$C$7))),2)</f>
        <v>0</v>
      </c>
      <c r="S75" s="2">
        <f>ROUND(MIN(1,SUMPRODUCT(--(ISNUMBER(SEARCH(Jellemzők!$G$2:$G$6,K75))))/5),2)</f>
        <v>0</v>
      </c>
      <c r="T75" s="2">
        <f>ROUND(IF(SUMPRODUCT(--(ISNUMBER(SEARCH(Jellemzők!$H$2:$H$4,K75))))&gt;0,1,0),2)</f>
        <v>0</v>
      </c>
      <c r="U75" s="2">
        <f>ROUND(M75*Jellemzők!$E$2+N75*Jellemzők!$E$3+O75*Jellemzők!$E$4+P75*Jellemzők!$E$5+Q75*Jellemzők!$E$6+R75*Jellemzők!$E$7+S75*Jellemzők!$E$8+T75*Jellemzők!$E$9,2)</f>
        <v>0.17</v>
      </c>
    </row>
    <row r="76" spans="1:21">
      <c r="A76" s="2" t="s">
        <v>224</v>
      </c>
      <c r="B76" s="2" t="s">
        <v>152</v>
      </c>
      <c r="C76" s="2">
        <v>4</v>
      </c>
      <c r="D76" s="2">
        <v>2</v>
      </c>
      <c r="E76" s="2">
        <v>0</v>
      </c>
      <c r="F76" s="2">
        <v>0</v>
      </c>
      <c r="G76" s="2">
        <v>104</v>
      </c>
      <c r="H76" s="2">
        <v>2</v>
      </c>
      <c r="I76" s="2">
        <v>4</v>
      </c>
      <c r="J76" s="2">
        <v>14</v>
      </c>
      <c r="K76" s="2" t="s">
        <v>225</v>
      </c>
      <c r="L76" s="2">
        <f>SUMPRODUCT(--(ISNUMBER(SEARCH(Jellemzők!$G$2:$G$6,K76))))</f>
        <v>0</v>
      </c>
      <c r="M76" s="2">
        <f>ROUND(MAX(0,MIN(1,(Jellemzők!$D$2-G76)/(Jellemzők!$D$2-Jellemzők!$C$2))),2)</f>
        <v>0.13</v>
      </c>
      <c r="N76" s="2">
        <f>ROUND(MAX(0,MIN(1,(J76-Jellemzők!$C$3)/(Jellemzők!$D$3-Jellemzők!$C$3))),2)</f>
        <v>0.02</v>
      </c>
      <c r="O76" s="2">
        <f>ROUND(MAX(0,MIN(1,(I76-Jellemzők!$C$4)/(Jellemzők!$D$4-Jellemzők!$C$4))),2)</f>
        <v>0.75</v>
      </c>
      <c r="P76" s="2">
        <f>ROUND(MAX(0,MIN(1,(H76-Jellemzők!$C$5)/(Jellemzők!$D$5-Jellemzők!$C$5))),2)</f>
        <v>0.67</v>
      </c>
      <c r="Q76" s="2">
        <f>ROUND(MAX(0,MIN(1,(Jellemzők!$D$6-F76)/(Jellemzők!$D$6-Jellemzők!$C$6))),2)</f>
        <v>1</v>
      </c>
      <c r="R76" s="2">
        <f>ROUND(MAX(0,MIN(1,(E76-Jellemzők!$C$7)/(Jellemzők!$D$7-Jellemzők!$C$7))),2)</f>
        <v>0</v>
      </c>
      <c r="S76" s="2">
        <f>ROUND(MIN(1,SUMPRODUCT(--(ISNUMBER(SEARCH(Jellemzők!$G$2:$G$6,K76))))/5),2)</f>
        <v>0</v>
      </c>
      <c r="T76" s="2">
        <f>ROUND(IF(SUMPRODUCT(--(ISNUMBER(SEARCH(Jellemzők!$H$2:$H$4,K76))))&gt;0,1,0),2)</f>
        <v>0</v>
      </c>
      <c r="U76" s="2">
        <f>ROUND(M76*Jellemzők!$E$2+N76*Jellemzők!$E$3+O76*Jellemzők!$E$4+P76*Jellemzők!$E$5+Q76*Jellemzők!$E$6+R76*Jellemzők!$E$7+S76*Jellemzők!$E$8+T76*Jellemzők!$E$9,2)</f>
        <v>0.25</v>
      </c>
    </row>
    <row r="77" spans="1:21">
      <c r="A77" s="2" t="s">
        <v>226</v>
      </c>
      <c r="B77" s="2" t="s">
        <v>176</v>
      </c>
      <c r="C77" s="2">
        <v>3</v>
      </c>
      <c r="D77" s="2">
        <v>1</v>
      </c>
      <c r="E77" s="2">
        <v>0</v>
      </c>
      <c r="F77" s="2">
        <v>0</v>
      </c>
      <c r="G77" s="2">
        <v>35</v>
      </c>
      <c r="H77" s="2">
        <v>1</v>
      </c>
      <c r="I77" s="2">
        <v>2</v>
      </c>
      <c r="J77" s="2">
        <v>14</v>
      </c>
      <c r="K77" s="2" t="s">
        <v>227</v>
      </c>
      <c r="L77" s="2">
        <f>SUMPRODUCT(--(ISNUMBER(SEARCH(Jellemzők!$G$2:$G$6,K77))))</f>
        <v>1</v>
      </c>
      <c r="M77" s="2">
        <f>ROUND(MAX(0,MIN(1,(Jellemzők!$D$2-G77)/(Jellemzők!$D$2-Jellemzők!$C$2))),2)</f>
        <v>0.71</v>
      </c>
      <c r="N77" s="2">
        <f>ROUND(MAX(0,MIN(1,(J77-Jellemzők!$C$3)/(Jellemzők!$D$3-Jellemzők!$C$3))),2)</f>
        <v>0.02</v>
      </c>
      <c r="O77" s="2">
        <f>ROUND(MAX(0,MIN(1,(I77-Jellemzők!$C$4)/(Jellemzők!$D$4-Jellemzők!$C$4))),2)</f>
        <v>0.25</v>
      </c>
      <c r="P77" s="2">
        <f>ROUND(MAX(0,MIN(1,(H77-Jellemzők!$C$5)/(Jellemzők!$D$5-Jellemzők!$C$5))),2)</f>
        <v>0.33</v>
      </c>
      <c r="Q77" s="2">
        <f>ROUND(MAX(0,MIN(1,(Jellemzők!$D$6-F77)/(Jellemzők!$D$6-Jellemzők!$C$6))),2)</f>
        <v>1</v>
      </c>
      <c r="R77" s="2">
        <f>ROUND(MAX(0,MIN(1,(E77-Jellemzők!$C$7)/(Jellemzők!$D$7-Jellemzők!$C$7))),2)</f>
        <v>0</v>
      </c>
      <c r="S77" s="2">
        <f>ROUND(MIN(1,SUMPRODUCT(--(ISNUMBER(SEARCH(Jellemzők!$G$2:$G$6,K77))))/5),2)</f>
        <v>0.2</v>
      </c>
      <c r="T77" s="2">
        <f>ROUND(IF(SUMPRODUCT(--(ISNUMBER(SEARCH(Jellemzők!$H$2:$H$4,K77))))&gt;0,1,0),2)</f>
        <v>0</v>
      </c>
      <c r="U77" s="2">
        <f>ROUND(M77*Jellemzők!$E$2+N77*Jellemzők!$E$3+O77*Jellemzők!$E$4+P77*Jellemzők!$E$5+Q77*Jellemzők!$E$6+R77*Jellemzők!$E$7+S77*Jellemzők!$E$8+T77*Jellemzők!$E$9,2)</f>
        <v>0.28000000000000003</v>
      </c>
    </row>
    <row r="78" spans="1:21">
      <c r="A78" s="2" t="s">
        <v>228</v>
      </c>
      <c r="B78" s="2" t="s">
        <v>81</v>
      </c>
      <c r="C78" s="2">
        <v>2</v>
      </c>
      <c r="D78" s="2">
        <v>1</v>
      </c>
      <c r="E78" s="2">
        <v>0</v>
      </c>
      <c r="F78" s="2">
        <v>0</v>
      </c>
      <c r="G78" s="2">
        <v>79</v>
      </c>
      <c r="H78" s="2">
        <v>2</v>
      </c>
      <c r="I78" s="2">
        <v>1</v>
      </c>
      <c r="J78" s="2">
        <v>14</v>
      </c>
      <c r="K78" s="2" t="s">
        <v>229</v>
      </c>
      <c r="L78" s="2">
        <f>SUMPRODUCT(--(ISNUMBER(SEARCH(Jellemzők!$G$2:$G$6,K78))))</f>
        <v>0</v>
      </c>
      <c r="M78" s="2">
        <f>ROUND(MAX(0,MIN(1,(Jellemzők!$D$2-G78)/(Jellemzők!$D$2-Jellemzők!$C$2))),2)</f>
        <v>0.34</v>
      </c>
      <c r="N78" s="2">
        <f>ROUND(MAX(0,MIN(1,(J78-Jellemzők!$C$3)/(Jellemzők!$D$3-Jellemzők!$C$3))),2)</f>
        <v>0.02</v>
      </c>
      <c r="O78" s="2">
        <f>ROUND(MAX(0,MIN(1,(I78-Jellemzők!$C$4)/(Jellemzők!$D$4-Jellemzők!$C$4))),2)</f>
        <v>0</v>
      </c>
      <c r="P78" s="2">
        <f>ROUND(MAX(0,MIN(1,(H78-Jellemzők!$C$5)/(Jellemzők!$D$5-Jellemzők!$C$5))),2)</f>
        <v>0.67</v>
      </c>
      <c r="Q78" s="2">
        <f>ROUND(MAX(0,MIN(1,(Jellemzők!$D$6-F78)/(Jellemzők!$D$6-Jellemzők!$C$6))),2)</f>
        <v>1</v>
      </c>
      <c r="R78" s="2">
        <f>ROUND(MAX(0,MIN(1,(E78-Jellemzők!$C$7)/(Jellemzők!$D$7-Jellemzők!$C$7))),2)</f>
        <v>0</v>
      </c>
      <c r="S78" s="2">
        <f>ROUND(MIN(1,SUMPRODUCT(--(ISNUMBER(SEARCH(Jellemzők!$G$2:$G$6,K78))))/5),2)</f>
        <v>0</v>
      </c>
      <c r="T78" s="2">
        <f>ROUND(IF(SUMPRODUCT(--(ISNUMBER(SEARCH(Jellemzők!$H$2:$H$4,K78))))&gt;0,1,0),2)</f>
        <v>0</v>
      </c>
      <c r="U78" s="2">
        <f>ROUND(M78*Jellemzők!$E$2+N78*Jellemzők!$E$3+O78*Jellemzők!$E$4+P78*Jellemzők!$E$5+Q78*Jellemzők!$E$6+R78*Jellemzők!$E$7+S78*Jellemzők!$E$8+T78*Jellemzők!$E$9,2)</f>
        <v>0.24</v>
      </c>
    </row>
    <row r="79" spans="1:21">
      <c r="A79" s="2" t="s">
        <v>230</v>
      </c>
      <c r="B79" s="2" t="s">
        <v>78</v>
      </c>
      <c r="C79" s="2">
        <v>4</v>
      </c>
      <c r="D79" s="2">
        <v>3</v>
      </c>
      <c r="E79" s="2">
        <v>0</v>
      </c>
      <c r="F79" s="2">
        <v>0</v>
      </c>
      <c r="G79" s="2">
        <v>8</v>
      </c>
      <c r="H79" s="2">
        <v>0</v>
      </c>
      <c r="I79" s="2">
        <v>5</v>
      </c>
      <c r="J79" s="2">
        <v>12</v>
      </c>
      <c r="K79" s="2" t="s">
        <v>214</v>
      </c>
      <c r="L79" s="2">
        <f>SUMPRODUCT(--(ISNUMBER(SEARCH(Jellemzők!$G$2:$G$6,K79))))</f>
        <v>0</v>
      </c>
      <c r="M79" s="2">
        <f>ROUND(MAX(0,MIN(1,(Jellemzők!$D$2-G79)/(Jellemzők!$D$2-Jellemzők!$C$2))),2)</f>
        <v>0.94</v>
      </c>
      <c r="N79" s="2">
        <f>ROUND(MAX(0,MIN(1,(J79-Jellemzők!$C$3)/(Jellemzők!$D$3-Jellemzők!$C$3))),2)</f>
        <v>0.01</v>
      </c>
      <c r="O79" s="2">
        <f>ROUND(MAX(0,MIN(1,(I79-Jellemzők!$C$4)/(Jellemzők!$D$4-Jellemzők!$C$4))),2)</f>
        <v>1</v>
      </c>
      <c r="P79" s="2">
        <f>ROUND(MAX(0,MIN(1,(H79-Jellemzők!$C$5)/(Jellemzők!$D$5-Jellemzők!$C$5))),2)</f>
        <v>0</v>
      </c>
      <c r="Q79" s="2">
        <f>ROUND(MAX(0,MIN(1,(Jellemzők!$D$6-F79)/(Jellemzők!$D$6-Jellemzők!$C$6))),2)</f>
        <v>1</v>
      </c>
      <c r="R79" s="2">
        <f>ROUND(MAX(0,MIN(1,(E79-Jellemzők!$C$7)/(Jellemzők!$D$7-Jellemzők!$C$7))),2)</f>
        <v>0</v>
      </c>
      <c r="S79" s="2">
        <f>ROUND(MIN(1,SUMPRODUCT(--(ISNUMBER(SEARCH(Jellemzők!$G$2:$G$6,K79))))/5),2)</f>
        <v>0</v>
      </c>
      <c r="T79" s="2">
        <f>ROUND(IF(SUMPRODUCT(--(ISNUMBER(SEARCH(Jellemzők!$H$2:$H$4,K79))))&gt;0,1,0),2)</f>
        <v>0</v>
      </c>
      <c r="U79" s="2">
        <f>ROUND(M79*Jellemzők!$E$2+N79*Jellemzők!$E$3+O79*Jellemzők!$E$4+P79*Jellemzők!$E$5+Q79*Jellemzők!$E$6+R79*Jellemzők!$E$7+S79*Jellemzők!$E$8+T79*Jellemzők!$E$9,2)</f>
        <v>0.27</v>
      </c>
    </row>
    <row r="80" spans="1:21">
      <c r="A80" s="2" t="s">
        <v>231</v>
      </c>
      <c r="B80" s="2" t="s">
        <v>75</v>
      </c>
      <c r="C80" s="2">
        <v>2</v>
      </c>
      <c r="D80" s="2">
        <v>2</v>
      </c>
      <c r="E80" s="2">
        <v>1</v>
      </c>
      <c r="F80" s="2">
        <v>0</v>
      </c>
      <c r="G80" s="2">
        <v>33</v>
      </c>
      <c r="H80" s="2">
        <v>2</v>
      </c>
      <c r="I80" s="2">
        <v>1</v>
      </c>
      <c r="J80" s="2">
        <v>12</v>
      </c>
      <c r="K80" s="2" t="s">
        <v>232</v>
      </c>
      <c r="L80" s="2">
        <f>SUMPRODUCT(--(ISNUMBER(SEARCH(Jellemzők!$G$2:$G$6,K80))))</f>
        <v>0</v>
      </c>
      <c r="M80" s="2">
        <f>ROUND(MAX(0,MIN(1,(Jellemzők!$D$2-G80)/(Jellemzők!$D$2-Jellemzők!$C$2))),2)</f>
        <v>0.73</v>
      </c>
      <c r="N80" s="2">
        <f>ROUND(MAX(0,MIN(1,(J80-Jellemzők!$C$3)/(Jellemzők!$D$3-Jellemzők!$C$3))),2)</f>
        <v>0.01</v>
      </c>
      <c r="O80" s="2">
        <f>ROUND(MAX(0,MIN(1,(I80-Jellemzők!$C$4)/(Jellemzők!$D$4-Jellemzők!$C$4))),2)</f>
        <v>0</v>
      </c>
      <c r="P80" s="2">
        <f>ROUND(MAX(0,MIN(1,(H80-Jellemzők!$C$5)/(Jellemzők!$D$5-Jellemzők!$C$5))),2)</f>
        <v>0.67</v>
      </c>
      <c r="Q80" s="2">
        <f>ROUND(MAX(0,MIN(1,(Jellemzők!$D$6-F80)/(Jellemzők!$D$6-Jellemzők!$C$6))),2)</f>
        <v>1</v>
      </c>
      <c r="R80" s="2">
        <f>ROUND(MAX(0,MIN(1,(E80-Jellemzők!$C$7)/(Jellemzők!$D$7-Jellemzők!$C$7))),2)</f>
        <v>1</v>
      </c>
      <c r="S80" s="2">
        <f>ROUND(MIN(1,SUMPRODUCT(--(ISNUMBER(SEARCH(Jellemzők!$G$2:$G$6,K80))))/5),2)</f>
        <v>0</v>
      </c>
      <c r="T80" s="2">
        <f>ROUND(IF(SUMPRODUCT(--(ISNUMBER(SEARCH(Jellemzők!$H$2:$H$4,K80))))&gt;0,1,0),2)</f>
        <v>0</v>
      </c>
      <c r="U80" s="2">
        <f>ROUND(M80*Jellemzők!$E$2+N80*Jellemzők!$E$3+O80*Jellemzők!$E$4+P80*Jellemzők!$E$5+Q80*Jellemzők!$E$6+R80*Jellemzők!$E$7+S80*Jellemzők!$E$8+T80*Jellemzők!$E$9,2)</f>
        <v>0.4</v>
      </c>
    </row>
    <row r="81" spans="1:21">
      <c r="A81" s="2" t="s">
        <v>233</v>
      </c>
      <c r="B81" s="2" t="s">
        <v>98</v>
      </c>
      <c r="C81" s="2">
        <v>4</v>
      </c>
      <c r="D81" s="2">
        <v>4</v>
      </c>
      <c r="E81" s="2">
        <v>0</v>
      </c>
      <c r="F81" s="2">
        <v>0</v>
      </c>
      <c r="G81" s="2">
        <v>95</v>
      </c>
      <c r="H81" s="2">
        <v>1</v>
      </c>
      <c r="I81" s="2">
        <v>3</v>
      </c>
      <c r="J81" s="2">
        <v>15</v>
      </c>
      <c r="K81" s="2" t="s">
        <v>234</v>
      </c>
      <c r="L81" s="2">
        <f>SUMPRODUCT(--(ISNUMBER(SEARCH(Jellemzők!$G$2:$G$6,K81))))</f>
        <v>1</v>
      </c>
      <c r="M81" s="2">
        <f>ROUND(MAX(0,MIN(1,(Jellemzők!$D$2-G81)/(Jellemzők!$D$2-Jellemzők!$C$2))),2)</f>
        <v>0.21</v>
      </c>
      <c r="N81" s="2">
        <f>ROUND(MAX(0,MIN(1,(J81-Jellemzők!$C$3)/(Jellemzők!$D$3-Jellemzők!$C$3))),2)</f>
        <v>0.03</v>
      </c>
      <c r="O81" s="2">
        <f>ROUND(MAX(0,MIN(1,(I81-Jellemzők!$C$4)/(Jellemzők!$D$4-Jellemzők!$C$4))),2)</f>
        <v>0.5</v>
      </c>
      <c r="P81" s="2">
        <f>ROUND(MAX(0,MIN(1,(H81-Jellemzők!$C$5)/(Jellemzők!$D$5-Jellemzők!$C$5))),2)</f>
        <v>0.33</v>
      </c>
      <c r="Q81" s="2">
        <f>ROUND(MAX(0,MIN(1,(Jellemzők!$D$6-F81)/(Jellemzők!$D$6-Jellemzők!$C$6))),2)</f>
        <v>1</v>
      </c>
      <c r="R81" s="2">
        <f>ROUND(MAX(0,MIN(1,(E81-Jellemzők!$C$7)/(Jellemzők!$D$7-Jellemzők!$C$7))),2)</f>
        <v>0</v>
      </c>
      <c r="S81" s="2">
        <f>ROUND(MIN(1,SUMPRODUCT(--(ISNUMBER(SEARCH(Jellemzők!$G$2:$G$6,K81))))/5),2)</f>
        <v>0.2</v>
      </c>
      <c r="T81" s="2">
        <f>ROUND(IF(SUMPRODUCT(--(ISNUMBER(SEARCH(Jellemzők!$H$2:$H$4,K81))))&gt;0,1,0),2)</f>
        <v>1</v>
      </c>
      <c r="U81" s="2">
        <f>ROUND(M81*Jellemzők!$E$2+N81*Jellemzők!$E$3+O81*Jellemzők!$E$4+P81*Jellemzők!$E$5+Q81*Jellemzők!$E$6+R81*Jellemzők!$E$7+S81*Jellemzők!$E$8+T81*Jellemzők!$E$9,2)</f>
        <v>0.37</v>
      </c>
    </row>
    <row r="82" spans="1:21">
      <c r="A82" s="2" t="s">
        <v>235</v>
      </c>
      <c r="B82" s="2" t="s">
        <v>152</v>
      </c>
      <c r="C82" s="2">
        <v>4</v>
      </c>
      <c r="D82" s="2">
        <v>2</v>
      </c>
      <c r="E82" s="2">
        <v>0</v>
      </c>
      <c r="F82" s="2">
        <v>0</v>
      </c>
      <c r="G82" s="2">
        <v>82</v>
      </c>
      <c r="H82" s="2">
        <v>0</v>
      </c>
      <c r="I82" s="2">
        <v>1</v>
      </c>
      <c r="J82" s="2">
        <v>12</v>
      </c>
      <c r="K82" s="2" t="s">
        <v>236</v>
      </c>
      <c r="L82" s="2">
        <f>SUMPRODUCT(--(ISNUMBER(SEARCH(Jellemzők!$G$2:$G$6,K82))))</f>
        <v>0</v>
      </c>
      <c r="M82" s="2">
        <f>ROUND(MAX(0,MIN(1,(Jellemzők!$D$2-G82)/(Jellemzők!$D$2-Jellemzők!$C$2))),2)</f>
        <v>0.32</v>
      </c>
      <c r="N82" s="2">
        <f>ROUND(MAX(0,MIN(1,(J82-Jellemzők!$C$3)/(Jellemzők!$D$3-Jellemzők!$C$3))),2)</f>
        <v>0.01</v>
      </c>
      <c r="O82" s="2">
        <f>ROUND(MAX(0,MIN(1,(I82-Jellemzők!$C$4)/(Jellemzők!$D$4-Jellemzők!$C$4))),2)</f>
        <v>0</v>
      </c>
      <c r="P82" s="2">
        <f>ROUND(MAX(0,MIN(1,(H82-Jellemzők!$C$5)/(Jellemzők!$D$5-Jellemzők!$C$5))),2)</f>
        <v>0</v>
      </c>
      <c r="Q82" s="2">
        <f>ROUND(MAX(0,MIN(1,(Jellemzők!$D$6-F82)/(Jellemzők!$D$6-Jellemzők!$C$6))),2)</f>
        <v>1</v>
      </c>
      <c r="R82" s="2">
        <f>ROUND(MAX(0,MIN(1,(E82-Jellemzők!$C$7)/(Jellemzők!$D$7-Jellemzők!$C$7))),2)</f>
        <v>0</v>
      </c>
      <c r="S82" s="2">
        <f>ROUND(MIN(1,SUMPRODUCT(--(ISNUMBER(SEARCH(Jellemzők!$G$2:$G$6,K82))))/5),2)</f>
        <v>0</v>
      </c>
      <c r="T82" s="2">
        <f>ROUND(IF(SUMPRODUCT(--(ISNUMBER(SEARCH(Jellemzők!$H$2:$H$4,K82))))&gt;0,1,0),2)</f>
        <v>0</v>
      </c>
      <c r="U82" s="2">
        <f>ROUND(M82*Jellemzők!$E$2+N82*Jellemzők!$E$3+O82*Jellemzők!$E$4+P82*Jellemzők!$E$5+Q82*Jellemzők!$E$6+R82*Jellemzők!$E$7+S82*Jellemzők!$E$8+T82*Jellemzők!$E$9,2)</f>
        <v>0.15</v>
      </c>
    </row>
    <row r="83" spans="1:21">
      <c r="A83" s="2" t="s">
        <v>237</v>
      </c>
      <c r="B83" s="2" t="s">
        <v>131</v>
      </c>
      <c r="C83" s="2">
        <v>3</v>
      </c>
      <c r="D83" s="2">
        <v>3</v>
      </c>
      <c r="E83" s="2">
        <v>0</v>
      </c>
      <c r="F83" s="2">
        <v>0</v>
      </c>
      <c r="G83" s="2">
        <v>9</v>
      </c>
      <c r="H83" s="2">
        <v>0</v>
      </c>
      <c r="I83" s="2">
        <v>5</v>
      </c>
      <c r="J83" s="2">
        <v>10</v>
      </c>
      <c r="K83" s="2" t="s">
        <v>238</v>
      </c>
      <c r="L83" s="2">
        <f>SUMPRODUCT(--(ISNUMBER(SEARCH(Jellemzők!$G$2:$G$6,K83))))</f>
        <v>0</v>
      </c>
      <c r="M83" s="2">
        <f>ROUND(MAX(0,MIN(1,(Jellemzők!$D$2-G83)/(Jellemzők!$D$2-Jellemzők!$C$2))),2)</f>
        <v>0.93</v>
      </c>
      <c r="N83" s="2">
        <f>ROUND(MAX(0,MIN(1,(J83-Jellemzők!$C$3)/(Jellemzők!$D$3-Jellemzők!$C$3))),2)</f>
        <v>0</v>
      </c>
      <c r="O83" s="2">
        <f>ROUND(MAX(0,MIN(1,(I83-Jellemzők!$C$4)/(Jellemzők!$D$4-Jellemzők!$C$4))),2)</f>
        <v>1</v>
      </c>
      <c r="P83" s="2">
        <f>ROUND(MAX(0,MIN(1,(H83-Jellemzők!$C$5)/(Jellemzők!$D$5-Jellemzők!$C$5))),2)</f>
        <v>0</v>
      </c>
      <c r="Q83" s="2">
        <f>ROUND(MAX(0,MIN(1,(Jellemzők!$D$6-F83)/(Jellemzők!$D$6-Jellemzők!$C$6))),2)</f>
        <v>1</v>
      </c>
      <c r="R83" s="2">
        <f>ROUND(MAX(0,MIN(1,(E83-Jellemzők!$C$7)/(Jellemzők!$D$7-Jellemzők!$C$7))),2)</f>
        <v>0</v>
      </c>
      <c r="S83" s="2">
        <f>ROUND(MIN(1,SUMPRODUCT(--(ISNUMBER(SEARCH(Jellemzők!$G$2:$G$6,K83))))/5),2)</f>
        <v>0</v>
      </c>
      <c r="T83" s="2">
        <f>ROUND(IF(SUMPRODUCT(--(ISNUMBER(SEARCH(Jellemzők!$H$2:$H$4,K83))))&gt;0,1,0),2)</f>
        <v>0</v>
      </c>
      <c r="U83" s="2">
        <f>ROUND(M83*Jellemzők!$E$2+N83*Jellemzők!$E$3+O83*Jellemzők!$E$4+P83*Jellemzők!$E$5+Q83*Jellemzők!$E$6+R83*Jellemzők!$E$7+S83*Jellemzők!$E$8+T83*Jellemzők!$E$9,2)</f>
        <v>0.27</v>
      </c>
    </row>
    <row r="84" spans="1:21">
      <c r="A84" s="2" t="s">
        <v>239</v>
      </c>
      <c r="B84" s="2" t="s">
        <v>176</v>
      </c>
      <c r="C84" s="2">
        <v>3</v>
      </c>
      <c r="D84" s="2">
        <v>3</v>
      </c>
      <c r="E84" s="2">
        <v>0</v>
      </c>
      <c r="F84" s="2">
        <v>0</v>
      </c>
      <c r="G84" s="2">
        <v>45</v>
      </c>
      <c r="H84" s="2">
        <v>3</v>
      </c>
      <c r="I84" s="2">
        <v>1</v>
      </c>
      <c r="J84" s="2">
        <v>16</v>
      </c>
      <c r="K84" s="2" t="s">
        <v>240</v>
      </c>
      <c r="L84" s="2">
        <f>SUMPRODUCT(--(ISNUMBER(SEARCH(Jellemzők!$G$2:$G$6,K84))))</f>
        <v>0</v>
      </c>
      <c r="M84" s="2">
        <f>ROUND(MAX(0,MIN(1,(Jellemzők!$D$2-G84)/(Jellemzők!$D$2-Jellemzők!$C$2))),2)</f>
        <v>0.63</v>
      </c>
      <c r="N84" s="2">
        <f>ROUND(MAX(0,MIN(1,(J84-Jellemzők!$C$3)/(Jellemzők!$D$3-Jellemzők!$C$3))),2)</f>
        <v>0.03</v>
      </c>
      <c r="O84" s="2">
        <f>ROUND(MAX(0,MIN(1,(I84-Jellemzők!$C$4)/(Jellemzők!$D$4-Jellemzők!$C$4))),2)</f>
        <v>0</v>
      </c>
      <c r="P84" s="2">
        <f>ROUND(MAX(0,MIN(1,(H84-Jellemzők!$C$5)/(Jellemzők!$D$5-Jellemzők!$C$5))),2)</f>
        <v>1</v>
      </c>
      <c r="Q84" s="2">
        <f>ROUND(MAX(0,MIN(1,(Jellemzők!$D$6-F84)/(Jellemzők!$D$6-Jellemzők!$C$6))),2)</f>
        <v>1</v>
      </c>
      <c r="R84" s="2">
        <f>ROUND(MAX(0,MIN(1,(E84-Jellemzők!$C$7)/(Jellemzők!$D$7-Jellemzők!$C$7))),2)</f>
        <v>0</v>
      </c>
      <c r="S84" s="2">
        <f>ROUND(MIN(1,SUMPRODUCT(--(ISNUMBER(SEARCH(Jellemzők!$G$2:$G$6,K84))))/5),2)</f>
        <v>0</v>
      </c>
      <c r="T84" s="2">
        <f>ROUND(IF(SUMPRODUCT(--(ISNUMBER(SEARCH(Jellemzők!$H$2:$H$4,K84))))&gt;0,1,0),2)</f>
        <v>0</v>
      </c>
      <c r="U84" s="2">
        <f>ROUND(M84*Jellemzők!$E$2+N84*Jellemzők!$E$3+O84*Jellemzők!$E$4+P84*Jellemzők!$E$5+Q84*Jellemzők!$E$6+R84*Jellemzők!$E$7+S84*Jellemzők!$E$8+T84*Jellemzők!$E$9,2)</f>
        <v>0.32</v>
      </c>
    </row>
    <row r="85" spans="1:21">
      <c r="A85" s="2" t="s">
        <v>241</v>
      </c>
      <c r="B85" s="2" t="s">
        <v>63</v>
      </c>
      <c r="C85" s="2">
        <v>3</v>
      </c>
      <c r="D85" s="2">
        <v>3</v>
      </c>
      <c r="E85" s="2">
        <v>0</v>
      </c>
      <c r="F85" s="2">
        <v>0</v>
      </c>
      <c r="G85" s="2">
        <v>101</v>
      </c>
      <c r="H85" s="2">
        <v>0</v>
      </c>
      <c r="I85" s="2">
        <v>1</v>
      </c>
      <c r="J85" s="2">
        <v>11</v>
      </c>
      <c r="K85" s="2" t="s">
        <v>242</v>
      </c>
      <c r="L85" s="2">
        <f>SUMPRODUCT(--(ISNUMBER(SEARCH(Jellemzők!$G$2:$G$6,K85))))</f>
        <v>0</v>
      </c>
      <c r="M85" s="2">
        <f>ROUND(MAX(0,MIN(1,(Jellemzők!$D$2-G85)/(Jellemzők!$D$2-Jellemzők!$C$2))),2)</f>
        <v>0.16</v>
      </c>
      <c r="N85" s="2">
        <f>ROUND(MAX(0,MIN(1,(J85-Jellemzők!$C$3)/(Jellemzők!$D$3-Jellemzők!$C$3))),2)</f>
        <v>0.01</v>
      </c>
      <c r="O85" s="2">
        <f>ROUND(MAX(0,MIN(1,(I85-Jellemzők!$C$4)/(Jellemzők!$D$4-Jellemzők!$C$4))),2)</f>
        <v>0</v>
      </c>
      <c r="P85" s="2">
        <f>ROUND(MAX(0,MIN(1,(H85-Jellemzők!$C$5)/(Jellemzők!$D$5-Jellemzők!$C$5))),2)</f>
        <v>0</v>
      </c>
      <c r="Q85" s="2">
        <f>ROUND(MAX(0,MIN(1,(Jellemzők!$D$6-F85)/(Jellemzők!$D$6-Jellemzők!$C$6))),2)</f>
        <v>1</v>
      </c>
      <c r="R85" s="2">
        <f>ROUND(MAX(0,MIN(1,(E85-Jellemzők!$C$7)/(Jellemzők!$D$7-Jellemzők!$C$7))),2)</f>
        <v>0</v>
      </c>
      <c r="S85" s="2">
        <f>ROUND(MIN(1,SUMPRODUCT(--(ISNUMBER(SEARCH(Jellemzők!$G$2:$G$6,K85))))/5),2)</f>
        <v>0</v>
      </c>
      <c r="T85" s="2">
        <f>ROUND(IF(SUMPRODUCT(--(ISNUMBER(SEARCH(Jellemzők!$H$2:$H$4,K85))))&gt;0,1,0),2)</f>
        <v>0</v>
      </c>
      <c r="U85" s="2">
        <f>ROUND(M85*Jellemzők!$E$2+N85*Jellemzők!$E$3+O85*Jellemzők!$E$4+P85*Jellemzők!$E$5+Q85*Jellemzők!$E$6+R85*Jellemzők!$E$7+S85*Jellemzők!$E$8+T85*Jellemzők!$E$9,2)</f>
        <v>0.14000000000000001</v>
      </c>
    </row>
    <row r="86" spans="1:21">
      <c r="A86" s="2" t="s">
        <v>243</v>
      </c>
      <c r="B86" s="2" t="s">
        <v>88</v>
      </c>
      <c r="C86" s="2">
        <v>2</v>
      </c>
      <c r="D86" s="2">
        <v>2</v>
      </c>
      <c r="E86" s="2">
        <v>0</v>
      </c>
      <c r="F86" s="2">
        <v>0</v>
      </c>
      <c r="G86" s="2">
        <v>89</v>
      </c>
      <c r="H86" s="2">
        <v>2</v>
      </c>
      <c r="I86" s="2">
        <v>3</v>
      </c>
      <c r="J86" s="2">
        <v>14</v>
      </c>
      <c r="K86" s="2" t="s">
        <v>244</v>
      </c>
      <c r="L86" s="2">
        <f>SUMPRODUCT(--(ISNUMBER(SEARCH(Jellemzők!$G$2:$G$6,K86))))</f>
        <v>0</v>
      </c>
      <c r="M86" s="2">
        <f>ROUND(MAX(0,MIN(1,(Jellemzők!$D$2-G86)/(Jellemzők!$D$2-Jellemzők!$C$2))),2)</f>
        <v>0.26</v>
      </c>
      <c r="N86" s="2">
        <f>ROUND(MAX(0,MIN(1,(J86-Jellemzők!$C$3)/(Jellemzők!$D$3-Jellemzők!$C$3))),2)</f>
        <v>0.02</v>
      </c>
      <c r="O86" s="2">
        <f>ROUND(MAX(0,MIN(1,(I86-Jellemzők!$C$4)/(Jellemzők!$D$4-Jellemzők!$C$4))),2)</f>
        <v>0.5</v>
      </c>
      <c r="P86" s="2">
        <f>ROUND(MAX(0,MIN(1,(H86-Jellemzők!$C$5)/(Jellemzők!$D$5-Jellemzők!$C$5))),2)</f>
        <v>0.67</v>
      </c>
      <c r="Q86" s="2">
        <f>ROUND(MAX(0,MIN(1,(Jellemzők!$D$6-F86)/(Jellemzők!$D$6-Jellemzők!$C$6))),2)</f>
        <v>1</v>
      </c>
      <c r="R86" s="2">
        <f>ROUND(MAX(0,MIN(1,(E86-Jellemzők!$C$7)/(Jellemzők!$D$7-Jellemzők!$C$7))),2)</f>
        <v>0</v>
      </c>
      <c r="S86" s="2">
        <f>ROUND(MIN(1,SUMPRODUCT(--(ISNUMBER(SEARCH(Jellemzők!$G$2:$G$6,K86))))/5),2)</f>
        <v>0</v>
      </c>
      <c r="T86" s="2">
        <f>ROUND(IF(SUMPRODUCT(--(ISNUMBER(SEARCH(Jellemzők!$H$2:$H$4,K86))))&gt;0,1,0),2)</f>
        <v>0</v>
      </c>
      <c r="U86" s="2">
        <f>ROUND(M86*Jellemzők!$E$2+N86*Jellemzők!$E$3+O86*Jellemzők!$E$4+P86*Jellemzők!$E$5+Q86*Jellemzők!$E$6+R86*Jellemzők!$E$7+S86*Jellemzők!$E$8+T86*Jellemzők!$E$9,2)</f>
        <v>0.26</v>
      </c>
    </row>
    <row r="87" spans="1:21">
      <c r="A87" s="2" t="s">
        <v>245</v>
      </c>
      <c r="B87" s="2" t="s">
        <v>152</v>
      </c>
      <c r="C87" s="2">
        <v>4</v>
      </c>
      <c r="D87" s="2">
        <v>1</v>
      </c>
      <c r="E87" s="2">
        <v>0</v>
      </c>
      <c r="F87" s="2">
        <v>0</v>
      </c>
      <c r="G87" s="2">
        <v>26</v>
      </c>
      <c r="H87" s="2">
        <v>0</v>
      </c>
      <c r="I87" s="2">
        <v>5</v>
      </c>
      <c r="J87" s="2">
        <v>13</v>
      </c>
      <c r="K87" s="2" t="s">
        <v>246</v>
      </c>
      <c r="L87" s="2">
        <f>SUMPRODUCT(--(ISNUMBER(SEARCH(Jellemzők!$G$2:$G$6,K87))))</f>
        <v>0</v>
      </c>
      <c r="M87" s="2">
        <f>ROUND(MAX(0,MIN(1,(Jellemzők!$D$2-G87)/(Jellemzők!$D$2-Jellemzők!$C$2))),2)</f>
        <v>0.79</v>
      </c>
      <c r="N87" s="2">
        <f>ROUND(MAX(0,MIN(1,(J87-Jellemzők!$C$3)/(Jellemzők!$D$3-Jellemzők!$C$3))),2)</f>
        <v>0.02</v>
      </c>
      <c r="O87" s="2">
        <f>ROUND(MAX(0,MIN(1,(I87-Jellemzők!$C$4)/(Jellemzők!$D$4-Jellemzők!$C$4))),2)</f>
        <v>1</v>
      </c>
      <c r="P87" s="2">
        <f>ROUND(MAX(0,MIN(1,(H87-Jellemzők!$C$5)/(Jellemzők!$D$5-Jellemzők!$C$5))),2)</f>
        <v>0</v>
      </c>
      <c r="Q87" s="2">
        <f>ROUND(MAX(0,MIN(1,(Jellemzők!$D$6-F87)/(Jellemzők!$D$6-Jellemzők!$C$6))),2)</f>
        <v>1</v>
      </c>
      <c r="R87" s="2">
        <f>ROUND(MAX(0,MIN(1,(E87-Jellemzők!$C$7)/(Jellemzők!$D$7-Jellemzők!$C$7))),2)</f>
        <v>0</v>
      </c>
      <c r="S87" s="2">
        <f>ROUND(MIN(1,SUMPRODUCT(--(ISNUMBER(SEARCH(Jellemzők!$G$2:$G$6,K87))))/5),2)</f>
        <v>0</v>
      </c>
      <c r="T87" s="2">
        <f>ROUND(IF(SUMPRODUCT(--(ISNUMBER(SEARCH(Jellemzők!$H$2:$H$4,K87))))&gt;0,1,0),2)</f>
        <v>0</v>
      </c>
      <c r="U87" s="2">
        <f>ROUND(M87*Jellemzők!$E$2+N87*Jellemzők!$E$3+O87*Jellemzők!$E$4+P87*Jellemzők!$E$5+Q87*Jellemzők!$E$6+R87*Jellemzők!$E$7+S87*Jellemzők!$E$8+T87*Jellemzők!$E$9,2)</f>
        <v>0.25</v>
      </c>
    </row>
    <row r="88" spans="1:21">
      <c r="A88" s="2" t="s">
        <v>247</v>
      </c>
      <c r="B88" s="2" t="s">
        <v>88</v>
      </c>
      <c r="C88" s="2">
        <v>2</v>
      </c>
      <c r="D88" s="2">
        <v>2</v>
      </c>
      <c r="E88" s="2">
        <v>0</v>
      </c>
      <c r="F88" s="2">
        <v>0</v>
      </c>
      <c r="G88" s="2">
        <v>11</v>
      </c>
      <c r="H88" s="2">
        <v>1</v>
      </c>
      <c r="I88" s="2">
        <v>5</v>
      </c>
      <c r="J88" s="2">
        <v>13</v>
      </c>
      <c r="K88" s="2" t="s">
        <v>248</v>
      </c>
      <c r="L88" s="2">
        <f>SUMPRODUCT(--(ISNUMBER(SEARCH(Jellemzők!$G$2:$G$6,K88))))</f>
        <v>1</v>
      </c>
      <c r="M88" s="2">
        <f>ROUND(MAX(0,MIN(1,(Jellemzők!$D$2-G88)/(Jellemzők!$D$2-Jellemzők!$C$2))),2)</f>
        <v>0.92</v>
      </c>
      <c r="N88" s="2">
        <f>ROUND(MAX(0,MIN(1,(J88-Jellemzők!$C$3)/(Jellemzők!$D$3-Jellemzők!$C$3))),2)</f>
        <v>0.02</v>
      </c>
      <c r="O88" s="2">
        <f>ROUND(MAX(0,MIN(1,(I88-Jellemzők!$C$4)/(Jellemzők!$D$4-Jellemzők!$C$4))),2)</f>
        <v>1</v>
      </c>
      <c r="P88" s="2">
        <f>ROUND(MAX(0,MIN(1,(H88-Jellemzők!$C$5)/(Jellemzők!$D$5-Jellemzők!$C$5))),2)</f>
        <v>0.33</v>
      </c>
      <c r="Q88" s="2">
        <f>ROUND(MAX(0,MIN(1,(Jellemzők!$D$6-F88)/(Jellemzők!$D$6-Jellemzők!$C$6))),2)</f>
        <v>1</v>
      </c>
      <c r="R88" s="2">
        <f>ROUND(MAX(0,MIN(1,(E88-Jellemzők!$C$7)/(Jellemzők!$D$7-Jellemzők!$C$7))),2)</f>
        <v>0</v>
      </c>
      <c r="S88" s="2">
        <f>ROUND(MIN(1,SUMPRODUCT(--(ISNUMBER(SEARCH(Jellemzők!$G$2:$G$6,K88))))/5),2)</f>
        <v>0.2</v>
      </c>
      <c r="T88" s="2">
        <f>ROUND(IF(SUMPRODUCT(--(ISNUMBER(SEARCH(Jellemzők!$H$2:$H$4,K88))))&gt;0,1,0),2)</f>
        <v>0</v>
      </c>
      <c r="U88" s="2">
        <f>ROUND(M88*Jellemzők!$E$2+N88*Jellemzők!$E$3+O88*Jellemzők!$E$4+P88*Jellemzők!$E$5+Q88*Jellemzők!$E$6+R88*Jellemzők!$E$7+S88*Jellemzők!$E$8+T88*Jellemzők!$E$9,2)</f>
        <v>0.34</v>
      </c>
    </row>
    <row r="89" spans="1:21">
      <c r="A89" s="2" t="s">
        <v>249</v>
      </c>
      <c r="B89" s="2" t="s">
        <v>169</v>
      </c>
      <c r="C89" s="2">
        <v>4</v>
      </c>
      <c r="D89" s="2">
        <v>1</v>
      </c>
      <c r="E89" s="2">
        <v>1</v>
      </c>
      <c r="F89" s="2">
        <v>0</v>
      </c>
      <c r="G89" s="2">
        <v>32</v>
      </c>
      <c r="H89" s="2">
        <v>3</v>
      </c>
      <c r="I89" s="2">
        <v>1</v>
      </c>
      <c r="J89" s="2">
        <v>15</v>
      </c>
      <c r="K89" s="2" t="s">
        <v>250</v>
      </c>
      <c r="L89" s="2">
        <f>SUMPRODUCT(--(ISNUMBER(SEARCH(Jellemzők!$G$2:$G$6,K89))))</f>
        <v>0</v>
      </c>
      <c r="M89" s="2">
        <f>ROUND(MAX(0,MIN(1,(Jellemzők!$D$2-G89)/(Jellemzők!$D$2-Jellemzők!$C$2))),2)</f>
        <v>0.74</v>
      </c>
      <c r="N89" s="2">
        <f>ROUND(MAX(0,MIN(1,(J89-Jellemzők!$C$3)/(Jellemzők!$D$3-Jellemzők!$C$3))),2)</f>
        <v>0.03</v>
      </c>
      <c r="O89" s="2">
        <f>ROUND(MAX(0,MIN(1,(I89-Jellemzők!$C$4)/(Jellemzők!$D$4-Jellemzők!$C$4))),2)</f>
        <v>0</v>
      </c>
      <c r="P89" s="2">
        <f>ROUND(MAX(0,MIN(1,(H89-Jellemzők!$C$5)/(Jellemzők!$D$5-Jellemzők!$C$5))),2)</f>
        <v>1</v>
      </c>
      <c r="Q89" s="2">
        <f>ROUND(MAX(0,MIN(1,(Jellemzők!$D$6-F89)/(Jellemzők!$D$6-Jellemzők!$C$6))),2)</f>
        <v>1</v>
      </c>
      <c r="R89" s="2">
        <f>ROUND(MAX(0,MIN(1,(E89-Jellemzők!$C$7)/(Jellemzők!$D$7-Jellemzők!$C$7))),2)</f>
        <v>1</v>
      </c>
      <c r="S89" s="2">
        <f>ROUND(MIN(1,SUMPRODUCT(--(ISNUMBER(SEARCH(Jellemzők!$G$2:$G$6,K89))))/5),2)</f>
        <v>0</v>
      </c>
      <c r="T89" s="2">
        <f>ROUND(IF(SUMPRODUCT(--(ISNUMBER(SEARCH(Jellemzők!$H$2:$H$4,K89))))&gt;0,1,0),2)</f>
        <v>0</v>
      </c>
      <c r="U89" s="2">
        <f>ROUND(M89*Jellemzők!$E$2+N89*Jellemzők!$E$3+O89*Jellemzők!$E$4+P89*Jellemzők!$E$5+Q89*Jellemzők!$E$6+R89*Jellemzők!$E$7+S89*Jellemzők!$E$8+T89*Jellemzők!$E$9,2)</f>
        <v>0.44</v>
      </c>
    </row>
    <row r="90" spans="1:21">
      <c r="A90" s="2" t="s">
        <v>251</v>
      </c>
      <c r="B90" s="2" t="s">
        <v>169</v>
      </c>
      <c r="C90" s="2">
        <v>4</v>
      </c>
      <c r="D90" s="2">
        <v>4</v>
      </c>
      <c r="E90" s="2">
        <v>0</v>
      </c>
      <c r="F90" s="2">
        <v>0</v>
      </c>
      <c r="G90" s="2">
        <v>114</v>
      </c>
      <c r="H90" s="2">
        <v>0</v>
      </c>
      <c r="I90" s="2">
        <v>5</v>
      </c>
      <c r="J90" s="2">
        <v>11</v>
      </c>
      <c r="K90" s="2" t="s">
        <v>193</v>
      </c>
      <c r="L90" s="2">
        <f>SUMPRODUCT(--(ISNUMBER(SEARCH(Jellemzők!$G$2:$G$6,K90))))</f>
        <v>0</v>
      </c>
      <c r="M90" s="2">
        <f>ROUND(MAX(0,MIN(1,(Jellemzők!$D$2-G90)/(Jellemzők!$D$2-Jellemzők!$C$2))),2)</f>
        <v>0.05</v>
      </c>
      <c r="N90" s="2">
        <f>ROUND(MAX(0,MIN(1,(J90-Jellemzők!$C$3)/(Jellemzők!$D$3-Jellemzők!$C$3))),2)</f>
        <v>0.01</v>
      </c>
      <c r="O90" s="2">
        <f>ROUND(MAX(0,MIN(1,(I90-Jellemzők!$C$4)/(Jellemzők!$D$4-Jellemzők!$C$4))),2)</f>
        <v>1</v>
      </c>
      <c r="P90" s="2">
        <f>ROUND(MAX(0,MIN(1,(H90-Jellemzők!$C$5)/(Jellemzők!$D$5-Jellemzők!$C$5))),2)</f>
        <v>0</v>
      </c>
      <c r="Q90" s="2">
        <f>ROUND(MAX(0,MIN(1,(Jellemzők!$D$6-F90)/(Jellemzők!$D$6-Jellemzők!$C$6))),2)</f>
        <v>1</v>
      </c>
      <c r="R90" s="2">
        <f>ROUND(MAX(0,MIN(1,(E90-Jellemzők!$C$7)/(Jellemzők!$D$7-Jellemzők!$C$7))),2)</f>
        <v>0</v>
      </c>
      <c r="S90" s="2">
        <f>ROUND(MIN(1,SUMPRODUCT(--(ISNUMBER(SEARCH(Jellemzők!$G$2:$G$6,K90))))/5),2)</f>
        <v>0</v>
      </c>
      <c r="T90" s="2">
        <f>ROUND(IF(SUMPRODUCT(--(ISNUMBER(SEARCH(Jellemzők!$H$2:$H$4,K90))))&gt;0,1,0),2)</f>
        <v>0</v>
      </c>
      <c r="U90" s="2">
        <f>ROUND(M90*Jellemzők!$E$2+N90*Jellemzők!$E$3+O90*Jellemzők!$E$4+P90*Jellemzők!$E$5+Q90*Jellemzők!$E$6+R90*Jellemzők!$E$7+S90*Jellemzők!$E$8+T90*Jellemzők!$E$9,2)</f>
        <v>0.17</v>
      </c>
    </row>
    <row r="91" spans="1:21">
      <c r="A91" s="2" t="s">
        <v>252</v>
      </c>
      <c r="B91" s="2" t="s">
        <v>69</v>
      </c>
      <c r="C91" s="2">
        <v>4</v>
      </c>
      <c r="D91" s="2">
        <v>1</v>
      </c>
      <c r="E91" s="2">
        <v>1</v>
      </c>
      <c r="F91" s="2">
        <v>0</v>
      </c>
      <c r="G91" s="2">
        <v>117</v>
      </c>
      <c r="H91" s="2">
        <v>1</v>
      </c>
      <c r="I91" s="2">
        <v>1</v>
      </c>
      <c r="J91" s="2">
        <v>16</v>
      </c>
      <c r="K91" s="2" t="s">
        <v>253</v>
      </c>
      <c r="L91" s="2">
        <f>SUMPRODUCT(--(ISNUMBER(SEARCH(Jellemzők!$G$2:$G$6,K91))))</f>
        <v>0</v>
      </c>
      <c r="M91" s="2">
        <f>ROUND(MAX(0,MIN(1,(Jellemzők!$D$2-G91)/(Jellemzők!$D$2-Jellemzők!$C$2))),2)</f>
        <v>0.03</v>
      </c>
      <c r="N91" s="2">
        <f>ROUND(MAX(0,MIN(1,(J91-Jellemzők!$C$3)/(Jellemzők!$D$3-Jellemzők!$C$3))),2)</f>
        <v>0.03</v>
      </c>
      <c r="O91" s="2">
        <f>ROUND(MAX(0,MIN(1,(I91-Jellemzők!$C$4)/(Jellemzők!$D$4-Jellemzők!$C$4))),2)</f>
        <v>0</v>
      </c>
      <c r="P91" s="2">
        <f>ROUND(MAX(0,MIN(1,(H91-Jellemzők!$C$5)/(Jellemzők!$D$5-Jellemzők!$C$5))),2)</f>
        <v>0.33</v>
      </c>
      <c r="Q91" s="2">
        <f>ROUND(MAX(0,MIN(1,(Jellemzők!$D$6-F91)/(Jellemzők!$D$6-Jellemzők!$C$6))),2)</f>
        <v>1</v>
      </c>
      <c r="R91" s="2">
        <f>ROUND(MAX(0,MIN(1,(E91-Jellemzők!$C$7)/(Jellemzők!$D$7-Jellemzők!$C$7))),2)</f>
        <v>1</v>
      </c>
      <c r="S91" s="2">
        <f>ROUND(MIN(1,SUMPRODUCT(--(ISNUMBER(SEARCH(Jellemzők!$G$2:$G$6,K91))))/5),2)</f>
        <v>0</v>
      </c>
      <c r="T91" s="2">
        <f>ROUND(IF(SUMPRODUCT(--(ISNUMBER(SEARCH(Jellemzők!$H$2:$H$4,K91))))&gt;0,1,0),2)</f>
        <v>0</v>
      </c>
      <c r="U91" s="2">
        <f>ROUND(M91*Jellemzők!$E$2+N91*Jellemzők!$E$3+O91*Jellemzők!$E$4+P91*Jellemzők!$E$5+Q91*Jellemzők!$E$6+R91*Jellemzők!$E$7+S91*Jellemzők!$E$8+T91*Jellemzők!$E$9,2)</f>
        <v>0.28000000000000003</v>
      </c>
    </row>
    <row r="92" spans="1:21">
      <c r="A92" s="2" t="s">
        <v>254</v>
      </c>
      <c r="B92" s="2" t="s">
        <v>176</v>
      </c>
      <c r="C92" s="2">
        <v>3</v>
      </c>
      <c r="D92" s="2">
        <v>4</v>
      </c>
      <c r="E92" s="2">
        <v>1</v>
      </c>
      <c r="F92" s="2">
        <v>0</v>
      </c>
      <c r="G92" s="2">
        <v>92</v>
      </c>
      <c r="H92" s="2">
        <v>0</v>
      </c>
      <c r="I92" s="2">
        <v>5</v>
      </c>
      <c r="J92" s="2">
        <v>11</v>
      </c>
      <c r="K92" s="2" t="s">
        <v>255</v>
      </c>
      <c r="L92" s="2">
        <f>SUMPRODUCT(--(ISNUMBER(SEARCH(Jellemzők!$G$2:$G$6,K92))))</f>
        <v>0</v>
      </c>
      <c r="M92" s="2">
        <f>ROUND(MAX(0,MIN(1,(Jellemzők!$D$2-G92)/(Jellemzők!$D$2-Jellemzők!$C$2))),2)</f>
        <v>0.24</v>
      </c>
      <c r="N92" s="2">
        <f>ROUND(MAX(0,MIN(1,(J92-Jellemzők!$C$3)/(Jellemzők!$D$3-Jellemzők!$C$3))),2)</f>
        <v>0.01</v>
      </c>
      <c r="O92" s="2">
        <f>ROUND(MAX(0,MIN(1,(I92-Jellemzők!$C$4)/(Jellemzők!$D$4-Jellemzők!$C$4))),2)</f>
        <v>1</v>
      </c>
      <c r="P92" s="2">
        <f>ROUND(MAX(0,MIN(1,(H92-Jellemzők!$C$5)/(Jellemzők!$D$5-Jellemzők!$C$5))),2)</f>
        <v>0</v>
      </c>
      <c r="Q92" s="2">
        <f>ROUND(MAX(0,MIN(1,(Jellemzők!$D$6-F92)/(Jellemzők!$D$6-Jellemzők!$C$6))),2)</f>
        <v>1</v>
      </c>
      <c r="R92" s="2">
        <f>ROUND(MAX(0,MIN(1,(E92-Jellemzők!$C$7)/(Jellemzők!$D$7-Jellemzők!$C$7))),2)</f>
        <v>1</v>
      </c>
      <c r="S92" s="2">
        <f>ROUND(MIN(1,SUMPRODUCT(--(ISNUMBER(SEARCH(Jellemzők!$G$2:$G$6,K92))))/5),2)</f>
        <v>0</v>
      </c>
      <c r="T92" s="2">
        <f>ROUND(IF(SUMPRODUCT(--(ISNUMBER(SEARCH(Jellemzők!$H$2:$H$4,K92))))&gt;0,1,0),2)</f>
        <v>1</v>
      </c>
      <c r="U92" s="2">
        <f>ROUND(M92*Jellemzők!$E$2+N92*Jellemzők!$E$3+O92*Jellemzők!$E$4+P92*Jellemzők!$E$5+Q92*Jellemzők!$E$6+R92*Jellemzők!$E$7+S92*Jellemzők!$E$8+T92*Jellemzők!$E$9,2)</f>
        <v>0.43</v>
      </c>
    </row>
    <row r="93" spans="1:21">
      <c r="A93" s="2" t="s">
        <v>256</v>
      </c>
      <c r="B93" s="2" t="s">
        <v>75</v>
      </c>
      <c r="C93" s="2">
        <v>2</v>
      </c>
      <c r="D93" s="2">
        <v>1</v>
      </c>
      <c r="E93" s="2">
        <v>0</v>
      </c>
      <c r="F93" s="2">
        <v>0</v>
      </c>
      <c r="G93" s="2">
        <v>119</v>
      </c>
      <c r="H93" s="2">
        <v>3</v>
      </c>
      <c r="I93" s="2">
        <v>3</v>
      </c>
      <c r="J93" s="2">
        <v>12</v>
      </c>
      <c r="K93" s="2" t="s">
        <v>257</v>
      </c>
      <c r="L93" s="2">
        <f>SUMPRODUCT(--(ISNUMBER(SEARCH(Jellemzők!$G$2:$G$6,K93))))</f>
        <v>0</v>
      </c>
      <c r="M93" s="2">
        <f>ROUND(MAX(0,MIN(1,(Jellemzők!$D$2-G93)/(Jellemzők!$D$2-Jellemzők!$C$2))),2)</f>
        <v>0.01</v>
      </c>
      <c r="N93" s="2">
        <f>ROUND(MAX(0,MIN(1,(J93-Jellemzők!$C$3)/(Jellemzők!$D$3-Jellemzők!$C$3))),2)</f>
        <v>0.01</v>
      </c>
      <c r="O93" s="2">
        <f>ROUND(MAX(0,MIN(1,(I93-Jellemzők!$C$4)/(Jellemzők!$D$4-Jellemzők!$C$4))),2)</f>
        <v>0.5</v>
      </c>
      <c r="P93" s="2">
        <f>ROUND(MAX(0,MIN(1,(H93-Jellemzők!$C$5)/(Jellemzők!$D$5-Jellemzők!$C$5))),2)</f>
        <v>1</v>
      </c>
      <c r="Q93" s="2">
        <f>ROUND(MAX(0,MIN(1,(Jellemzők!$D$6-F93)/(Jellemzők!$D$6-Jellemzők!$C$6))),2)</f>
        <v>1</v>
      </c>
      <c r="R93" s="2">
        <f>ROUND(MAX(0,MIN(1,(E93-Jellemzők!$C$7)/(Jellemzők!$D$7-Jellemzők!$C$7))),2)</f>
        <v>0</v>
      </c>
      <c r="S93" s="2">
        <f>ROUND(MIN(1,SUMPRODUCT(--(ISNUMBER(SEARCH(Jellemzők!$G$2:$G$6,K93))))/5),2)</f>
        <v>0</v>
      </c>
      <c r="T93" s="2">
        <f>ROUND(IF(SUMPRODUCT(--(ISNUMBER(SEARCH(Jellemzők!$H$2:$H$4,K93))))&gt;0,1,0),2)</f>
        <v>0</v>
      </c>
      <c r="U93" s="2">
        <f>ROUND(M93*Jellemzők!$E$2+N93*Jellemzők!$E$3+O93*Jellemzők!$E$4+P93*Jellemzők!$E$5+Q93*Jellemzők!$E$6+R93*Jellemzők!$E$7+S93*Jellemzők!$E$8+T93*Jellemzők!$E$9,2)</f>
        <v>0.27</v>
      </c>
    </row>
    <row r="94" spans="1:21">
      <c r="A94" s="2" t="s">
        <v>258</v>
      </c>
      <c r="B94" s="2" t="s">
        <v>69</v>
      </c>
      <c r="C94" s="2">
        <v>4</v>
      </c>
      <c r="D94" s="2">
        <v>2</v>
      </c>
      <c r="E94" s="2">
        <v>1</v>
      </c>
      <c r="F94" s="2">
        <v>0</v>
      </c>
      <c r="G94" s="2">
        <v>92</v>
      </c>
      <c r="H94" s="2">
        <v>3</v>
      </c>
      <c r="I94" s="2">
        <v>3</v>
      </c>
      <c r="J94" s="2">
        <v>15</v>
      </c>
      <c r="K94" s="2" t="s">
        <v>259</v>
      </c>
      <c r="L94" s="2">
        <f>SUMPRODUCT(--(ISNUMBER(SEARCH(Jellemzők!$G$2:$G$6,K94))))</f>
        <v>0</v>
      </c>
      <c r="M94" s="2">
        <f>ROUND(MAX(0,MIN(1,(Jellemzők!$D$2-G94)/(Jellemzők!$D$2-Jellemzők!$C$2))),2)</f>
        <v>0.24</v>
      </c>
      <c r="N94" s="2">
        <f>ROUND(MAX(0,MIN(1,(J94-Jellemzők!$C$3)/(Jellemzők!$D$3-Jellemzők!$C$3))),2)</f>
        <v>0.03</v>
      </c>
      <c r="O94" s="2">
        <f>ROUND(MAX(0,MIN(1,(I94-Jellemzők!$C$4)/(Jellemzők!$D$4-Jellemzők!$C$4))),2)</f>
        <v>0.5</v>
      </c>
      <c r="P94" s="2">
        <f>ROUND(MAX(0,MIN(1,(H94-Jellemzők!$C$5)/(Jellemzők!$D$5-Jellemzők!$C$5))),2)</f>
        <v>1</v>
      </c>
      <c r="Q94" s="2">
        <f>ROUND(MAX(0,MIN(1,(Jellemzők!$D$6-F94)/(Jellemzők!$D$6-Jellemzők!$C$6))),2)</f>
        <v>1</v>
      </c>
      <c r="R94" s="2">
        <f>ROUND(MAX(0,MIN(1,(E94-Jellemzők!$C$7)/(Jellemzők!$D$7-Jellemzők!$C$7))),2)</f>
        <v>1</v>
      </c>
      <c r="S94" s="2">
        <f>ROUND(MIN(1,SUMPRODUCT(--(ISNUMBER(SEARCH(Jellemzők!$G$2:$G$6,K94))))/5),2)</f>
        <v>0</v>
      </c>
      <c r="T94" s="2">
        <f>ROUND(IF(SUMPRODUCT(--(ISNUMBER(SEARCH(Jellemzők!$H$2:$H$4,K94))))&gt;0,1,0),2)</f>
        <v>0</v>
      </c>
      <c r="U94" s="2">
        <f>ROUND(M94*Jellemzők!$E$2+N94*Jellemzők!$E$3+O94*Jellemzők!$E$4+P94*Jellemzők!$E$5+Q94*Jellemzők!$E$6+R94*Jellemzők!$E$7+S94*Jellemzők!$E$8+T94*Jellemzők!$E$9,2)</f>
        <v>0.41</v>
      </c>
    </row>
    <row r="95" spans="1:21">
      <c r="A95" s="2" t="s">
        <v>260</v>
      </c>
      <c r="B95" s="2" t="s">
        <v>108</v>
      </c>
      <c r="C95" s="2">
        <v>3</v>
      </c>
      <c r="D95" s="2">
        <v>3</v>
      </c>
      <c r="E95" s="2">
        <v>1</v>
      </c>
      <c r="F95" s="2">
        <v>1</v>
      </c>
      <c r="G95" s="2">
        <v>70</v>
      </c>
      <c r="H95" s="2">
        <v>0</v>
      </c>
      <c r="I95" s="2">
        <v>3</v>
      </c>
      <c r="J95" s="2">
        <v>17</v>
      </c>
      <c r="K95" s="2" t="s">
        <v>111</v>
      </c>
      <c r="L95" s="2">
        <f>SUMPRODUCT(--(ISNUMBER(SEARCH(Jellemzők!$G$2:$G$6,K95))))</f>
        <v>1</v>
      </c>
      <c r="M95" s="2">
        <f>ROUND(MAX(0,MIN(1,(Jellemzők!$D$2-G95)/(Jellemzők!$D$2-Jellemzők!$C$2))),2)</f>
        <v>0.42</v>
      </c>
      <c r="N95" s="2">
        <f>ROUND(MAX(0,MIN(1,(J95-Jellemzők!$C$3)/(Jellemzők!$D$3-Jellemzők!$C$3))),2)</f>
        <v>0.04</v>
      </c>
      <c r="O95" s="2">
        <f>ROUND(MAX(0,MIN(1,(I95-Jellemzők!$C$4)/(Jellemzők!$D$4-Jellemzők!$C$4))),2)</f>
        <v>0.5</v>
      </c>
      <c r="P95" s="2">
        <f>ROUND(MAX(0,MIN(1,(H95-Jellemzők!$C$5)/(Jellemzők!$D$5-Jellemzők!$C$5))),2)</f>
        <v>0</v>
      </c>
      <c r="Q95" s="2">
        <f>ROUND(MAX(0,MIN(1,(Jellemzők!$D$6-F95)/(Jellemzők!$D$6-Jellemzők!$C$6))),2)</f>
        <v>0</v>
      </c>
      <c r="R95" s="2">
        <f>ROUND(MAX(0,MIN(1,(E95-Jellemzők!$C$7)/(Jellemzők!$D$7-Jellemzők!$C$7))),2)</f>
        <v>1</v>
      </c>
      <c r="S95" s="2">
        <f>ROUND(MIN(1,SUMPRODUCT(--(ISNUMBER(SEARCH(Jellemzők!$G$2:$G$6,K95))))/5),2)</f>
        <v>0.2</v>
      </c>
      <c r="T95" s="2">
        <f>ROUND(IF(SUMPRODUCT(--(ISNUMBER(SEARCH(Jellemzők!$H$2:$H$4,K95))))&gt;0,1,0),2)</f>
        <v>0</v>
      </c>
      <c r="U95" s="2">
        <f>ROUND(M95*Jellemzők!$E$2+N95*Jellemzők!$E$3+O95*Jellemzők!$E$4+P95*Jellemzők!$E$5+Q95*Jellemzők!$E$6+R95*Jellemzők!$E$7+S95*Jellemzők!$E$8+T95*Jellemzők!$E$9,2)</f>
        <v>0.23</v>
      </c>
    </row>
    <row r="96" spans="1:21">
      <c r="A96" s="2" t="s">
        <v>261</v>
      </c>
      <c r="B96" s="2" t="s">
        <v>88</v>
      </c>
      <c r="C96" s="2">
        <v>2</v>
      </c>
      <c r="D96" s="2">
        <v>3</v>
      </c>
      <c r="E96" s="2">
        <v>1</v>
      </c>
      <c r="F96" s="2">
        <v>0</v>
      </c>
      <c r="G96" s="2">
        <v>41</v>
      </c>
      <c r="H96" s="2">
        <v>0</v>
      </c>
      <c r="I96" s="2">
        <v>3</v>
      </c>
      <c r="J96" s="2">
        <v>11</v>
      </c>
      <c r="K96" s="2" t="s">
        <v>119</v>
      </c>
      <c r="L96" s="2">
        <f>SUMPRODUCT(--(ISNUMBER(SEARCH(Jellemzők!$G$2:$G$6,K96))))</f>
        <v>1</v>
      </c>
      <c r="M96" s="2">
        <f>ROUND(MAX(0,MIN(1,(Jellemzők!$D$2-G96)/(Jellemzők!$D$2-Jellemzők!$C$2))),2)</f>
        <v>0.66</v>
      </c>
      <c r="N96" s="2">
        <f>ROUND(MAX(0,MIN(1,(J96-Jellemzők!$C$3)/(Jellemzők!$D$3-Jellemzők!$C$3))),2)</f>
        <v>0.01</v>
      </c>
      <c r="O96" s="2">
        <f>ROUND(MAX(0,MIN(1,(I96-Jellemzők!$C$4)/(Jellemzők!$D$4-Jellemzők!$C$4))),2)</f>
        <v>0.5</v>
      </c>
      <c r="P96" s="2">
        <f>ROUND(MAX(0,MIN(1,(H96-Jellemzők!$C$5)/(Jellemzők!$D$5-Jellemzők!$C$5))),2)</f>
        <v>0</v>
      </c>
      <c r="Q96" s="2">
        <f>ROUND(MAX(0,MIN(1,(Jellemzők!$D$6-F96)/(Jellemzők!$D$6-Jellemzők!$C$6))),2)</f>
        <v>1</v>
      </c>
      <c r="R96" s="2">
        <f>ROUND(MAX(0,MIN(1,(E96-Jellemzők!$C$7)/(Jellemzők!$D$7-Jellemzők!$C$7))),2)</f>
        <v>1</v>
      </c>
      <c r="S96" s="2">
        <f>ROUND(MIN(1,SUMPRODUCT(--(ISNUMBER(SEARCH(Jellemzők!$G$2:$G$6,K96))))/5),2)</f>
        <v>0.2</v>
      </c>
      <c r="T96" s="2">
        <f>ROUND(IF(SUMPRODUCT(--(ISNUMBER(SEARCH(Jellemzők!$H$2:$H$4,K96))))&gt;0,1,0),2)</f>
        <v>0</v>
      </c>
      <c r="U96" s="2">
        <f>ROUND(M96*Jellemzők!$E$2+N96*Jellemzők!$E$3+O96*Jellemzők!$E$4+P96*Jellemzők!$E$5+Q96*Jellemzők!$E$6+R96*Jellemzők!$E$7+S96*Jellemzők!$E$8+T96*Jellemzők!$E$9,2)</f>
        <v>0.36</v>
      </c>
    </row>
    <row r="97" spans="1:21">
      <c r="A97" s="2" t="s">
        <v>262</v>
      </c>
      <c r="B97" s="2" t="s">
        <v>152</v>
      </c>
      <c r="C97" s="2">
        <v>4</v>
      </c>
      <c r="D97" s="2">
        <v>4</v>
      </c>
      <c r="E97" s="2">
        <v>0</v>
      </c>
      <c r="F97" s="2">
        <v>0</v>
      </c>
      <c r="G97" s="2">
        <v>85</v>
      </c>
      <c r="H97" s="2">
        <v>2</v>
      </c>
      <c r="I97" s="2">
        <v>5</v>
      </c>
      <c r="J97" s="2">
        <v>15</v>
      </c>
      <c r="K97" s="2" t="s">
        <v>263</v>
      </c>
      <c r="L97" s="2">
        <f>SUMPRODUCT(--(ISNUMBER(SEARCH(Jellemzők!$G$2:$G$6,K97))))</f>
        <v>0</v>
      </c>
      <c r="M97" s="2">
        <f>ROUND(MAX(0,MIN(1,(Jellemzők!$D$2-G97)/(Jellemzők!$D$2-Jellemzők!$C$2))),2)</f>
        <v>0.28999999999999998</v>
      </c>
      <c r="N97" s="2">
        <f>ROUND(MAX(0,MIN(1,(J97-Jellemzők!$C$3)/(Jellemzők!$D$3-Jellemzők!$C$3))),2)</f>
        <v>0.03</v>
      </c>
      <c r="O97" s="2">
        <f>ROUND(MAX(0,MIN(1,(I97-Jellemzők!$C$4)/(Jellemzők!$D$4-Jellemzők!$C$4))),2)</f>
        <v>1</v>
      </c>
      <c r="P97" s="2">
        <f>ROUND(MAX(0,MIN(1,(H97-Jellemzők!$C$5)/(Jellemzők!$D$5-Jellemzők!$C$5))),2)</f>
        <v>0.67</v>
      </c>
      <c r="Q97" s="2">
        <f>ROUND(MAX(0,MIN(1,(Jellemzők!$D$6-F97)/(Jellemzők!$D$6-Jellemzők!$C$6))),2)</f>
        <v>1</v>
      </c>
      <c r="R97" s="2">
        <f>ROUND(MAX(0,MIN(1,(E97-Jellemzők!$C$7)/(Jellemzők!$D$7-Jellemzők!$C$7))),2)</f>
        <v>0</v>
      </c>
      <c r="S97" s="2">
        <f>ROUND(MIN(1,SUMPRODUCT(--(ISNUMBER(SEARCH(Jellemzők!$G$2:$G$6,K97))))/5),2)</f>
        <v>0</v>
      </c>
      <c r="T97" s="2">
        <f>ROUND(IF(SUMPRODUCT(--(ISNUMBER(SEARCH(Jellemzők!$H$2:$H$4,K97))))&gt;0,1,0),2)</f>
        <v>0</v>
      </c>
      <c r="U97" s="2">
        <f>ROUND(M97*Jellemzők!$E$2+N97*Jellemzők!$E$3+O97*Jellemzők!$E$4+P97*Jellemzők!$E$5+Q97*Jellemzők!$E$6+R97*Jellemzők!$E$7+S97*Jellemzők!$E$8+T97*Jellemzők!$E$9,2)</f>
        <v>0.28000000000000003</v>
      </c>
    </row>
    <row r="98" spans="1:21">
      <c r="A98" s="2" t="s">
        <v>264</v>
      </c>
      <c r="B98" s="2" t="s">
        <v>72</v>
      </c>
      <c r="C98" s="2">
        <v>3</v>
      </c>
      <c r="D98" s="2">
        <v>3</v>
      </c>
      <c r="E98" s="2">
        <v>0</v>
      </c>
      <c r="F98" s="2">
        <v>0</v>
      </c>
      <c r="G98" s="2">
        <v>7</v>
      </c>
      <c r="H98" s="2">
        <v>3</v>
      </c>
      <c r="I98" s="2">
        <v>5</v>
      </c>
      <c r="J98" s="2">
        <v>14</v>
      </c>
      <c r="K98" s="2" t="s">
        <v>265</v>
      </c>
      <c r="L98" s="2">
        <f>SUMPRODUCT(--(ISNUMBER(SEARCH(Jellemzők!$G$2:$G$6,K98))))</f>
        <v>0</v>
      </c>
      <c r="M98" s="2">
        <f>ROUND(MAX(0,MIN(1,(Jellemzők!$D$2-G98)/(Jellemzők!$D$2-Jellemzők!$C$2))),2)</f>
        <v>0.95</v>
      </c>
      <c r="N98" s="2">
        <f>ROUND(MAX(0,MIN(1,(J98-Jellemzők!$C$3)/(Jellemzők!$D$3-Jellemzők!$C$3))),2)</f>
        <v>0.02</v>
      </c>
      <c r="O98" s="2">
        <f>ROUND(MAX(0,MIN(1,(I98-Jellemzők!$C$4)/(Jellemzők!$D$4-Jellemzők!$C$4))),2)</f>
        <v>1</v>
      </c>
      <c r="P98" s="2">
        <f>ROUND(MAX(0,MIN(1,(H98-Jellemzők!$C$5)/(Jellemzők!$D$5-Jellemzők!$C$5))),2)</f>
        <v>1</v>
      </c>
      <c r="Q98" s="2">
        <f>ROUND(MAX(0,MIN(1,(Jellemzők!$D$6-F98)/(Jellemzők!$D$6-Jellemzők!$C$6))),2)</f>
        <v>1</v>
      </c>
      <c r="R98" s="2">
        <f>ROUND(MAX(0,MIN(1,(E98-Jellemzők!$C$7)/(Jellemzők!$D$7-Jellemzők!$C$7))),2)</f>
        <v>0</v>
      </c>
      <c r="S98" s="2">
        <f>ROUND(MIN(1,SUMPRODUCT(--(ISNUMBER(SEARCH(Jellemzők!$G$2:$G$6,K98))))/5),2)</f>
        <v>0</v>
      </c>
      <c r="T98" s="2">
        <f>ROUND(IF(SUMPRODUCT(--(ISNUMBER(SEARCH(Jellemzők!$H$2:$H$4,K98))))&gt;0,1,0),2)</f>
        <v>0</v>
      </c>
      <c r="U98" s="2">
        <f>ROUND(M98*Jellemzők!$E$2+N98*Jellemzők!$E$3+O98*Jellemzők!$E$4+P98*Jellemzők!$E$5+Q98*Jellemzők!$E$6+R98*Jellemzők!$E$7+S98*Jellemzők!$E$8+T98*Jellemzők!$E$9,2)</f>
        <v>0.4</v>
      </c>
    </row>
    <row r="99" spans="1:21">
      <c r="A99" s="2" t="s">
        <v>266</v>
      </c>
      <c r="B99" s="2" t="s">
        <v>95</v>
      </c>
      <c r="C99" s="2">
        <v>1</v>
      </c>
      <c r="D99" s="2">
        <v>3</v>
      </c>
      <c r="E99" s="2">
        <v>1</v>
      </c>
      <c r="F99" s="2">
        <v>0</v>
      </c>
      <c r="G99" s="2">
        <v>15</v>
      </c>
      <c r="H99" s="2">
        <v>2</v>
      </c>
      <c r="I99" s="2">
        <v>2</v>
      </c>
      <c r="J99" s="2">
        <v>12</v>
      </c>
      <c r="K99" s="2" t="s">
        <v>267</v>
      </c>
      <c r="L99" s="2">
        <f>SUMPRODUCT(--(ISNUMBER(SEARCH(Jellemzők!$G$2:$G$6,K99))))</f>
        <v>0</v>
      </c>
      <c r="M99" s="2">
        <f>ROUND(MAX(0,MIN(1,(Jellemzők!$D$2-G99)/(Jellemzők!$D$2-Jellemzők!$C$2))),2)</f>
        <v>0.88</v>
      </c>
      <c r="N99" s="2">
        <f>ROUND(MAX(0,MIN(1,(J99-Jellemzők!$C$3)/(Jellemzők!$D$3-Jellemzők!$C$3))),2)</f>
        <v>0.01</v>
      </c>
      <c r="O99" s="2">
        <f>ROUND(MAX(0,MIN(1,(I99-Jellemzők!$C$4)/(Jellemzők!$D$4-Jellemzők!$C$4))),2)</f>
        <v>0.25</v>
      </c>
      <c r="P99" s="2">
        <f>ROUND(MAX(0,MIN(1,(H99-Jellemzők!$C$5)/(Jellemzők!$D$5-Jellemzők!$C$5))),2)</f>
        <v>0.67</v>
      </c>
      <c r="Q99" s="2">
        <f>ROUND(MAX(0,MIN(1,(Jellemzők!$D$6-F99)/(Jellemzők!$D$6-Jellemzők!$C$6))),2)</f>
        <v>1</v>
      </c>
      <c r="R99" s="2">
        <f>ROUND(MAX(0,MIN(1,(E99-Jellemzők!$C$7)/(Jellemzők!$D$7-Jellemzők!$C$7))),2)</f>
        <v>1</v>
      </c>
      <c r="S99" s="2">
        <f>ROUND(MIN(1,SUMPRODUCT(--(ISNUMBER(SEARCH(Jellemzők!$G$2:$G$6,K99))))/5),2)</f>
        <v>0</v>
      </c>
      <c r="T99" s="2">
        <f>ROUND(IF(SUMPRODUCT(--(ISNUMBER(SEARCH(Jellemzők!$H$2:$H$4,K99))))&gt;0,1,0),2)</f>
        <v>0</v>
      </c>
      <c r="U99" s="2">
        <f>ROUND(M99*Jellemzők!$E$2+N99*Jellemzők!$E$3+O99*Jellemzők!$E$4+P99*Jellemzők!$E$5+Q99*Jellemzők!$E$6+R99*Jellemzők!$E$7+S99*Jellemzők!$E$8+T99*Jellemzők!$E$9,2)</f>
        <v>0.43</v>
      </c>
    </row>
    <row r="100" spans="1:21">
      <c r="A100" s="2" t="s">
        <v>268</v>
      </c>
      <c r="B100" s="2" t="s">
        <v>203</v>
      </c>
      <c r="C100" s="2">
        <v>2</v>
      </c>
      <c r="D100" s="2">
        <v>4</v>
      </c>
      <c r="E100" s="2">
        <v>0</v>
      </c>
      <c r="F100" s="2">
        <v>0</v>
      </c>
      <c r="G100" s="2">
        <v>92</v>
      </c>
      <c r="H100" s="2">
        <v>0</v>
      </c>
      <c r="I100" s="2">
        <v>2</v>
      </c>
      <c r="J100" s="2">
        <v>9</v>
      </c>
      <c r="K100" s="2" t="s">
        <v>269</v>
      </c>
      <c r="L100" s="2">
        <f>SUMPRODUCT(--(ISNUMBER(SEARCH(Jellemzők!$G$2:$G$6,K100))))</f>
        <v>0</v>
      </c>
      <c r="M100" s="2">
        <f>ROUND(MAX(0,MIN(1,(Jellemzők!$D$2-G100)/(Jellemzők!$D$2-Jellemzők!$C$2))),2)</f>
        <v>0.24</v>
      </c>
      <c r="N100" s="2">
        <f>ROUND(MAX(0,MIN(1,(J100-Jellemzők!$C$3)/(Jellemzők!$D$3-Jellemzők!$C$3))),2)</f>
        <v>0</v>
      </c>
      <c r="O100" s="2">
        <f>ROUND(MAX(0,MIN(1,(I100-Jellemzők!$C$4)/(Jellemzők!$D$4-Jellemzők!$C$4))),2)</f>
        <v>0.25</v>
      </c>
      <c r="P100" s="2">
        <f>ROUND(MAX(0,MIN(1,(H100-Jellemzők!$C$5)/(Jellemzők!$D$5-Jellemzők!$C$5))),2)</f>
        <v>0</v>
      </c>
      <c r="Q100" s="2">
        <f>ROUND(MAX(0,MIN(1,(Jellemzők!$D$6-F100)/(Jellemzők!$D$6-Jellemzők!$C$6))),2)</f>
        <v>1</v>
      </c>
      <c r="R100" s="2">
        <f>ROUND(MAX(0,MIN(1,(E100-Jellemzők!$C$7)/(Jellemzők!$D$7-Jellemzők!$C$7))),2)</f>
        <v>0</v>
      </c>
      <c r="S100" s="2">
        <f>ROUND(MIN(1,SUMPRODUCT(--(ISNUMBER(SEARCH(Jellemzők!$G$2:$G$6,K100))))/5),2)</f>
        <v>0</v>
      </c>
      <c r="T100" s="2">
        <f>ROUND(IF(SUMPRODUCT(--(ISNUMBER(SEARCH(Jellemzők!$H$2:$H$4,K100))))&gt;0,1,0),2)</f>
        <v>0</v>
      </c>
      <c r="U100" s="2">
        <f>ROUND(M100*Jellemzők!$E$2+N100*Jellemzők!$E$3+O100*Jellemzők!$E$4+P100*Jellemzők!$E$5+Q100*Jellemzők!$E$6+R100*Jellemzők!$E$7+S100*Jellemzők!$E$8+T100*Jellemzők!$E$9,2)</f>
        <v>0.15</v>
      </c>
    </row>
    <row r="101" spans="1:21">
      <c r="A101" s="2" t="s">
        <v>270</v>
      </c>
      <c r="B101" s="2" t="s">
        <v>88</v>
      </c>
      <c r="C101" s="2">
        <v>2</v>
      </c>
      <c r="D101" s="2">
        <v>1</v>
      </c>
      <c r="E101" s="2">
        <v>1</v>
      </c>
      <c r="F101" s="2">
        <v>0</v>
      </c>
      <c r="G101" s="2">
        <v>48</v>
      </c>
      <c r="H101" s="2">
        <v>1</v>
      </c>
      <c r="I101" s="2">
        <v>5</v>
      </c>
      <c r="J101" s="2">
        <v>12</v>
      </c>
      <c r="K101" s="2" t="s">
        <v>271</v>
      </c>
      <c r="L101" s="2">
        <f>SUMPRODUCT(--(ISNUMBER(SEARCH(Jellemzők!$G$2:$G$6,K101))))</f>
        <v>1</v>
      </c>
      <c r="M101" s="2">
        <f>ROUND(MAX(0,MIN(1,(Jellemzők!$D$2-G101)/(Jellemzők!$D$2-Jellemzők!$C$2))),2)</f>
        <v>0.61</v>
      </c>
      <c r="N101" s="2">
        <f>ROUND(MAX(0,MIN(1,(J101-Jellemzők!$C$3)/(Jellemzők!$D$3-Jellemzők!$C$3))),2)</f>
        <v>0.01</v>
      </c>
      <c r="O101" s="2">
        <f>ROUND(MAX(0,MIN(1,(I101-Jellemzők!$C$4)/(Jellemzők!$D$4-Jellemzők!$C$4))),2)</f>
        <v>1</v>
      </c>
      <c r="P101" s="2">
        <f>ROUND(MAX(0,MIN(1,(H101-Jellemzők!$C$5)/(Jellemzők!$D$5-Jellemzők!$C$5))),2)</f>
        <v>0.33</v>
      </c>
      <c r="Q101" s="2">
        <f>ROUND(MAX(0,MIN(1,(Jellemzők!$D$6-F101)/(Jellemzők!$D$6-Jellemzők!$C$6))),2)</f>
        <v>1</v>
      </c>
      <c r="R101" s="2">
        <f>ROUND(MAX(0,MIN(1,(E101-Jellemzők!$C$7)/(Jellemzők!$D$7-Jellemzők!$C$7))),2)</f>
        <v>1</v>
      </c>
      <c r="S101" s="2">
        <f>ROUND(MIN(1,SUMPRODUCT(--(ISNUMBER(SEARCH(Jellemzők!$G$2:$G$6,K101))))/5),2)</f>
        <v>0.2</v>
      </c>
      <c r="T101" s="2">
        <f>ROUND(IF(SUMPRODUCT(--(ISNUMBER(SEARCH(Jellemzők!$H$2:$H$4,K101))))&gt;0,1,0),2)</f>
        <v>0</v>
      </c>
      <c r="U101" s="2">
        <f>ROUND(M101*Jellemzők!$E$2+N101*Jellemzők!$E$3+O101*Jellemzők!$E$4+P101*Jellemzők!$E$5+Q101*Jellemzők!$E$6+R101*Jellemzők!$E$7+S101*Jellemzők!$E$8+T101*Jellemzők!$E$9,2)</f>
        <v>0.42</v>
      </c>
    </row>
    <row r="102" spans="1:21">
      <c r="A102" s="2" t="s">
        <v>272</v>
      </c>
      <c r="B102" s="2" t="s">
        <v>152</v>
      </c>
      <c r="C102" s="2">
        <v>4</v>
      </c>
      <c r="D102" s="2">
        <v>2</v>
      </c>
      <c r="E102" s="2">
        <v>0</v>
      </c>
      <c r="F102" s="2">
        <v>0</v>
      </c>
      <c r="G102" s="2">
        <v>87</v>
      </c>
      <c r="H102" s="2">
        <v>1</v>
      </c>
      <c r="I102" s="2">
        <v>5</v>
      </c>
      <c r="J102" s="2">
        <v>14</v>
      </c>
      <c r="K102" s="2" t="s">
        <v>273</v>
      </c>
      <c r="L102" s="2">
        <f>SUMPRODUCT(--(ISNUMBER(SEARCH(Jellemzők!$G$2:$G$6,K102))))</f>
        <v>0</v>
      </c>
      <c r="M102" s="2">
        <f>ROUND(MAX(0,MIN(1,(Jellemzők!$D$2-G102)/(Jellemzők!$D$2-Jellemzők!$C$2))),2)</f>
        <v>0.28000000000000003</v>
      </c>
      <c r="N102" s="2">
        <f>ROUND(MAX(0,MIN(1,(J102-Jellemzők!$C$3)/(Jellemzők!$D$3-Jellemzők!$C$3))),2)</f>
        <v>0.02</v>
      </c>
      <c r="O102" s="2">
        <f>ROUND(MAX(0,MIN(1,(I102-Jellemzők!$C$4)/(Jellemzők!$D$4-Jellemzők!$C$4))),2)</f>
        <v>1</v>
      </c>
      <c r="P102" s="2">
        <f>ROUND(MAX(0,MIN(1,(H102-Jellemzők!$C$5)/(Jellemzők!$D$5-Jellemzők!$C$5))),2)</f>
        <v>0.33</v>
      </c>
      <c r="Q102" s="2">
        <f>ROUND(MAX(0,MIN(1,(Jellemzők!$D$6-F102)/(Jellemzők!$D$6-Jellemzők!$C$6))),2)</f>
        <v>1</v>
      </c>
      <c r="R102" s="2">
        <f>ROUND(MAX(0,MIN(1,(E102-Jellemzők!$C$7)/(Jellemzők!$D$7-Jellemzők!$C$7))),2)</f>
        <v>0</v>
      </c>
      <c r="S102" s="2">
        <f>ROUND(MIN(1,SUMPRODUCT(--(ISNUMBER(SEARCH(Jellemzők!$G$2:$G$6,K102))))/5),2)</f>
        <v>0</v>
      </c>
      <c r="T102" s="2">
        <f>ROUND(IF(SUMPRODUCT(--(ISNUMBER(SEARCH(Jellemzők!$H$2:$H$4,K102))))&gt;0,1,0),2)</f>
        <v>0</v>
      </c>
      <c r="U102" s="2">
        <f>ROUND(M102*Jellemzők!$E$2+N102*Jellemzők!$E$3+O102*Jellemzők!$E$4+P102*Jellemzők!$E$5+Q102*Jellemzők!$E$6+R102*Jellemzők!$E$7+S102*Jellemzők!$E$8+T102*Jellemzők!$E$9,2)</f>
        <v>0.24</v>
      </c>
    </row>
    <row r="103" spans="1:21">
      <c r="A103" s="2" t="s">
        <v>274</v>
      </c>
      <c r="B103" s="2" t="s">
        <v>176</v>
      </c>
      <c r="C103" s="2">
        <v>3</v>
      </c>
      <c r="D103" s="2">
        <v>2</v>
      </c>
      <c r="E103" s="2">
        <v>0</v>
      </c>
      <c r="F103" s="2">
        <v>0</v>
      </c>
      <c r="G103" s="2">
        <v>120</v>
      </c>
      <c r="H103" s="2">
        <v>0</v>
      </c>
      <c r="I103" s="2">
        <v>3</v>
      </c>
      <c r="J103" s="2">
        <v>11</v>
      </c>
      <c r="K103" s="2" t="s">
        <v>255</v>
      </c>
      <c r="L103" s="2">
        <f>SUMPRODUCT(--(ISNUMBER(SEARCH(Jellemzők!$G$2:$G$6,K103))))</f>
        <v>0</v>
      </c>
      <c r="M103" s="2">
        <f>ROUND(MAX(0,MIN(1,(Jellemzők!$D$2-G103)/(Jellemzők!$D$2-Jellemzők!$C$2))),2)</f>
        <v>0</v>
      </c>
      <c r="N103" s="2">
        <f>ROUND(MAX(0,MIN(1,(J103-Jellemzők!$C$3)/(Jellemzők!$D$3-Jellemzők!$C$3))),2)</f>
        <v>0.01</v>
      </c>
      <c r="O103" s="2">
        <f>ROUND(MAX(0,MIN(1,(I103-Jellemzők!$C$4)/(Jellemzők!$D$4-Jellemzők!$C$4))),2)</f>
        <v>0.5</v>
      </c>
      <c r="P103" s="2">
        <f>ROUND(MAX(0,MIN(1,(H103-Jellemzők!$C$5)/(Jellemzők!$D$5-Jellemzők!$C$5))),2)</f>
        <v>0</v>
      </c>
      <c r="Q103" s="2">
        <f>ROUND(MAX(0,MIN(1,(Jellemzők!$D$6-F103)/(Jellemzők!$D$6-Jellemzők!$C$6))),2)</f>
        <v>1</v>
      </c>
      <c r="R103" s="2">
        <f>ROUND(MAX(0,MIN(1,(E103-Jellemzők!$C$7)/(Jellemzők!$D$7-Jellemzők!$C$7))),2)</f>
        <v>0</v>
      </c>
      <c r="S103" s="2">
        <f>ROUND(MIN(1,SUMPRODUCT(--(ISNUMBER(SEARCH(Jellemzők!$G$2:$G$6,K103))))/5),2)</f>
        <v>0</v>
      </c>
      <c r="T103" s="2">
        <f>ROUND(IF(SUMPRODUCT(--(ISNUMBER(SEARCH(Jellemzők!$H$2:$H$4,K103))))&gt;0,1,0),2)</f>
        <v>1</v>
      </c>
      <c r="U103" s="2">
        <f>ROUND(M103*Jellemzők!$E$2+N103*Jellemzők!$E$3+O103*Jellemzők!$E$4+P103*Jellemzők!$E$5+Q103*Jellemzők!$E$6+R103*Jellemzők!$E$7+S103*Jellemzők!$E$8+T103*Jellemzők!$E$9,2)</f>
        <v>0.27</v>
      </c>
    </row>
  </sheetData>
  <conditionalFormatting sqref="M4:P103">
    <cfRule type="colorScale" priority="1">
      <colorScale>
        <cfvo type="num" val="0"/>
        <cfvo type="num" val="0.5"/>
        <cfvo type="num" val="1"/>
        <color rgb="FFFF6B6B"/>
        <color rgb="FFFFD93D"/>
        <color rgb="FF51CF66"/>
      </colorScale>
    </cfRule>
  </conditionalFormatting>
  <conditionalFormatting sqref="Q4:Q103">
    <cfRule type="colorScale" priority="3">
      <colorScale>
        <cfvo type="num" val="0"/>
        <cfvo type="num" val="0.5"/>
        <cfvo type="num" val="1"/>
        <color rgb="FF51CF66"/>
        <color rgb="FFFFD93D"/>
        <color rgb="FFFF6B6B"/>
      </colorScale>
    </cfRule>
  </conditionalFormatting>
  <conditionalFormatting sqref="R4:U103">
    <cfRule type="colorScale" priority="2">
      <colorScale>
        <cfvo type="num" val="0"/>
        <cfvo type="num" val="0.5"/>
        <cfvo type="num" val="1"/>
        <color rgb="FFFF6B6B"/>
        <color rgb="FFFFD93D"/>
        <color rgb="FF51CF66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58"/>
  <sheetViews>
    <sheetView zoomScale="59" workbookViewId="0"/>
  </sheetViews>
  <sheetFormatPr defaultColWidth="8.77734375" defaultRowHeight="14.4"/>
  <cols>
    <col min="1" max="1" width="28.6640625" bestFit="1" customWidth="1"/>
    <col min="2" max="2" width="24.44140625" bestFit="1" customWidth="1"/>
    <col min="3" max="3" width="28" bestFit="1" customWidth="1"/>
    <col min="4" max="4" width="25.33203125" bestFit="1" customWidth="1"/>
    <col min="5" max="5" width="21.21875" bestFit="1" customWidth="1"/>
    <col min="6" max="6" width="26.109375" bestFit="1" customWidth="1"/>
    <col min="7" max="7" width="17.21875" bestFit="1" customWidth="1"/>
    <col min="8" max="8" width="27.21875" bestFit="1" customWidth="1"/>
    <col min="9" max="9" width="23.109375" bestFit="1" customWidth="1"/>
    <col min="10" max="10" width="15.33203125" bestFit="1" customWidth="1"/>
    <col min="11" max="11" width="18.33203125" bestFit="1" customWidth="1"/>
    <col min="12" max="12" width="20.44140625" bestFit="1" customWidth="1"/>
    <col min="13" max="13" width="10.44140625" bestFit="1" customWidth="1"/>
    <col min="14" max="24" width="6.5546875" bestFit="1" customWidth="1"/>
    <col min="27" max="27" width="28.6640625" bestFit="1" customWidth="1"/>
    <col min="37" max="37" width="6.109375" bestFit="1" customWidth="1"/>
    <col min="38" max="38" width="7.6640625" bestFit="1" customWidth="1"/>
    <col min="39" max="39" width="3.5546875" bestFit="1" customWidth="1"/>
    <col min="40" max="40" width="6.5546875" bestFit="1" customWidth="1"/>
  </cols>
  <sheetData>
    <row r="1" spans="1:13">
      <c r="A1" t="s">
        <v>291</v>
      </c>
      <c r="B1" s="18">
        <v>0</v>
      </c>
      <c r="C1" s="18">
        <v>0</v>
      </c>
      <c r="D1" s="18">
        <v>0</v>
      </c>
      <c r="E1" s="18">
        <v>0</v>
      </c>
      <c r="F1" s="18">
        <v>1</v>
      </c>
      <c r="G1" s="18">
        <v>0</v>
      </c>
      <c r="H1" s="18">
        <v>0</v>
      </c>
      <c r="I1" s="18">
        <v>0</v>
      </c>
      <c r="J1" s="18">
        <v>0</v>
      </c>
      <c r="K1" s="18" t="s">
        <v>613</v>
      </c>
      <c r="L1" t="s">
        <v>616</v>
      </c>
      <c r="M1" t="s">
        <v>613</v>
      </c>
    </row>
    <row r="2" spans="1:13">
      <c r="A2" t="s">
        <v>287</v>
      </c>
      <c r="B2" s="18" t="s">
        <v>288</v>
      </c>
      <c r="C2" s="18" t="s">
        <v>288</v>
      </c>
      <c r="D2" s="18" t="s">
        <v>288</v>
      </c>
      <c r="E2" s="18" t="s">
        <v>288</v>
      </c>
      <c r="F2" s="18" t="s">
        <v>288</v>
      </c>
      <c r="G2" s="18" t="s">
        <v>288</v>
      </c>
      <c r="H2" s="18" t="s">
        <v>288</v>
      </c>
      <c r="I2" s="18" t="s">
        <v>288</v>
      </c>
      <c r="J2" s="18" t="s">
        <v>288</v>
      </c>
      <c r="K2" s="18" t="s">
        <v>611</v>
      </c>
      <c r="L2" s="18" t="s">
        <v>612</v>
      </c>
      <c r="M2" s="18" t="s">
        <v>620</v>
      </c>
    </row>
    <row r="3" spans="1:13" s="17" customFormat="1" ht="27.6">
      <c r="A3" s="16" t="s">
        <v>38</v>
      </c>
      <c r="B3" s="16" t="s">
        <v>275</v>
      </c>
      <c r="C3" s="16" t="s">
        <v>276</v>
      </c>
      <c r="D3" s="16" t="s">
        <v>277</v>
      </c>
      <c r="E3" s="16" t="s">
        <v>278</v>
      </c>
      <c r="F3" s="16" t="s">
        <v>279</v>
      </c>
      <c r="G3" s="16" t="s">
        <v>280</v>
      </c>
      <c r="H3" s="16" t="s">
        <v>281</v>
      </c>
      <c r="I3" s="16" t="s">
        <v>282</v>
      </c>
      <c r="J3" s="16" t="s">
        <v>283</v>
      </c>
      <c r="K3" s="16" t="s">
        <v>284</v>
      </c>
      <c r="L3" s="30" t="str">
        <f>K28</f>
        <v>Y0</v>
      </c>
      <c r="M3" s="17" t="s">
        <v>617</v>
      </c>
    </row>
    <row r="4" spans="1:13">
      <c r="A4" s="6" t="s">
        <v>289</v>
      </c>
      <c r="B4" s="5" t="s">
        <v>60</v>
      </c>
      <c r="C4" s="5" t="s">
        <v>60</v>
      </c>
      <c r="D4" s="5" t="s">
        <v>60</v>
      </c>
      <c r="E4" s="5" t="s">
        <v>60</v>
      </c>
      <c r="F4" s="5" t="s">
        <v>60</v>
      </c>
      <c r="G4" s="5" t="s">
        <v>60</v>
      </c>
      <c r="H4" s="5" t="s">
        <v>60</v>
      </c>
      <c r="I4" s="5" t="s">
        <v>60</v>
      </c>
      <c r="J4" s="5" t="s">
        <v>61</v>
      </c>
      <c r="K4" s="5" t="s">
        <v>56</v>
      </c>
      <c r="L4" s="29" t="s">
        <v>614</v>
      </c>
      <c r="M4" s="29" t="s">
        <v>618</v>
      </c>
    </row>
    <row r="5" spans="1:13">
      <c r="A5" s="6" t="s">
        <v>290</v>
      </c>
      <c r="B5" s="5" t="s">
        <v>16</v>
      </c>
      <c r="C5" s="5" t="s">
        <v>16</v>
      </c>
      <c r="D5" s="5" t="s">
        <v>16</v>
      </c>
      <c r="E5" s="5" t="s">
        <v>16</v>
      </c>
      <c r="F5" s="5" t="s">
        <v>11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286</v>
      </c>
      <c r="L5" s="29" t="s">
        <v>615</v>
      </c>
      <c r="M5" s="29" t="s">
        <v>619</v>
      </c>
    </row>
    <row r="6" spans="1:13">
      <c r="A6" s="2" t="s">
        <v>98</v>
      </c>
      <c r="B6" s="4">
        <f>IFERROR(ROUND(AVERAGEIF(Adatok_és_Elemzés!$B$4:$B$103,A6,Adatok_és_Elemzés!$M$4:$M$103),2),0)</f>
        <v>0.47</v>
      </c>
      <c r="C6" s="4">
        <f>IFERROR(ROUND(AVERAGEIF(Adatok_és_Elemzés!$B$4:$B$103,A6,Adatok_és_Elemzés!$N$4:$N$103),2),0)</f>
        <v>0.03</v>
      </c>
      <c r="D6" s="4">
        <f>IFERROR(ROUND(AVERAGEIF(Adatok_és_Elemzés!$B$4:$B$103,A6,Adatok_és_Elemzés!$O$4:$O$103),2),0)</f>
        <v>0.31</v>
      </c>
      <c r="E6" s="4">
        <f>IFERROR(ROUND(AVERAGEIF(Adatok_és_Elemzés!$B$4:$B$103,A6,Adatok_és_Elemzés!$P$4:$P$103),2),0)</f>
        <v>0.38</v>
      </c>
      <c r="F6" s="4">
        <f>IFERROR(ROUND(AVERAGEIF(Adatok_és_Elemzés!$B$4:$B$103,A6,Adatok_és_Elemzés!$Q$4:$Q$103),2),0)</f>
        <v>1</v>
      </c>
      <c r="G6" s="4">
        <f>IFERROR(ROUND(AVERAGEIF(Adatok_és_Elemzés!$B$4:$B$103,A6,Adatok_és_Elemzés!$R$4:$R$103),2),0)</f>
        <v>0.5</v>
      </c>
      <c r="H6" s="4">
        <f>IFERROR(ROUND(AVERAGEIF(Adatok_és_Elemzés!$B$4:$B$103,A6,Adatok_és_Elemzés!$S$4:$S$103),2),0)</f>
        <v>0.25</v>
      </c>
      <c r="I6" s="4">
        <f>IFERROR(ROUND(AVERAGEIF(Adatok_és_Elemzés!$B$4:$B$103,A6,Adatok_és_Elemzés!$T$4:$T$103),2),0)</f>
        <v>1</v>
      </c>
      <c r="J6" s="4">
        <f>IFERROR(ROUND(AVERAGEIF(Adatok_és_Elemzés!$B$4:$B$103,A6,Adatok_és_Elemzés!$U$4:$U$103),2),0)</f>
        <v>0.46</v>
      </c>
      <c r="K6" s="2" t="b">
        <f>IFERROR(NOT(SUMPRODUCT((($B$6:$B$25&gt;=B6)*($C$6:$C$25&gt;=C6)*($D$6:$D$25&gt;=D6)*($E$6:$E$25&gt;=E6)*($F$6:$F$25&lt;=F6)*($G$6:$G$25&gt;=G6)*($H$6:$H$25&gt;=H6)*($I$6:$I$25&gt;=I6)*(ROW($B$6:$B$25)&lt;&gt;4))*(($B$6:$B$25&gt;B6)+($C$6:$C$25&gt;C6)+($D$6:$D$25&gt;D6)+($E$6:$E$25&gt;E6)+($F$6:$F$25&lt;F6)+($G$6:$G$25&gt;G6)+($H$6:$H$25&gt;H6)+($I$6:$I$25&gt;I6)))&gt;0),FALSE)</f>
        <v>1</v>
      </c>
      <c r="L6" s="31">
        <f>K125</f>
        <v>1025.4000000000001</v>
      </c>
      <c r="M6">
        <f>IF(M125*AM125&lt;=0,1,0)</f>
        <v>1</v>
      </c>
    </row>
    <row r="7" spans="1:13">
      <c r="A7" s="2" t="s">
        <v>108</v>
      </c>
      <c r="B7" s="4">
        <f>IFERROR(ROUND(AVERAGEIF(Adatok_és_Elemzés!$B$4:$B$103,A7,Adatok_és_Elemzés!$M$4:$M$103),2),0)</f>
        <v>0.44</v>
      </c>
      <c r="C7" s="4">
        <f>IFERROR(ROUND(AVERAGEIF(Adatok_és_Elemzés!$B$4:$B$103,A7,Adatok_és_Elemzés!$N$4:$N$103),2),0)</f>
        <v>0.03</v>
      </c>
      <c r="D7" s="4">
        <f>IFERROR(ROUND(AVERAGEIF(Adatok_és_Elemzés!$B$4:$B$103,A7,Adatok_és_Elemzés!$O$4:$O$103),2),0)</f>
        <v>0.4</v>
      </c>
      <c r="E7" s="4">
        <f>IFERROR(ROUND(AVERAGEIF(Adatok_és_Elemzés!$B$4:$B$103,A7,Adatok_és_Elemzés!$P$4:$P$103),2),0)</f>
        <v>0.53</v>
      </c>
      <c r="F7" s="4">
        <f>IFERROR(ROUND(AVERAGEIF(Adatok_és_Elemzés!$B$4:$B$103,A7,Adatok_és_Elemzés!$Q$4:$Q$103),2),0)</f>
        <v>0</v>
      </c>
      <c r="G7" s="4">
        <f>IFERROR(ROUND(AVERAGEIF(Adatok_és_Elemzés!$B$4:$B$103,A7,Adatok_és_Elemzés!$R$4:$R$103),2),0)</f>
        <v>0.6</v>
      </c>
      <c r="H7" s="4">
        <f>IFERROR(ROUND(AVERAGEIF(Adatok_és_Elemzés!$B$4:$B$103,A7,Adatok_és_Elemzés!$S$4:$S$103),2),0)</f>
        <v>0.2</v>
      </c>
      <c r="I7" s="4">
        <f>IFERROR(ROUND(AVERAGEIF(Adatok_és_Elemzés!$B$4:$B$103,A7,Adatok_és_Elemzés!$T$4:$T$103),2),0)</f>
        <v>0</v>
      </c>
      <c r="J7" s="4">
        <f>IFERROR(ROUND(AVERAGEIF(Adatok_és_Elemzés!$B$4:$B$103,A7,Adatok_és_Elemzés!$U$4:$U$103),2),0)</f>
        <v>0.24</v>
      </c>
      <c r="K7" s="2" t="b">
        <f>IFERROR(NOT(SUMPRODUCT((($B$6:$B$25&gt;=B7)*($C$6:$C$25&gt;=C7)*($D$6:$D$25&gt;=D7)*($E$6:$E$25&gt;=E7)*($F$6:$F$25&lt;=F7)*($G$6:$G$25&gt;=G7)*($H$6:$H$25&gt;=H7)*($I$6:$I$25&gt;=I7)*(ROW($B$6:$B$25)&lt;&gt;5))*(($B$6:$B$25&gt;B7)+($C$6:$C$25&gt;C7)+($D$6:$D$25&gt;D7)+($E$6:$E$25&gt;E7)+($F$6:$F$25&lt;F7)+($G$6:$G$25&gt;G7)+($H$6:$H$25&gt;H7)+($I$6:$I$25&gt;I7)))&gt;0),FALSE)</f>
        <v>1</v>
      </c>
      <c r="L7" s="31">
        <f t="shared" ref="L7:L25" si="0">K126</f>
        <v>1021.5</v>
      </c>
      <c r="M7">
        <f t="shared" ref="M7:M25" si="1">IF(M126*AM126&lt;=0,1,0)</f>
        <v>1</v>
      </c>
    </row>
    <row r="8" spans="1:13">
      <c r="A8" s="2" t="s">
        <v>69</v>
      </c>
      <c r="B8" s="4">
        <f>IFERROR(ROUND(AVERAGEIF(Adatok_és_Elemzés!$B$4:$B$103,A8,Adatok_és_Elemzés!$M$4:$M$103),2),0)</f>
        <v>0.18</v>
      </c>
      <c r="C8" s="4">
        <f>IFERROR(ROUND(AVERAGEIF(Adatok_és_Elemzés!$B$4:$B$103,A8,Adatok_és_Elemzés!$N$4:$N$103),2),0)</f>
        <v>0.02</v>
      </c>
      <c r="D8" s="4">
        <f>IFERROR(ROUND(AVERAGEIF(Adatok_és_Elemzés!$B$4:$B$103,A8,Adatok_és_Elemzés!$O$4:$O$103),2),0)</f>
        <v>0.55000000000000004</v>
      </c>
      <c r="E8" s="4">
        <f>IFERROR(ROUND(AVERAGEIF(Adatok_és_Elemzés!$B$4:$B$103,A8,Adatok_és_Elemzés!$P$4:$P$103),2),0)</f>
        <v>0.4</v>
      </c>
      <c r="F8" s="4">
        <f>IFERROR(ROUND(AVERAGEIF(Adatok_és_Elemzés!$B$4:$B$103,A8,Adatok_és_Elemzés!$Q$4:$Q$103),2),0)</f>
        <v>0.8</v>
      </c>
      <c r="G8" s="4">
        <f>IFERROR(ROUND(AVERAGEIF(Adatok_és_Elemzés!$B$4:$B$103,A8,Adatok_és_Elemzés!$R$4:$R$103),2),0)</f>
        <v>0.8</v>
      </c>
      <c r="H8" s="4">
        <f>IFERROR(ROUND(AVERAGEIF(Adatok_és_Elemzés!$B$4:$B$103,A8,Adatok_és_Elemzés!$S$4:$S$103),2),0)</f>
        <v>0</v>
      </c>
      <c r="I8" s="4">
        <f>IFERROR(ROUND(AVERAGEIF(Adatok_és_Elemzés!$B$4:$B$103,A8,Adatok_és_Elemzés!$T$4:$T$103),2),0)</f>
        <v>0.2</v>
      </c>
      <c r="J8" s="4">
        <f>IFERROR(ROUND(AVERAGEIF(Adatok_és_Elemzés!$B$4:$B$103,A8,Adatok_és_Elemzés!$U$4:$U$103),2),0)</f>
        <v>0.31</v>
      </c>
      <c r="K8" s="2" t="b">
        <f>IFERROR(NOT(SUMPRODUCT((($B$6:$B$25&gt;=B8)*($C$6:$C$25&gt;=C8)*($D$6:$D$25&gt;=D8)*($E$6:$E$25&gt;=E8)*($F$6:$F$25&lt;=F8)*($G$6:$G$25&gt;=G8)*($H$6:$H$25&gt;=H8)*($I$6:$I$25&gt;=I8)*(ROW($B$6:$B$25)&lt;&gt;6))*(($B$6:$B$25&gt;B8)+($C$6:$C$25&gt;C8)+($D$6:$D$25&gt;D8)+($E$6:$E$25&gt;E8)+($F$6:$F$25&lt;F8)+($G$6:$G$25&gt;G8)+($H$6:$H$25&gt;H8)+($I$6:$I$25&gt;I8)))&gt;0),FALSE)</f>
        <v>1</v>
      </c>
      <c r="L8" s="31">
        <f t="shared" si="0"/>
        <v>1016.5</v>
      </c>
      <c r="M8">
        <f t="shared" si="1"/>
        <v>1</v>
      </c>
    </row>
    <row r="9" spans="1:13">
      <c r="A9" s="2" t="s">
        <v>88</v>
      </c>
      <c r="B9" s="4">
        <f>IFERROR(ROUND(AVERAGEIF(Adatok_és_Elemzés!$B$4:$B$103,A9,Adatok_és_Elemzés!$M$4:$M$103),2),0)</f>
        <v>0.69</v>
      </c>
      <c r="C9" s="4">
        <f>IFERROR(ROUND(AVERAGEIF(Adatok_és_Elemzés!$B$4:$B$103,A9,Adatok_és_Elemzés!$N$4:$N$103),2),0)</f>
        <v>0.02</v>
      </c>
      <c r="D9" s="4">
        <f>IFERROR(ROUND(AVERAGEIF(Adatok_és_Elemzés!$B$4:$B$103,A9,Adatok_és_Elemzés!$O$4:$O$103),2),0)</f>
        <v>0.67</v>
      </c>
      <c r="E9" s="4">
        <f>IFERROR(ROUND(AVERAGEIF(Adatok_és_Elemzés!$B$4:$B$103,A9,Adatok_és_Elemzés!$P$4:$P$103),2),0)</f>
        <v>0.39</v>
      </c>
      <c r="F9" s="4">
        <f>IFERROR(ROUND(AVERAGEIF(Adatok_és_Elemzés!$B$4:$B$103,A9,Adatok_és_Elemzés!$Q$4:$Q$103),2),0)</f>
        <v>1</v>
      </c>
      <c r="G9" s="4">
        <f>IFERROR(ROUND(AVERAGEIF(Adatok_és_Elemzés!$B$4:$B$103,A9,Adatok_és_Elemzés!$R$4:$R$103),2),0)</f>
        <v>0.5</v>
      </c>
      <c r="H9" s="4">
        <f>IFERROR(ROUND(AVERAGEIF(Adatok_és_Elemzés!$B$4:$B$103,A9,Adatok_és_Elemzés!$S$4:$S$103),2),0)</f>
        <v>0.17</v>
      </c>
      <c r="I9" s="4">
        <f>IFERROR(ROUND(AVERAGEIF(Adatok_és_Elemzés!$B$4:$B$103,A9,Adatok_és_Elemzés!$T$4:$T$103),2),0)</f>
        <v>0</v>
      </c>
      <c r="J9" s="4">
        <f>IFERROR(ROUND(AVERAGEIF(Adatok_és_Elemzés!$B$4:$B$103,A9,Adatok_és_Elemzés!$U$4:$U$103),2),0)</f>
        <v>0.36</v>
      </c>
      <c r="K9" s="2" t="b">
        <f>IFERROR(NOT(SUMPRODUCT((($B$6:$B$25&gt;=B9)*($C$6:$C$25&gt;=C9)*($D$6:$D$25&gt;=D9)*($E$6:$E$25&gt;=E9)*($F$6:$F$25&lt;=F9)*($G$6:$G$25&gt;=G9)*($H$6:$H$25&gt;=H9)*($I$6:$I$25&gt;=I9)*(ROW($B$6:$B$25)&lt;&gt;7))*(($B$6:$B$25&gt;B9)+($C$6:$C$25&gt;C9)+($D$6:$D$25&gt;D9)+($E$6:$E$25&gt;E9)+($F$6:$F$25&lt;F9)+($G$6:$G$25&gt;G9)+($H$6:$H$25&gt;H9)+($I$6:$I$25&gt;I9)))&gt;0),FALSE)</f>
        <v>1</v>
      </c>
      <c r="L9" s="31">
        <f t="shared" si="0"/>
        <v>1026.9000000000001</v>
      </c>
      <c r="M9">
        <f t="shared" si="1"/>
        <v>1</v>
      </c>
    </row>
    <row r="10" spans="1:13">
      <c r="A10" s="2" t="s">
        <v>176</v>
      </c>
      <c r="B10" s="4">
        <f>IFERROR(ROUND(AVERAGEIF(Adatok_és_Elemzés!$B$4:$B$103,A10,Adatok_és_Elemzés!$M$4:$M$103),2),0)</f>
        <v>0.27</v>
      </c>
      <c r="C10" s="4">
        <f>IFERROR(ROUND(AVERAGEIF(Adatok_és_Elemzés!$B$4:$B$103,A10,Adatok_és_Elemzés!$N$4:$N$103),2),0)</f>
        <v>0.02</v>
      </c>
      <c r="D10" s="4">
        <f>IFERROR(ROUND(AVERAGEIF(Adatok_és_Elemzés!$B$4:$B$103,A10,Adatok_és_Elemzés!$O$4:$O$103),2),0)</f>
        <v>0.46</v>
      </c>
      <c r="E10" s="4">
        <f>IFERROR(ROUND(AVERAGEIF(Adatok_és_Elemzés!$B$4:$B$103,A10,Adatok_és_Elemzés!$P$4:$P$103),2),0)</f>
        <v>0.44</v>
      </c>
      <c r="F10" s="4">
        <f>IFERROR(ROUND(AVERAGEIF(Adatok_és_Elemzés!$B$4:$B$103,A10,Adatok_és_Elemzés!$Q$4:$Q$103),2),0)</f>
        <v>1</v>
      </c>
      <c r="G10" s="4">
        <f>IFERROR(ROUND(AVERAGEIF(Adatok_és_Elemzés!$B$4:$B$103,A10,Adatok_és_Elemzés!$R$4:$R$103),2),0)</f>
        <v>0.33</v>
      </c>
      <c r="H10" s="4">
        <f>IFERROR(ROUND(AVERAGEIF(Adatok_és_Elemzés!$B$4:$B$103,A10,Adatok_és_Elemzés!$S$4:$S$103),2),0)</f>
        <v>0.03</v>
      </c>
      <c r="I10" s="4">
        <f>IFERROR(ROUND(AVERAGEIF(Adatok_és_Elemzés!$B$4:$B$103,A10,Adatok_és_Elemzés!$T$4:$T$103),2),0)</f>
        <v>0.5</v>
      </c>
      <c r="J10" s="4">
        <f>IFERROR(ROUND(AVERAGEIF(Adatok_és_Elemzés!$B$4:$B$103,A10,Adatok_és_Elemzés!$U$4:$U$103),2),0)</f>
        <v>0.33</v>
      </c>
      <c r="K10" s="2" t="b">
        <f>IFERROR(NOT(SUMPRODUCT((($B$6:$B$25&gt;=B10)*($C$6:$C$25&gt;=C10)*($D$6:$D$25&gt;=D10)*($E$6:$E$25&gt;=E10)*($F$6:$F$25&lt;=F10)*($G$6:$G$25&gt;=G10)*($H$6:$H$25&gt;=H10)*($I$6:$I$25&gt;=I10)*(ROW($B$6:$B$25)&lt;&gt;8))*(($B$6:$B$25&gt;B10)+($C$6:$C$25&gt;C10)+($D$6:$D$25&gt;D10)+($E$6:$E$25&gt;E10)+($F$6:$F$25&lt;F10)+($G$6:$G$25&gt;G10)+($H$6:$H$25&gt;H10)+($I$6:$I$25&gt;I10)))&gt;0),FALSE)</f>
        <v>1</v>
      </c>
      <c r="L10" s="31">
        <f t="shared" si="0"/>
        <v>1012.6</v>
      </c>
      <c r="M10">
        <f t="shared" si="1"/>
        <v>1</v>
      </c>
    </row>
    <row r="11" spans="1:13">
      <c r="A11" s="2" t="s">
        <v>105</v>
      </c>
      <c r="B11" s="4">
        <f>IFERROR(ROUND(AVERAGEIF(Adatok_és_Elemzés!$B$4:$B$103,A11,Adatok_és_Elemzés!$M$4:$M$103),2),0)</f>
        <v>0.46</v>
      </c>
      <c r="C11" s="4">
        <f>IFERROR(ROUND(AVERAGEIF(Adatok_és_Elemzés!$B$4:$B$103,A11,Adatok_és_Elemzés!$N$4:$N$103),2),0)</f>
        <v>0.03</v>
      </c>
      <c r="D11" s="4">
        <f>IFERROR(ROUND(AVERAGEIF(Adatok_és_Elemzés!$B$4:$B$103,A11,Adatok_és_Elemzés!$O$4:$O$103),2),0)</f>
        <v>0.31</v>
      </c>
      <c r="E11" s="4">
        <f>IFERROR(ROUND(AVERAGEIF(Adatok_és_Elemzés!$B$4:$B$103,A11,Adatok_és_Elemzés!$P$4:$P$103),2),0)</f>
        <v>0.67</v>
      </c>
      <c r="F11" s="4">
        <f>IFERROR(ROUND(AVERAGEIF(Adatok_és_Elemzés!$B$4:$B$103,A11,Adatok_és_Elemzés!$Q$4:$Q$103),2),0)</f>
        <v>1</v>
      </c>
      <c r="G11" s="4">
        <f>IFERROR(ROUND(AVERAGEIF(Adatok_és_Elemzés!$B$4:$B$103,A11,Adatok_és_Elemzés!$R$4:$R$103),2),0)</f>
        <v>0.75</v>
      </c>
      <c r="H11" s="4">
        <f>IFERROR(ROUND(AVERAGEIF(Adatok_és_Elemzés!$B$4:$B$103,A11,Adatok_és_Elemzés!$S$4:$S$103),2),0)</f>
        <v>0.1</v>
      </c>
      <c r="I11" s="4">
        <f>IFERROR(ROUND(AVERAGEIF(Adatok_és_Elemzés!$B$4:$B$103,A11,Adatok_és_Elemzés!$T$4:$T$103),2),0)</f>
        <v>0.25</v>
      </c>
      <c r="J11" s="4">
        <f>IFERROR(ROUND(AVERAGEIF(Adatok_és_Elemzés!$B$4:$B$103,A11,Adatok_és_Elemzés!$U$4:$U$103),2),0)</f>
        <v>0.41</v>
      </c>
      <c r="K11" s="2" t="b">
        <f>IFERROR(NOT(SUMPRODUCT((($B$6:$B$25&gt;=B11)*($C$6:$C$25&gt;=C11)*($D$6:$D$25&gt;=D11)*($E$6:$E$25&gt;=E11)*($F$6:$F$25&lt;=F11)*($G$6:$G$25&gt;=G11)*($H$6:$H$25&gt;=H11)*($I$6:$I$25&gt;=I11)*(ROW($B$6:$B$25)&lt;&gt;9))*(($B$6:$B$25&gt;B11)+($C$6:$C$25&gt;C11)+($D$6:$D$25&gt;D11)+($E$6:$E$25&gt;E11)+($F$6:$F$25&lt;F11)+($G$6:$G$25&gt;G11)+($H$6:$H$25&gt;H11)+($I$6:$I$25&gt;I11)))&gt;0),FALSE)</f>
        <v>1</v>
      </c>
      <c r="L11" s="31">
        <f t="shared" si="0"/>
        <v>1029.9000000000001</v>
      </c>
      <c r="M11">
        <f t="shared" si="1"/>
        <v>1</v>
      </c>
    </row>
    <row r="12" spans="1:13">
      <c r="A12" s="2" t="s">
        <v>78</v>
      </c>
      <c r="B12" s="4">
        <f>IFERROR(ROUND(AVERAGEIF(Adatok_és_Elemzés!$B$4:$B$103,A12,Adatok_és_Elemzés!$M$4:$M$103),2),0)</f>
        <v>0.51</v>
      </c>
      <c r="C12" s="4">
        <f>IFERROR(ROUND(AVERAGEIF(Adatok_és_Elemzés!$B$4:$B$103,A12,Adatok_és_Elemzés!$N$4:$N$103),2),0)</f>
        <v>0.02</v>
      </c>
      <c r="D12" s="4">
        <f>IFERROR(ROUND(AVERAGEIF(Adatok_és_Elemzés!$B$4:$B$103,A12,Adatok_és_Elemzés!$O$4:$O$103),2),0)</f>
        <v>0.63</v>
      </c>
      <c r="E12" s="4">
        <f>IFERROR(ROUND(AVERAGEIF(Adatok_és_Elemzés!$B$4:$B$103,A12,Adatok_és_Elemzés!$P$4:$P$103),2),0)</f>
        <v>0.34</v>
      </c>
      <c r="F12" s="4">
        <f>IFERROR(ROUND(AVERAGEIF(Adatok_és_Elemzés!$B$4:$B$103,A12,Adatok_és_Elemzés!$Q$4:$Q$103),2),0)</f>
        <v>0.5</v>
      </c>
      <c r="G12" s="4">
        <f>IFERROR(ROUND(AVERAGEIF(Adatok_és_Elemzés!$B$4:$B$103,A12,Adatok_és_Elemzés!$R$4:$R$103),2),0)</f>
        <v>0.5</v>
      </c>
      <c r="H12" s="4">
        <f>IFERROR(ROUND(AVERAGEIF(Adatok_és_Elemzés!$B$4:$B$103,A12,Adatok_és_Elemzés!$S$4:$S$103),2),0)</f>
        <v>0</v>
      </c>
      <c r="I12" s="4">
        <f>IFERROR(ROUND(AVERAGEIF(Adatok_és_Elemzés!$B$4:$B$103,A12,Adatok_és_Elemzés!$T$4:$T$103),2),0)</f>
        <v>0</v>
      </c>
      <c r="J12" s="4">
        <f>IFERROR(ROUND(AVERAGEIF(Adatok_és_Elemzés!$B$4:$B$103,A12,Adatok_és_Elemzés!$U$4:$U$103),2),0)</f>
        <v>0.25</v>
      </c>
      <c r="K12" s="2" t="b">
        <f>IFERROR(NOT(SUMPRODUCT((($B$6:$B$25&gt;=B12)*($C$6:$C$25&gt;=C12)*($D$6:$D$25&gt;=D12)*($E$6:$E$25&gt;=E12)*($F$6:$F$25&lt;=F12)*($G$6:$G$25&gt;=G12)*($H$6:$H$25&gt;=H12)*($I$6:$I$25&gt;=I12)*(ROW($B$6:$B$25)&lt;&gt;10))*(($B$6:$B$25&gt;B12)+($C$6:$C$25&gt;C12)+($D$6:$D$25&gt;D12)+($E$6:$E$25&gt;E12)+($F$6:$F$25&lt;F12)+($G$6:$G$25&gt;G12)+($H$6:$H$25&gt;H12)+($I$6:$I$25&gt;I12)))&gt;0),FALSE)</f>
        <v>1</v>
      </c>
      <c r="L12" s="31">
        <f t="shared" si="0"/>
        <v>1015.5</v>
      </c>
      <c r="M12">
        <f t="shared" si="1"/>
        <v>1</v>
      </c>
    </row>
    <row r="13" spans="1:13">
      <c r="A13" s="2" t="s">
        <v>81</v>
      </c>
      <c r="B13" s="4">
        <f>IFERROR(ROUND(AVERAGEIF(Adatok_és_Elemzés!$B$4:$B$103,A13,Adatok_és_Elemzés!$M$4:$M$103),2),0)</f>
        <v>0.38</v>
      </c>
      <c r="C13" s="4">
        <f>IFERROR(ROUND(AVERAGEIF(Adatok_és_Elemzés!$B$4:$B$103,A13,Adatok_és_Elemzés!$N$4:$N$103),2),0)</f>
        <v>0.02</v>
      </c>
      <c r="D13" s="4">
        <f>IFERROR(ROUND(AVERAGEIF(Adatok_és_Elemzés!$B$4:$B$103,A13,Adatok_és_Elemzés!$O$4:$O$103),2),0)</f>
        <v>0.31</v>
      </c>
      <c r="E13" s="4">
        <f>IFERROR(ROUND(AVERAGEIF(Adatok_és_Elemzés!$B$4:$B$103,A13,Adatok_és_Elemzés!$P$4:$P$103),2),0)</f>
        <v>0.44</v>
      </c>
      <c r="F13" s="4">
        <f>IFERROR(ROUND(AVERAGEIF(Adatok_és_Elemzés!$B$4:$B$103,A13,Adatok_és_Elemzés!$Q$4:$Q$103),2),0)</f>
        <v>1</v>
      </c>
      <c r="G13" s="4">
        <f>IFERROR(ROUND(AVERAGEIF(Adatok_és_Elemzés!$B$4:$B$103,A13,Adatok_és_Elemzés!$R$4:$R$103),2),0)</f>
        <v>0.44</v>
      </c>
      <c r="H13" s="4">
        <f>IFERROR(ROUND(AVERAGEIF(Adatok_és_Elemzés!$B$4:$B$103,A13,Adatok_és_Elemzés!$S$4:$S$103),2),0)</f>
        <v>0</v>
      </c>
      <c r="I13" s="4">
        <f>IFERROR(ROUND(AVERAGEIF(Adatok_és_Elemzés!$B$4:$B$103,A13,Adatok_és_Elemzés!$T$4:$T$103),2),0)</f>
        <v>0</v>
      </c>
      <c r="J13" s="4">
        <f>IFERROR(ROUND(AVERAGEIF(Adatok_és_Elemzés!$B$4:$B$103,A13,Adatok_és_Elemzés!$U$4:$U$103),2),0)</f>
        <v>0.28000000000000003</v>
      </c>
      <c r="K13" s="2" t="b">
        <f>IFERROR(NOT(SUMPRODUCT((($B$6:$B$25&gt;=B13)*($C$6:$C$25&gt;=C13)*($D$6:$D$25&gt;=D13)*($E$6:$E$25&gt;=E13)*($F$6:$F$25&lt;=F13)*($G$6:$G$25&gt;=G13)*($H$6:$H$25&gt;=H13)*($I$6:$I$25&gt;=I13)*(ROW($B$6:$B$25)&lt;&gt;11))*(($B$6:$B$25&gt;B13)+($C$6:$C$25&gt;C13)+($D$6:$D$25&gt;D13)+($E$6:$E$25&gt;E13)+($F$6:$F$25&lt;F13)+($G$6:$G$25&gt;G13)+($H$6:$H$25&gt;H13)+($I$6:$I$25&gt;I13)))&gt;0),FALSE)</f>
        <v>0</v>
      </c>
      <c r="L13" s="31">
        <f t="shared" si="0"/>
        <v>989.3</v>
      </c>
      <c r="M13">
        <f t="shared" si="1"/>
        <v>1</v>
      </c>
    </row>
    <row r="14" spans="1:13">
      <c r="A14" s="2" t="s">
        <v>131</v>
      </c>
      <c r="B14" s="4">
        <f>IFERROR(ROUND(AVERAGEIF(Adatok_és_Elemzés!$B$4:$B$103,A14,Adatok_és_Elemzés!$M$4:$M$103),2),0)</f>
        <v>0.52</v>
      </c>
      <c r="C14" s="4">
        <f>IFERROR(ROUND(AVERAGEIF(Adatok_és_Elemzés!$B$4:$B$103,A14,Adatok_és_Elemzés!$N$4:$N$103),2),0)</f>
        <v>0.01</v>
      </c>
      <c r="D14" s="4">
        <f>IFERROR(ROUND(AVERAGEIF(Adatok_és_Elemzés!$B$4:$B$103,A14,Adatok_és_Elemzés!$O$4:$O$103),2),0)</f>
        <v>0.5</v>
      </c>
      <c r="E14" s="4">
        <f>IFERROR(ROUND(AVERAGEIF(Adatok_és_Elemzés!$B$4:$B$103,A14,Adatok_és_Elemzés!$P$4:$P$103),2),0)</f>
        <v>0.56000000000000005</v>
      </c>
      <c r="F14" s="4">
        <f>IFERROR(ROUND(AVERAGEIF(Adatok_és_Elemzés!$B$4:$B$103,A14,Adatok_és_Elemzés!$Q$4:$Q$103),2),0)</f>
        <v>1</v>
      </c>
      <c r="G14" s="4">
        <f>IFERROR(ROUND(AVERAGEIF(Adatok_és_Elemzés!$B$4:$B$103,A14,Adatok_és_Elemzés!$R$4:$R$103),2),0)</f>
        <v>0.33</v>
      </c>
      <c r="H14" s="4">
        <f>IFERROR(ROUND(AVERAGEIF(Adatok_és_Elemzés!$B$4:$B$103,A14,Adatok_és_Elemzés!$S$4:$S$103),2),0)</f>
        <v>0</v>
      </c>
      <c r="I14" s="4">
        <f>IFERROR(ROUND(AVERAGEIF(Adatok_és_Elemzés!$B$4:$B$103,A14,Adatok_és_Elemzés!$T$4:$T$103),2),0)</f>
        <v>0</v>
      </c>
      <c r="J14" s="4">
        <f>IFERROR(ROUND(AVERAGEIF(Adatok_és_Elemzés!$B$4:$B$103,A14,Adatok_és_Elemzés!$U$4:$U$103),2),0)</f>
        <v>0.31</v>
      </c>
      <c r="K14" s="2" t="b">
        <f>IFERROR(NOT(SUMPRODUCT((($B$6:$B$25&gt;=B14)*($C$6:$C$25&gt;=C14)*($D$6:$D$25&gt;=D14)*($E$6:$E$25&gt;=E14)*($F$6:$F$25&lt;=F14)*($G$6:$G$25&gt;=G14)*($H$6:$H$25&gt;=H14)*($I$6:$I$25&gt;=I14)*(ROW($B$6:$B$25)&lt;&gt;12))*(($B$6:$B$25&gt;B14)+($C$6:$C$25&gt;C14)+($D$6:$D$25&gt;D14)+($E$6:$E$25&gt;E14)+($F$6:$F$25&lt;F14)+($G$6:$G$25&gt;G14)+($H$6:$H$25&gt;H14)+($I$6:$I$25&gt;I14)))&gt;0),FALSE)</f>
        <v>1</v>
      </c>
      <c r="L14" s="31">
        <f t="shared" si="0"/>
        <v>1008.1</v>
      </c>
      <c r="M14">
        <f t="shared" si="1"/>
        <v>1</v>
      </c>
    </row>
    <row r="15" spans="1:13">
      <c r="A15" s="2" t="s">
        <v>142</v>
      </c>
      <c r="B15" s="4">
        <f>IFERROR(ROUND(AVERAGEIF(Adatok_és_Elemzés!$B$4:$B$103,A15,Adatok_és_Elemzés!$M$4:$M$103),2),0)</f>
        <v>0.38</v>
      </c>
      <c r="C15" s="4">
        <f>IFERROR(ROUND(AVERAGEIF(Adatok_és_Elemzés!$B$4:$B$103,A15,Adatok_és_Elemzés!$N$4:$N$103),2),0)</f>
        <v>0.01</v>
      </c>
      <c r="D15" s="4">
        <f>IFERROR(ROUND(AVERAGEIF(Adatok_és_Elemzés!$B$4:$B$103,A15,Adatok_és_Elemzés!$O$4:$O$103),2),0)</f>
        <v>0.69</v>
      </c>
      <c r="E15" s="4">
        <f>IFERROR(ROUND(AVERAGEIF(Adatok_és_Elemzés!$B$4:$B$103,A15,Adatok_és_Elemzés!$P$4:$P$103),2),0)</f>
        <v>0.42</v>
      </c>
      <c r="F15" s="4">
        <f>IFERROR(ROUND(AVERAGEIF(Adatok_és_Elemzés!$B$4:$B$103,A15,Adatok_és_Elemzés!$Q$4:$Q$103),2),0)</f>
        <v>1</v>
      </c>
      <c r="G15" s="4">
        <f>IFERROR(ROUND(AVERAGEIF(Adatok_és_Elemzés!$B$4:$B$103,A15,Adatok_és_Elemzés!$R$4:$R$103),2),0)</f>
        <v>0</v>
      </c>
      <c r="H15" s="4">
        <f>IFERROR(ROUND(AVERAGEIF(Adatok_és_Elemzés!$B$4:$B$103,A15,Adatok_és_Elemzés!$S$4:$S$103),2),0)</f>
        <v>0.1</v>
      </c>
      <c r="I15" s="4">
        <f>IFERROR(ROUND(AVERAGEIF(Adatok_és_Elemzés!$B$4:$B$103,A15,Adatok_és_Elemzés!$T$4:$T$103),2),0)</f>
        <v>0</v>
      </c>
      <c r="J15" s="4">
        <f>IFERROR(ROUND(AVERAGEIF(Adatok_és_Elemzés!$B$4:$B$103,A15,Adatok_és_Elemzés!$U$4:$U$103),2),0)</f>
        <v>0.26</v>
      </c>
      <c r="K15" s="2" t="b">
        <f>IFERROR(NOT(SUMPRODUCT((($B$6:$B$25&gt;=B15)*($C$6:$C$25&gt;=C15)*($D$6:$D$25&gt;=D15)*($E$6:$E$25&gt;=E15)*($F$6:$F$25&lt;=F15)*($G$6:$G$25&gt;=G15)*($H$6:$H$25&gt;=H15)*($I$6:$I$25&gt;=I15)*(ROW($B$6:$B$25)&lt;&gt;13))*(($B$6:$B$25&gt;B15)+($C$6:$C$25&gt;C15)+($D$6:$D$25&gt;D15)+($E$6:$E$25&gt;E15)+($F$6:$F$25&lt;F15)+($G$6:$G$25&gt;G15)+($H$6:$H$25&gt;H15)+($I$6:$I$25&gt;I15)))&gt;0),FALSE)</f>
        <v>1</v>
      </c>
      <c r="L15" s="31">
        <f t="shared" si="0"/>
        <v>1011.1</v>
      </c>
      <c r="M15">
        <f t="shared" si="1"/>
        <v>1</v>
      </c>
    </row>
    <row r="16" spans="1:13">
      <c r="A16" s="2" t="s">
        <v>169</v>
      </c>
      <c r="B16" s="4">
        <f>IFERROR(ROUND(AVERAGEIF(Adatok_és_Elemzés!$B$4:$B$103,A16,Adatok_és_Elemzés!$M$4:$M$103),2),0)</f>
        <v>0.52</v>
      </c>
      <c r="C16" s="4">
        <f>IFERROR(ROUND(AVERAGEIF(Adatok_és_Elemzés!$B$4:$B$103,A16,Adatok_és_Elemzés!$N$4:$N$103),2),0)</f>
        <v>0.02</v>
      </c>
      <c r="D16" s="4">
        <f>IFERROR(ROUND(AVERAGEIF(Adatok_és_Elemzés!$B$4:$B$103,A16,Adatok_és_Elemzés!$O$4:$O$103),2),0)</f>
        <v>0.55000000000000004</v>
      </c>
      <c r="E16" s="4">
        <f>IFERROR(ROUND(AVERAGEIF(Adatok_és_Elemzés!$B$4:$B$103,A16,Adatok_és_Elemzés!$P$4:$P$103),2),0)</f>
        <v>0.4</v>
      </c>
      <c r="F16" s="4">
        <f>IFERROR(ROUND(AVERAGEIF(Adatok_és_Elemzés!$B$4:$B$103,A16,Adatok_és_Elemzés!$Q$4:$Q$103),2),0)</f>
        <v>1</v>
      </c>
      <c r="G16" s="4">
        <f>IFERROR(ROUND(AVERAGEIF(Adatok_és_Elemzés!$B$4:$B$103,A16,Adatok_és_Elemzés!$R$4:$R$103),2),0)</f>
        <v>0.4</v>
      </c>
      <c r="H16" s="4">
        <f>IFERROR(ROUND(AVERAGEIF(Adatok_és_Elemzés!$B$4:$B$103,A16,Adatok_és_Elemzés!$S$4:$S$103),2),0)</f>
        <v>0</v>
      </c>
      <c r="I16" s="4">
        <f>IFERROR(ROUND(AVERAGEIF(Adatok_és_Elemzés!$B$4:$B$103,A16,Adatok_és_Elemzés!$T$4:$T$103),2),0)</f>
        <v>0.2</v>
      </c>
      <c r="J16" s="4">
        <f>IFERROR(ROUND(AVERAGEIF(Adatok_és_Elemzés!$B$4:$B$103,A16,Adatok_és_Elemzés!$U$4:$U$103),2),0)</f>
        <v>0.32</v>
      </c>
      <c r="K16" s="2" t="b">
        <f>IFERROR(NOT(SUMPRODUCT((($B$6:$B$25&gt;=B16)*($C$6:$C$25&gt;=C16)*($D$6:$D$25&gt;=D16)*($E$6:$E$25&gt;=E16)*($F$6:$F$25&lt;=F16)*($G$6:$G$25&gt;=G16)*($H$6:$H$25&gt;=H16)*($I$6:$I$25&gt;=I16)*(ROW($B$6:$B$25)&lt;&gt;14))*(($B$6:$B$25&gt;B16)+($C$6:$C$25&gt;C16)+($D$6:$D$25&gt;D16)+($E$6:$E$25&gt;E16)+($F$6:$F$25&lt;F16)+($G$6:$G$25&gt;G16)+($H$6:$H$25&gt;H16)+($I$6:$I$25&gt;I16)))&gt;0),FALSE)</f>
        <v>1</v>
      </c>
      <c r="L16" s="31">
        <f t="shared" si="0"/>
        <v>1013.5</v>
      </c>
      <c r="M16">
        <f t="shared" si="1"/>
        <v>1</v>
      </c>
    </row>
    <row r="17" spans="1:13">
      <c r="A17" s="2" t="s">
        <v>75</v>
      </c>
      <c r="B17" s="4">
        <f>IFERROR(ROUND(AVERAGEIF(Adatok_és_Elemzés!$B$4:$B$103,A17,Adatok_és_Elemzés!$M$4:$M$103),2),0)</f>
        <v>0.41</v>
      </c>
      <c r="C17" s="4">
        <f>IFERROR(ROUND(AVERAGEIF(Adatok_és_Elemzés!$B$4:$B$103,A17,Adatok_és_Elemzés!$N$4:$N$103),2),0)</f>
        <v>0.01</v>
      </c>
      <c r="D17" s="4">
        <f>IFERROR(ROUND(AVERAGEIF(Adatok_és_Elemzés!$B$4:$B$103,A17,Adatok_és_Elemzés!$O$4:$O$103),2),0)</f>
        <v>0.5</v>
      </c>
      <c r="E17" s="4">
        <f>IFERROR(ROUND(AVERAGEIF(Adatok_és_Elemzés!$B$4:$B$103,A17,Adatok_és_Elemzés!$P$4:$P$103),2),0)</f>
        <v>0.61</v>
      </c>
      <c r="F17" s="4">
        <f>IFERROR(ROUND(AVERAGEIF(Adatok_és_Elemzés!$B$4:$B$103,A17,Adatok_és_Elemzés!$Q$4:$Q$103),2),0)</f>
        <v>1</v>
      </c>
      <c r="G17" s="4">
        <f>IFERROR(ROUND(AVERAGEIF(Adatok_és_Elemzés!$B$4:$B$103,A17,Adatok_és_Elemzés!$R$4:$R$103),2),0)</f>
        <v>0.67</v>
      </c>
      <c r="H17" s="4">
        <f>IFERROR(ROUND(AVERAGEIF(Adatok_és_Elemzés!$B$4:$B$103,A17,Adatok_és_Elemzés!$S$4:$S$103),2),0)</f>
        <v>0</v>
      </c>
      <c r="I17" s="4">
        <f>IFERROR(ROUND(AVERAGEIF(Adatok_és_Elemzés!$B$4:$B$103,A17,Adatok_és_Elemzés!$T$4:$T$103),2),0)</f>
        <v>0</v>
      </c>
      <c r="J17" s="4">
        <f>IFERROR(ROUND(AVERAGEIF(Adatok_és_Elemzés!$B$4:$B$103,A17,Adatok_és_Elemzés!$U$4:$U$103),2),0)</f>
        <v>0.34</v>
      </c>
      <c r="K17" s="2" t="b">
        <f>IFERROR(NOT(SUMPRODUCT((($B$6:$B$25&gt;=B17)*($C$6:$C$25&gt;=C17)*($D$6:$D$25&gt;=D17)*($E$6:$E$25&gt;=E17)*($F$6:$F$25&lt;=F17)*($G$6:$G$25&gt;=G17)*($H$6:$H$25&gt;=H17)*($I$6:$I$25&gt;=I17)*(ROW($B$6:$B$25)&lt;&gt;15))*(($B$6:$B$25&gt;B17)+($C$6:$C$25&gt;C17)+($D$6:$D$25&gt;D17)+($E$6:$E$25&gt;E17)+($F$6:$F$25&lt;F17)+($G$6:$G$25&gt;G17)+($H$6:$H$25&gt;H17)+($I$6:$I$25&gt;I17)))&gt;0),FALSE)</f>
        <v>1</v>
      </c>
      <c r="L17" s="31">
        <f t="shared" si="0"/>
        <v>1013.1</v>
      </c>
      <c r="M17">
        <f t="shared" si="1"/>
        <v>1</v>
      </c>
    </row>
    <row r="18" spans="1:13">
      <c r="A18" s="2" t="s">
        <v>72</v>
      </c>
      <c r="B18" s="4">
        <f>IFERROR(ROUND(AVERAGEIF(Adatok_és_Elemzés!$B$4:$B$103,A18,Adatok_és_Elemzés!$M$4:$M$103),2),0)</f>
        <v>0.51</v>
      </c>
      <c r="C18" s="4">
        <f>IFERROR(ROUND(AVERAGEIF(Adatok_és_Elemzés!$B$4:$B$103,A18,Adatok_és_Elemzés!$N$4:$N$103),2),0)</f>
        <v>0.01</v>
      </c>
      <c r="D18" s="4">
        <f>IFERROR(ROUND(AVERAGEIF(Adatok_és_Elemzés!$B$4:$B$103,A18,Adatok_és_Elemzés!$O$4:$O$103),2),0)</f>
        <v>0.56000000000000005</v>
      </c>
      <c r="E18" s="4">
        <f>IFERROR(ROUND(AVERAGEIF(Adatok_és_Elemzés!$B$4:$B$103,A18,Adatok_és_Elemzés!$P$4:$P$103),2),0)</f>
        <v>0.54</v>
      </c>
      <c r="F18" s="4">
        <f>IFERROR(ROUND(AVERAGEIF(Adatok_és_Elemzés!$B$4:$B$103,A18,Adatok_és_Elemzés!$Q$4:$Q$103),2),0)</f>
        <v>1</v>
      </c>
      <c r="G18" s="4">
        <f>IFERROR(ROUND(AVERAGEIF(Adatok_és_Elemzés!$B$4:$B$103,A18,Adatok_és_Elemzés!$R$4:$R$103),2),0)</f>
        <v>0.38</v>
      </c>
      <c r="H18" s="4">
        <f>IFERROR(ROUND(AVERAGEIF(Adatok_és_Elemzés!$B$4:$B$103,A18,Adatok_és_Elemzés!$S$4:$S$103),2),0)</f>
        <v>0</v>
      </c>
      <c r="I18" s="4">
        <f>IFERROR(ROUND(AVERAGEIF(Adatok_és_Elemzés!$B$4:$B$103,A18,Adatok_és_Elemzés!$T$4:$T$103),2),0)</f>
        <v>0.25</v>
      </c>
      <c r="J18" s="4">
        <f>IFERROR(ROUND(AVERAGEIF(Adatok_és_Elemzés!$B$4:$B$103,A18,Adatok_és_Elemzés!$U$4:$U$103),2),0)</f>
        <v>0.35</v>
      </c>
      <c r="K18" s="2" t="b">
        <f>IFERROR(NOT(SUMPRODUCT((($B$6:$B$25&gt;=B18)*($C$6:$C$25&gt;=C18)*($D$6:$D$25&gt;=D18)*($E$6:$E$25&gt;=E18)*($F$6:$F$25&lt;=F18)*($G$6:$G$25&gt;=G18)*($H$6:$H$25&gt;=H18)*($I$6:$I$25&gt;=I18)*(ROW($B$6:$B$25)&lt;&gt;16))*(($B$6:$B$25&gt;B18)+($C$6:$C$25&gt;C18)+($D$6:$D$25&gt;D18)+($E$6:$E$25&gt;E18)+($F$6:$F$25&lt;F18)+($G$6:$G$25&gt;G18)+($H$6:$H$25&gt;H18)+($I$6:$I$25&gt;I18)))&gt;0),FALSE)</f>
        <v>1</v>
      </c>
      <c r="L18" s="31">
        <f t="shared" si="0"/>
        <v>1017</v>
      </c>
      <c r="M18">
        <f t="shared" si="1"/>
        <v>1</v>
      </c>
    </row>
    <row r="19" spans="1:13">
      <c r="A19" s="2" t="s">
        <v>152</v>
      </c>
      <c r="B19" s="4">
        <f>IFERROR(ROUND(AVERAGEIF(Adatok_és_Elemzés!$B$4:$B$103,A19,Adatok_és_Elemzés!$M$4:$M$103),2),0)</f>
        <v>0.52</v>
      </c>
      <c r="C19" s="4">
        <f>IFERROR(ROUND(AVERAGEIF(Adatok_és_Elemzés!$B$4:$B$103,A19,Adatok_és_Elemzés!$N$4:$N$103),2),0)</f>
        <v>0.02</v>
      </c>
      <c r="D19" s="4">
        <f>IFERROR(ROUND(AVERAGEIF(Adatok_és_Elemzés!$B$4:$B$103,A19,Adatok_és_Elemzés!$O$4:$O$103),2),0)</f>
        <v>0.64</v>
      </c>
      <c r="E19" s="4">
        <f>IFERROR(ROUND(AVERAGEIF(Adatok_és_Elemzés!$B$4:$B$103,A19,Adatok_és_Elemzés!$P$4:$P$103),2),0)</f>
        <v>0.52</v>
      </c>
      <c r="F19" s="4">
        <f>IFERROR(ROUND(AVERAGEIF(Adatok_és_Elemzés!$B$4:$B$103,A19,Adatok_és_Elemzés!$Q$4:$Q$103),2),0)</f>
        <v>1</v>
      </c>
      <c r="G19" s="4">
        <f>IFERROR(ROUND(AVERAGEIF(Adatok_és_Elemzés!$B$4:$B$103,A19,Adatok_és_Elemzés!$R$4:$R$103),2),0)</f>
        <v>0</v>
      </c>
      <c r="H19" s="4">
        <f>IFERROR(ROUND(AVERAGEIF(Adatok_és_Elemzés!$B$4:$B$103,A19,Adatok_és_Elemzés!$S$4:$S$103),2),0)</f>
        <v>0</v>
      </c>
      <c r="I19" s="4">
        <f>IFERROR(ROUND(AVERAGEIF(Adatok_és_Elemzés!$B$4:$B$103,A19,Adatok_és_Elemzés!$T$4:$T$103),2),0)</f>
        <v>0</v>
      </c>
      <c r="J19" s="4">
        <f>IFERROR(ROUND(AVERAGEIF(Adatok_és_Elemzés!$B$4:$B$103,A19,Adatok_és_Elemzés!$U$4:$U$103),2),0)</f>
        <v>0.27</v>
      </c>
      <c r="K19" s="2" t="b">
        <f>IFERROR(NOT(SUMPRODUCT((($B$6:$B$25&gt;=B19)*($C$6:$C$25&gt;=C19)*($D$6:$D$25&gt;=D19)*($E$6:$E$25&gt;=E19)*($F$6:$F$25&lt;=F19)*($G$6:$G$25&gt;=G19)*($H$6:$H$25&gt;=H19)*($I$6:$I$25&gt;=I19)*(ROW($B$6:$B$25)&lt;&gt;17))*(($B$6:$B$25&gt;B19)+($C$6:$C$25&gt;C19)+($D$6:$D$25&gt;D19)+($E$6:$E$25&gt;E19)+($F$6:$F$25&lt;F19)+($G$6:$G$25&gt;G19)+($H$6:$H$25&gt;H19)+($I$6:$I$25&gt;I19)))&gt;0),FALSE)</f>
        <v>1</v>
      </c>
      <c r="L19" s="31">
        <f t="shared" si="0"/>
        <v>1010.6</v>
      </c>
      <c r="M19">
        <f t="shared" si="1"/>
        <v>1</v>
      </c>
    </row>
    <row r="20" spans="1:13">
      <c r="A20" s="2" t="s">
        <v>95</v>
      </c>
      <c r="B20" s="4">
        <f>IFERROR(ROUND(AVERAGEIF(Adatok_és_Elemzés!$B$4:$B$103,A20,Adatok_és_Elemzés!$M$4:$M$103),2),0)</f>
        <v>0.86</v>
      </c>
      <c r="C20" s="4">
        <f>IFERROR(ROUND(AVERAGEIF(Adatok_és_Elemzés!$B$4:$B$103,A20,Adatok_és_Elemzés!$N$4:$N$103),2),0)</f>
        <v>0.01</v>
      </c>
      <c r="D20" s="4">
        <f>IFERROR(ROUND(AVERAGEIF(Adatok_és_Elemzés!$B$4:$B$103,A20,Adatok_és_Elemzés!$O$4:$O$103),2),0)</f>
        <v>0.55000000000000004</v>
      </c>
      <c r="E20" s="4">
        <f>IFERROR(ROUND(AVERAGEIF(Adatok_és_Elemzés!$B$4:$B$103,A20,Adatok_és_Elemzés!$P$4:$P$103),2),0)</f>
        <v>0.53</v>
      </c>
      <c r="F20" s="4">
        <f>IFERROR(ROUND(AVERAGEIF(Adatok_és_Elemzés!$B$4:$B$103,A20,Adatok_és_Elemzés!$Q$4:$Q$103),2),0)</f>
        <v>1</v>
      </c>
      <c r="G20" s="4">
        <f>IFERROR(ROUND(AVERAGEIF(Adatok_és_Elemzés!$B$4:$B$103,A20,Adatok_és_Elemzés!$R$4:$R$103),2),0)</f>
        <v>0.6</v>
      </c>
      <c r="H20" s="4">
        <f>IFERROR(ROUND(AVERAGEIF(Adatok_és_Elemzés!$B$4:$B$103,A20,Adatok_és_Elemzés!$S$4:$S$103),2),0)</f>
        <v>0.04</v>
      </c>
      <c r="I20" s="4">
        <f>IFERROR(ROUND(AVERAGEIF(Adatok_és_Elemzés!$B$4:$B$103,A20,Adatok_és_Elemzés!$T$4:$T$103),2),0)</f>
        <v>0</v>
      </c>
      <c r="J20" s="4">
        <f>IFERROR(ROUND(AVERAGEIF(Adatok_és_Elemzés!$B$4:$B$103,A20,Adatok_és_Elemzés!$U$4:$U$103),2),0)</f>
        <v>0.38</v>
      </c>
      <c r="K20" s="2" t="b">
        <f>IFERROR(NOT(SUMPRODUCT((($B$6:$B$25&gt;=B20)*($C$6:$C$25&gt;=C20)*($D$6:$D$25&gt;=D20)*($E$6:$E$25&gt;=E20)*($F$6:$F$25&lt;=F20)*($G$6:$G$25&gt;=G20)*($H$6:$H$25&gt;=H20)*($I$6:$I$25&gt;=I20)*(ROW($B$6:$B$25)&lt;&gt;18))*(($B$6:$B$25&gt;B20)+($C$6:$C$25&gt;C20)+($D$6:$D$25&gt;D20)+($E$6:$E$25&gt;E20)+($F$6:$F$25&lt;F20)+($G$6:$G$25&gt;G20)+($H$6:$H$25&gt;H20)+($I$6:$I$25&gt;I20)))&gt;0),FALSE)</f>
        <v>1</v>
      </c>
      <c r="L20" s="31">
        <f t="shared" si="0"/>
        <v>1024.4000000000001</v>
      </c>
      <c r="M20">
        <f t="shared" si="1"/>
        <v>1</v>
      </c>
    </row>
    <row r="21" spans="1:13">
      <c r="A21" s="2" t="s">
        <v>145</v>
      </c>
      <c r="B21" s="4">
        <f>IFERROR(ROUND(AVERAGEIF(Adatok_és_Elemzés!$B$4:$B$103,A21,Adatok_és_Elemzés!$M$4:$M$103),2),0)</f>
        <v>0.28000000000000003</v>
      </c>
      <c r="C21" s="4">
        <f>IFERROR(ROUND(AVERAGEIF(Adatok_és_Elemzés!$B$4:$B$103,A21,Adatok_és_Elemzés!$N$4:$N$103),2),0)</f>
        <v>0.02</v>
      </c>
      <c r="D21" s="4">
        <f>IFERROR(ROUND(AVERAGEIF(Adatok_és_Elemzés!$B$4:$B$103,A21,Adatok_és_Elemzés!$O$4:$O$103),2),0)</f>
        <v>0</v>
      </c>
      <c r="E21" s="4">
        <f>IFERROR(ROUND(AVERAGEIF(Adatok_és_Elemzés!$B$4:$B$103,A21,Adatok_és_Elemzés!$P$4:$P$103),2),0)</f>
        <v>0.33</v>
      </c>
      <c r="F21" s="4">
        <f>IFERROR(ROUND(AVERAGEIF(Adatok_és_Elemzés!$B$4:$B$103,A21,Adatok_és_Elemzés!$Q$4:$Q$103),2),0)</f>
        <v>1</v>
      </c>
      <c r="G21" s="4">
        <f>IFERROR(ROUND(AVERAGEIF(Adatok_és_Elemzés!$B$4:$B$103,A21,Adatok_és_Elemzés!$R$4:$R$103),2),0)</f>
        <v>0</v>
      </c>
      <c r="H21" s="4">
        <f>IFERROR(ROUND(AVERAGEIF(Adatok_és_Elemzés!$B$4:$B$103,A21,Adatok_és_Elemzés!$S$4:$S$103),2),0)</f>
        <v>0</v>
      </c>
      <c r="I21" s="4">
        <f>IFERROR(ROUND(AVERAGEIF(Adatok_és_Elemzés!$B$4:$B$103,A21,Adatok_és_Elemzés!$T$4:$T$103),2),0)</f>
        <v>0</v>
      </c>
      <c r="J21" s="4">
        <f>IFERROR(ROUND(AVERAGEIF(Adatok_és_Elemzés!$B$4:$B$103,A21,Adatok_és_Elemzés!$U$4:$U$103),2),0)</f>
        <v>0.2</v>
      </c>
      <c r="K21" s="2" t="b">
        <f>IFERROR(NOT(SUMPRODUCT((($B$6:$B$25&gt;=B21)*($C$6:$C$25&gt;=C21)*($D$6:$D$25&gt;=D21)*($E$6:$E$25&gt;=E21)*($F$6:$F$25&lt;=F21)*($G$6:$G$25&gt;=G21)*($H$6:$H$25&gt;=H21)*($I$6:$I$25&gt;=I21)*(ROW($B$6:$B$25)&lt;&gt;19))*(($B$6:$B$25&gt;B21)+($C$6:$C$25&gt;C21)+($D$6:$D$25&gt;D21)+($E$6:$E$25&gt;E21)+($F$6:$F$25&lt;F21)+($G$6:$G$25&gt;G21)+($H$6:$H$25&gt;H21)+($I$6:$I$25&gt;I21)))&gt;0),FALSE)</f>
        <v>0</v>
      </c>
      <c r="L21" s="31">
        <f t="shared" si="0"/>
        <v>961.6</v>
      </c>
      <c r="M21">
        <f t="shared" si="1"/>
        <v>1</v>
      </c>
    </row>
    <row r="22" spans="1:13">
      <c r="A22" s="2" t="s">
        <v>63</v>
      </c>
      <c r="B22" s="4">
        <f>IFERROR(ROUND(AVERAGEIF(Adatok_és_Elemzés!$B$4:$B$103,A22,Adatok_és_Elemzés!$M$4:$M$103),2),0)</f>
        <v>0.16</v>
      </c>
      <c r="C22" s="4">
        <f>IFERROR(ROUND(AVERAGEIF(Adatok_és_Elemzés!$B$4:$B$103,A22,Adatok_és_Elemzés!$N$4:$N$103),2),0)</f>
        <v>0.01</v>
      </c>
      <c r="D22" s="4">
        <f>IFERROR(ROUND(AVERAGEIF(Adatok_és_Elemzés!$B$4:$B$103,A22,Adatok_és_Elemzés!$O$4:$O$103),2),0)</f>
        <v>0</v>
      </c>
      <c r="E22" s="4">
        <f>IFERROR(ROUND(AVERAGEIF(Adatok_és_Elemzés!$B$4:$B$103,A22,Adatok_és_Elemzés!$P$4:$P$103),2),0)</f>
        <v>0.11</v>
      </c>
      <c r="F22" s="4">
        <f>IFERROR(ROUND(AVERAGEIF(Adatok_és_Elemzés!$B$4:$B$103,A22,Adatok_és_Elemzés!$Q$4:$Q$103),2),0)</f>
        <v>1</v>
      </c>
      <c r="G22" s="4">
        <f>IFERROR(ROUND(AVERAGEIF(Adatok_és_Elemzés!$B$4:$B$103,A22,Adatok_és_Elemzés!$R$4:$R$103),2),0)</f>
        <v>0</v>
      </c>
      <c r="H22" s="4">
        <f>IFERROR(ROUND(AVERAGEIF(Adatok_és_Elemzés!$B$4:$B$103,A22,Adatok_és_Elemzés!$S$4:$S$103),2),0)</f>
        <v>0</v>
      </c>
      <c r="I22" s="4">
        <f>IFERROR(ROUND(AVERAGEIF(Adatok_és_Elemzés!$B$4:$B$103,A22,Adatok_és_Elemzés!$T$4:$T$103),2),0)</f>
        <v>0</v>
      </c>
      <c r="J22" s="4">
        <f>IFERROR(ROUND(AVERAGEIF(Adatok_és_Elemzés!$B$4:$B$103,A22,Adatok_és_Elemzés!$U$4:$U$103),2),0)</f>
        <v>0.15</v>
      </c>
      <c r="K22" s="2" t="b">
        <f>IFERROR(NOT(SUMPRODUCT((($B$6:$B$25&gt;=B22)*($C$6:$C$25&gt;=C22)*($D$6:$D$25&gt;=D22)*($E$6:$E$25&gt;=E22)*($F$6:$F$25&lt;=F22)*($G$6:$G$25&gt;=G22)*($H$6:$H$25&gt;=H22)*($I$6:$I$25&gt;=I22)*(ROW($B$6:$B$25)&lt;&gt;20))*(($B$6:$B$25&gt;B22)+($C$6:$C$25&gt;C22)+($D$6:$D$25&gt;D22)+($E$6:$E$25&gt;E22)+($F$6:$F$25&lt;F22)+($G$6:$G$25&gt;G22)+($H$6:$H$25&gt;H22)+($I$6:$I$25&gt;I22)))&gt;0),FALSE)</f>
        <v>0</v>
      </c>
      <c r="L22" s="31">
        <f t="shared" si="0"/>
        <v>944.8</v>
      </c>
      <c r="M22">
        <f t="shared" si="1"/>
        <v>1</v>
      </c>
    </row>
    <row r="23" spans="1:13">
      <c r="A23" s="2" t="s">
        <v>66</v>
      </c>
      <c r="B23" s="4">
        <f>IFERROR(ROUND(AVERAGEIF(Adatok_és_Elemzés!$B$4:$B$103,A23,Adatok_és_Elemzés!$M$4:$M$103),2),0)</f>
        <v>0.08</v>
      </c>
      <c r="C23" s="4">
        <f>IFERROR(ROUND(AVERAGEIF(Adatok_és_Elemzés!$B$4:$B$103,A23,Adatok_és_Elemzés!$N$4:$N$103),2),0)</f>
        <v>0.01</v>
      </c>
      <c r="D23" s="4">
        <f>IFERROR(ROUND(AVERAGEIF(Adatok_és_Elemzés!$B$4:$B$103,A23,Adatok_és_Elemzés!$O$4:$O$103),2),0)</f>
        <v>0.15</v>
      </c>
      <c r="E23" s="4">
        <f>IFERROR(ROUND(AVERAGEIF(Adatok_és_Elemzés!$B$4:$B$103,A23,Adatok_és_Elemzés!$P$4:$P$103),2),0)</f>
        <v>0.13</v>
      </c>
      <c r="F23" s="4">
        <f>IFERROR(ROUND(AVERAGEIF(Adatok_és_Elemzés!$B$4:$B$103,A23,Adatok_és_Elemzés!$Q$4:$Q$103),2),0)</f>
        <v>1</v>
      </c>
      <c r="G23" s="4">
        <f>IFERROR(ROUND(AVERAGEIF(Adatok_és_Elemzés!$B$4:$B$103,A23,Adatok_és_Elemzés!$R$4:$R$103),2),0)</f>
        <v>0</v>
      </c>
      <c r="H23" s="4">
        <f>IFERROR(ROUND(AVERAGEIF(Adatok_és_Elemzés!$B$4:$B$103,A23,Adatok_és_Elemzés!$S$4:$S$103),2),0)</f>
        <v>0</v>
      </c>
      <c r="I23" s="4">
        <f>IFERROR(ROUND(AVERAGEIF(Adatok_és_Elemzés!$B$4:$B$103,A23,Adatok_és_Elemzés!$T$4:$T$103),2),0)</f>
        <v>0</v>
      </c>
      <c r="J23" s="4">
        <f>IFERROR(ROUND(AVERAGEIF(Adatok_és_Elemzés!$B$4:$B$103,A23,Adatok_és_Elemzés!$U$4:$U$103),2),0)</f>
        <v>0.15</v>
      </c>
      <c r="K23" s="2" t="b">
        <f>IFERROR(NOT(SUMPRODUCT((($B$6:$B$25&gt;=B23)*($C$6:$C$25&gt;=C23)*($D$6:$D$25&gt;=D23)*($E$6:$E$25&gt;=E23)*($F$6:$F$25&lt;=F23)*($G$6:$G$25&gt;=G23)*($H$6:$H$25&gt;=H23)*($I$6:$I$25&gt;=I23)*(ROW($B$6:$B$25)&lt;&gt;21))*(($B$6:$B$25&gt;B23)+($C$6:$C$25&gt;C23)+($D$6:$D$25&gt;D23)+($E$6:$E$25&gt;E23)+($F$6:$F$25&lt;F23)+($G$6:$G$25&gt;G23)+($H$6:$H$25&gt;H23)+($I$6:$I$25&gt;I23)))&gt;0),FALSE)</f>
        <v>0</v>
      </c>
      <c r="L23" s="31">
        <f t="shared" si="0"/>
        <v>946.3</v>
      </c>
      <c r="M23">
        <f t="shared" si="1"/>
        <v>1</v>
      </c>
    </row>
    <row r="24" spans="1:13">
      <c r="A24" s="2" t="s">
        <v>128</v>
      </c>
      <c r="B24" s="4">
        <f>IFERROR(ROUND(AVERAGEIF(Adatok_és_Elemzés!$B$4:$B$103,A24,Adatok_és_Elemzés!$M$4:$M$103),2),0)</f>
        <v>0.06</v>
      </c>
      <c r="C24" s="4">
        <f>IFERROR(ROUND(AVERAGEIF(Adatok_és_Elemzés!$B$4:$B$103,A24,Adatok_és_Elemzés!$N$4:$N$103),2),0)</f>
        <v>0.01</v>
      </c>
      <c r="D24" s="4">
        <f>IFERROR(ROUND(AVERAGEIF(Adatok_és_Elemzés!$B$4:$B$103,A24,Adatok_és_Elemzés!$O$4:$O$103),2),0)</f>
        <v>0.13</v>
      </c>
      <c r="E24" s="4">
        <f>IFERROR(ROUND(AVERAGEIF(Adatok_és_Elemzés!$B$4:$B$103,A24,Adatok_és_Elemzés!$P$4:$P$103),2),0)</f>
        <v>0.33</v>
      </c>
      <c r="F24" s="4">
        <f>IFERROR(ROUND(AVERAGEIF(Adatok_és_Elemzés!$B$4:$B$103,A24,Adatok_és_Elemzés!$Q$4:$Q$103),2),0)</f>
        <v>0</v>
      </c>
      <c r="G24" s="4">
        <f>IFERROR(ROUND(AVERAGEIF(Adatok_és_Elemzés!$B$4:$B$103,A24,Adatok_és_Elemzés!$R$4:$R$103),2),0)</f>
        <v>0</v>
      </c>
      <c r="H24" s="4">
        <f>IFERROR(ROUND(AVERAGEIF(Adatok_és_Elemzés!$B$4:$B$103,A24,Adatok_és_Elemzés!$S$4:$S$103),2),0)</f>
        <v>0</v>
      </c>
      <c r="I24" s="4">
        <f>IFERROR(ROUND(AVERAGEIF(Adatok_és_Elemzés!$B$4:$B$103,A24,Adatok_és_Elemzés!$T$4:$T$103),2),0)</f>
        <v>0.5</v>
      </c>
      <c r="J24" s="4">
        <f>IFERROR(ROUND(AVERAGEIF(Adatok_és_Elemzés!$B$4:$B$103,A24,Adatok_és_Elemzés!$U$4:$U$103),2),0)</f>
        <v>0.12</v>
      </c>
      <c r="K24" s="2" t="b">
        <f>IFERROR(NOT(SUMPRODUCT((($B$6:$B$25&gt;=B24)*($C$6:$C$25&gt;=C24)*($D$6:$D$25&gt;=D24)*($E$6:$E$25&gt;=E24)*($F$6:$F$25&lt;=F24)*($G$6:$G$25&gt;=G24)*($H$6:$H$25&gt;=H24)*($I$6:$I$25&gt;=I24)*(ROW($B$6:$B$25)&lt;&gt;22))*(($B$6:$B$25&gt;B24)+($C$6:$C$25&gt;C24)+($D$6:$D$25&gt;D24)+($E$6:$E$25&gt;E24)+($F$6:$F$25&lt;F24)+($G$6:$G$25&gt;G24)+($H$6:$H$25&gt;H24)+($I$6:$I$25&gt;I24)))&gt;0),FALSE)</f>
        <v>1</v>
      </c>
      <c r="L24" s="31">
        <f t="shared" si="0"/>
        <v>970</v>
      </c>
      <c r="M24">
        <f t="shared" si="1"/>
        <v>1</v>
      </c>
    </row>
    <row r="25" spans="1:13">
      <c r="A25" s="2" t="s">
        <v>203</v>
      </c>
      <c r="B25" s="4">
        <f>IFERROR(ROUND(AVERAGEIF(Adatok_és_Elemzés!$B$4:$B$103,A25,Adatok_és_Elemzés!$M$4:$M$103),2),0)</f>
        <v>0.26</v>
      </c>
      <c r="C25" s="4">
        <f>IFERROR(ROUND(AVERAGEIF(Adatok_és_Elemzés!$B$4:$B$103,A25,Adatok_és_Elemzés!$N$4:$N$103),2),0)</f>
        <v>0</v>
      </c>
      <c r="D25" s="4">
        <f>IFERROR(ROUND(AVERAGEIF(Adatok_és_Elemzés!$B$4:$B$103,A25,Adatok_és_Elemzés!$O$4:$O$103),2),0)</f>
        <v>0.08</v>
      </c>
      <c r="E25" s="4">
        <f>IFERROR(ROUND(AVERAGEIF(Adatok_és_Elemzés!$B$4:$B$103,A25,Adatok_és_Elemzés!$P$4:$P$103),2),0)</f>
        <v>0.11</v>
      </c>
      <c r="F25" s="4">
        <f>IFERROR(ROUND(AVERAGEIF(Adatok_és_Elemzés!$B$4:$B$103,A25,Adatok_és_Elemzés!$Q$4:$Q$103),2),0)</f>
        <v>1</v>
      </c>
      <c r="G25" s="4">
        <f>IFERROR(ROUND(AVERAGEIF(Adatok_és_Elemzés!$B$4:$B$103,A25,Adatok_és_Elemzés!$R$4:$R$103),2),0)</f>
        <v>0</v>
      </c>
      <c r="H25" s="4">
        <f>IFERROR(ROUND(AVERAGEIF(Adatok_és_Elemzés!$B$4:$B$103,A25,Adatok_és_Elemzés!$S$4:$S$103),2),0)</f>
        <v>7.0000000000000007E-2</v>
      </c>
      <c r="I25" s="4">
        <f>IFERROR(ROUND(AVERAGEIF(Adatok_és_Elemzés!$B$4:$B$103,A25,Adatok_és_Elemzés!$T$4:$T$103),2),0)</f>
        <v>0</v>
      </c>
      <c r="J25" s="4">
        <f>IFERROR(ROUND(AVERAGEIF(Adatok_és_Elemzés!$B$4:$B$103,A25,Adatok_és_Elemzés!$U$4:$U$103),2),0)</f>
        <v>0.17</v>
      </c>
      <c r="K25" s="2" t="b">
        <f>IFERROR(NOT(SUMPRODUCT((($B$6:$B$25&gt;=B25)*($C$6:$C$25&gt;=C25)*($D$6:$D$25&gt;=D25)*($E$6:$E$25&gt;=E25)*($F$6:$F$25&lt;=F25)*($G$6:$G$25&gt;=G25)*($H$6:$H$25&gt;=H25)*($I$6:$I$25&gt;=I25)*(ROW($B$6:$B$25)&lt;&gt;23))*(($B$6:$B$25&gt;B25)+($C$6:$C$25&gt;C25)+($D$6:$D$25&gt;D25)+($E$6:$E$25&gt;E25)+($F$6:$F$25&lt;F25)+($G$6:$G$25&gt;G25)+($H$6:$H$25&gt;H25)+($I$6:$I$25&gt;I25)))&gt;0),FALSE)</f>
        <v>0</v>
      </c>
      <c r="L25" s="31">
        <f t="shared" si="0"/>
        <v>944.3</v>
      </c>
      <c r="M25">
        <f t="shared" si="1"/>
        <v>1</v>
      </c>
    </row>
    <row r="28" spans="1:13">
      <c r="A28" t="str">
        <f>A3</f>
        <v>Fogadó neve</v>
      </c>
      <c r="B28" t="str">
        <f t="shared" ref="B28:J28" si="2">B3</f>
        <v>Átlag norm_Válaszidő</v>
      </c>
      <c r="C28" t="str">
        <f t="shared" si="2"/>
        <v>Átlag norm_Üzenethossz</v>
      </c>
      <c r="D28" t="str">
        <f t="shared" si="2"/>
        <v>Átlag norm_Formalitás</v>
      </c>
      <c r="E28" t="str">
        <f t="shared" si="2"/>
        <v>Átlag norm_Emojik</v>
      </c>
      <c r="F28" t="str">
        <f t="shared" si="2"/>
        <v>Átlag norm_Frusztráció</v>
      </c>
      <c r="G28" t="str">
        <f t="shared" si="2"/>
        <v>Átlag norm_GIF</v>
      </c>
      <c r="H28" t="str">
        <f t="shared" si="2"/>
        <v>Átlag norm_Kulcsszavak</v>
      </c>
      <c r="I28" t="str">
        <f t="shared" si="2"/>
        <v>Átlag norm_Válaszra</v>
      </c>
      <c r="J28" t="str">
        <f t="shared" si="2"/>
        <v>Átlag OAM</v>
      </c>
      <c r="K28" t="s">
        <v>292</v>
      </c>
    </row>
    <row r="29" spans="1:13">
      <c r="A29" t="str">
        <f>A6</f>
        <v>Kovács Anna</v>
      </c>
      <c r="B29">
        <f>RANK(B6,B$6:B$25,B$1)</f>
        <v>8</v>
      </c>
      <c r="C29">
        <f t="shared" ref="C29:J29" si="3">RANK(C6,C$6:C$25,C$1)</f>
        <v>1</v>
      </c>
      <c r="D29">
        <f t="shared" si="3"/>
        <v>13</v>
      </c>
      <c r="E29">
        <f t="shared" si="3"/>
        <v>14</v>
      </c>
      <c r="F29">
        <f t="shared" si="3"/>
        <v>5</v>
      </c>
      <c r="G29">
        <f t="shared" si="3"/>
        <v>6</v>
      </c>
      <c r="H29">
        <f t="shared" si="3"/>
        <v>1</v>
      </c>
      <c r="I29">
        <f t="shared" si="3"/>
        <v>1</v>
      </c>
      <c r="J29">
        <f t="shared" si="3"/>
        <v>1</v>
      </c>
      <c r="K29">
        <v>1000</v>
      </c>
    </row>
    <row r="30" spans="1:13">
      <c r="A30" t="str">
        <f t="shared" ref="A30:A48" si="4">A7</f>
        <v>Nagy Péter</v>
      </c>
      <c r="B30">
        <f t="shared" ref="B30:J30" si="5">RANK(B7,B$6:B$25,B$1)</f>
        <v>10</v>
      </c>
      <c r="C30">
        <f t="shared" si="5"/>
        <v>1</v>
      </c>
      <c r="D30">
        <f t="shared" si="5"/>
        <v>12</v>
      </c>
      <c r="E30">
        <f t="shared" si="5"/>
        <v>5</v>
      </c>
      <c r="F30">
        <f t="shared" si="5"/>
        <v>1</v>
      </c>
      <c r="G30">
        <f t="shared" si="5"/>
        <v>4</v>
      </c>
      <c r="H30">
        <f t="shared" si="5"/>
        <v>2</v>
      </c>
      <c r="I30">
        <f t="shared" si="5"/>
        <v>8</v>
      </c>
      <c r="J30">
        <f t="shared" si="5"/>
        <v>15</v>
      </c>
      <c r="K30">
        <v>1000</v>
      </c>
    </row>
    <row r="31" spans="1:13">
      <c r="A31" t="str">
        <f t="shared" si="4"/>
        <v>Szabó Eszter</v>
      </c>
      <c r="B31">
        <f t="shared" ref="B31:J31" si="6">RANK(B8,B$6:B$25,B$1)</f>
        <v>17</v>
      </c>
      <c r="C31">
        <f t="shared" si="6"/>
        <v>4</v>
      </c>
      <c r="D31">
        <f t="shared" si="6"/>
        <v>6</v>
      </c>
      <c r="E31">
        <f t="shared" si="6"/>
        <v>11</v>
      </c>
      <c r="F31">
        <f t="shared" si="6"/>
        <v>4</v>
      </c>
      <c r="G31">
        <f t="shared" si="6"/>
        <v>1</v>
      </c>
      <c r="H31">
        <f t="shared" si="6"/>
        <v>9</v>
      </c>
      <c r="I31">
        <f t="shared" si="6"/>
        <v>6</v>
      </c>
      <c r="J31">
        <f t="shared" si="6"/>
        <v>9</v>
      </c>
      <c r="K31">
        <v>1000</v>
      </c>
    </row>
    <row r="32" spans="1:13">
      <c r="A32" t="str">
        <f t="shared" si="4"/>
        <v>Tóth Gábor</v>
      </c>
      <c r="B32">
        <f t="shared" ref="B32:J32" si="7">RANK(B9,B$6:B$25,B$1)</f>
        <v>2</v>
      </c>
      <c r="C32">
        <f t="shared" si="7"/>
        <v>4</v>
      </c>
      <c r="D32">
        <f t="shared" si="7"/>
        <v>2</v>
      </c>
      <c r="E32">
        <f t="shared" si="7"/>
        <v>13</v>
      </c>
      <c r="F32">
        <f t="shared" si="7"/>
        <v>5</v>
      </c>
      <c r="G32">
        <f t="shared" si="7"/>
        <v>6</v>
      </c>
      <c r="H32">
        <f t="shared" si="7"/>
        <v>3</v>
      </c>
      <c r="I32">
        <f t="shared" si="7"/>
        <v>8</v>
      </c>
      <c r="J32">
        <f t="shared" si="7"/>
        <v>4</v>
      </c>
      <c r="K32">
        <v>1000</v>
      </c>
    </row>
    <row r="33" spans="1:11">
      <c r="A33" t="str">
        <f t="shared" si="4"/>
        <v>Varga Mónika</v>
      </c>
      <c r="B33">
        <f t="shared" ref="B33:J33" si="8">RANK(B10,B$6:B$25,B$1)</f>
        <v>15</v>
      </c>
      <c r="C33">
        <f t="shared" si="8"/>
        <v>4</v>
      </c>
      <c r="D33">
        <f t="shared" si="8"/>
        <v>11</v>
      </c>
      <c r="E33">
        <f t="shared" si="8"/>
        <v>8</v>
      </c>
      <c r="F33">
        <f t="shared" si="8"/>
        <v>5</v>
      </c>
      <c r="G33">
        <f t="shared" si="8"/>
        <v>12</v>
      </c>
      <c r="H33">
        <f t="shared" si="8"/>
        <v>8</v>
      </c>
      <c r="I33">
        <f t="shared" si="8"/>
        <v>2</v>
      </c>
      <c r="J33">
        <f t="shared" si="8"/>
        <v>7</v>
      </c>
      <c r="K33">
        <v>1000</v>
      </c>
    </row>
    <row r="34" spans="1:11">
      <c r="A34" t="str">
        <f t="shared" si="4"/>
        <v>Horváth László</v>
      </c>
      <c r="B34">
        <f t="shared" ref="B34:J34" si="9">RANK(B11,B$6:B$25,B$1)</f>
        <v>9</v>
      </c>
      <c r="C34">
        <f t="shared" si="9"/>
        <v>1</v>
      </c>
      <c r="D34">
        <f t="shared" si="9"/>
        <v>13</v>
      </c>
      <c r="E34">
        <f t="shared" si="9"/>
        <v>1</v>
      </c>
      <c r="F34">
        <f t="shared" si="9"/>
        <v>5</v>
      </c>
      <c r="G34">
        <f t="shared" si="9"/>
        <v>2</v>
      </c>
      <c r="H34">
        <f t="shared" si="9"/>
        <v>4</v>
      </c>
      <c r="I34">
        <f t="shared" si="9"/>
        <v>4</v>
      </c>
      <c r="J34">
        <f t="shared" si="9"/>
        <v>2</v>
      </c>
      <c r="K34">
        <v>1000</v>
      </c>
    </row>
    <row r="35" spans="1:11">
      <c r="A35" t="str">
        <f t="shared" si="4"/>
        <v>Kiss Zsuzsanna</v>
      </c>
      <c r="B35">
        <f t="shared" ref="B35:J35" si="10">RANK(B12,B$6:B$25,B$1)</f>
        <v>6</v>
      </c>
      <c r="C35">
        <f t="shared" si="10"/>
        <v>4</v>
      </c>
      <c r="D35">
        <f t="shared" si="10"/>
        <v>4</v>
      </c>
      <c r="E35">
        <f t="shared" si="10"/>
        <v>15</v>
      </c>
      <c r="F35">
        <f t="shared" si="10"/>
        <v>3</v>
      </c>
      <c r="G35">
        <f t="shared" si="10"/>
        <v>6</v>
      </c>
      <c r="H35">
        <f t="shared" si="10"/>
        <v>9</v>
      </c>
      <c r="I35">
        <f t="shared" si="10"/>
        <v>8</v>
      </c>
      <c r="J35">
        <f t="shared" si="10"/>
        <v>14</v>
      </c>
      <c r="K35">
        <v>1000</v>
      </c>
    </row>
    <row r="36" spans="1:11">
      <c r="A36" t="str">
        <f t="shared" si="4"/>
        <v>Molnár Tamás</v>
      </c>
      <c r="B36">
        <f t="shared" ref="B36:J36" si="11">RANK(B13,B$6:B$25,B$1)</f>
        <v>12</v>
      </c>
      <c r="C36">
        <f t="shared" si="11"/>
        <v>4</v>
      </c>
      <c r="D36">
        <f t="shared" si="11"/>
        <v>13</v>
      </c>
      <c r="E36">
        <f t="shared" si="11"/>
        <v>8</v>
      </c>
      <c r="F36">
        <f t="shared" si="11"/>
        <v>5</v>
      </c>
      <c r="G36">
        <f t="shared" si="11"/>
        <v>9</v>
      </c>
      <c r="H36">
        <f t="shared" si="11"/>
        <v>9</v>
      </c>
      <c r="I36">
        <f t="shared" si="11"/>
        <v>8</v>
      </c>
      <c r="J36">
        <f t="shared" si="11"/>
        <v>11</v>
      </c>
      <c r="K36">
        <v>1000</v>
      </c>
    </row>
    <row r="37" spans="1:11">
      <c r="A37" t="str">
        <f t="shared" si="4"/>
        <v>Balogh Krisztina</v>
      </c>
      <c r="B37">
        <f t="shared" ref="B37:J37" si="12">RANK(B14,B$6:B$25,B$1)</f>
        <v>3</v>
      </c>
      <c r="C37">
        <f t="shared" si="12"/>
        <v>12</v>
      </c>
      <c r="D37">
        <f t="shared" si="12"/>
        <v>9</v>
      </c>
      <c r="E37">
        <f t="shared" si="12"/>
        <v>3</v>
      </c>
      <c r="F37">
        <f t="shared" si="12"/>
        <v>5</v>
      </c>
      <c r="G37">
        <f t="shared" si="12"/>
        <v>12</v>
      </c>
      <c r="H37">
        <f t="shared" si="12"/>
        <v>9</v>
      </c>
      <c r="I37">
        <f t="shared" si="12"/>
        <v>8</v>
      </c>
      <c r="J37">
        <f t="shared" si="12"/>
        <v>9</v>
      </c>
      <c r="K37">
        <v>1000</v>
      </c>
    </row>
    <row r="38" spans="1:11">
      <c r="A38" t="str">
        <f t="shared" si="4"/>
        <v>Farkas András</v>
      </c>
      <c r="B38">
        <f t="shared" ref="B38:J38" si="13">RANK(B15,B$6:B$25,B$1)</f>
        <v>12</v>
      </c>
      <c r="C38">
        <f t="shared" si="13"/>
        <v>12</v>
      </c>
      <c r="D38">
        <f t="shared" si="13"/>
        <v>1</v>
      </c>
      <c r="E38">
        <f t="shared" si="13"/>
        <v>10</v>
      </c>
      <c r="F38">
        <f t="shared" si="13"/>
        <v>5</v>
      </c>
      <c r="G38">
        <f t="shared" si="13"/>
        <v>14</v>
      </c>
      <c r="H38">
        <f t="shared" si="13"/>
        <v>4</v>
      </c>
      <c r="I38">
        <f t="shared" si="13"/>
        <v>8</v>
      </c>
      <c r="J38">
        <f t="shared" si="13"/>
        <v>13</v>
      </c>
      <c r="K38">
        <v>1000</v>
      </c>
    </row>
    <row r="39" spans="1:11">
      <c r="A39" t="str">
        <f t="shared" si="4"/>
        <v>Papp Judit</v>
      </c>
      <c r="B39">
        <f t="shared" ref="B39:J39" si="14">RANK(B16,B$6:B$25,B$1)</f>
        <v>3</v>
      </c>
      <c r="C39">
        <f t="shared" si="14"/>
        <v>4</v>
      </c>
      <c r="D39">
        <f t="shared" si="14"/>
        <v>6</v>
      </c>
      <c r="E39">
        <f t="shared" si="14"/>
        <v>11</v>
      </c>
      <c r="F39">
        <f t="shared" si="14"/>
        <v>5</v>
      </c>
      <c r="G39">
        <f t="shared" si="14"/>
        <v>10</v>
      </c>
      <c r="H39">
        <f t="shared" si="14"/>
        <v>9</v>
      </c>
      <c r="I39">
        <f t="shared" si="14"/>
        <v>6</v>
      </c>
      <c r="J39">
        <f t="shared" si="14"/>
        <v>8</v>
      </c>
      <c r="K39">
        <v>1000</v>
      </c>
    </row>
    <row r="40" spans="1:11">
      <c r="A40" t="str">
        <f t="shared" si="4"/>
        <v>Takács Róbert</v>
      </c>
      <c r="B40">
        <f t="shared" ref="B40:J40" si="15">RANK(B17,B$6:B$25,B$1)</f>
        <v>11</v>
      </c>
      <c r="C40">
        <f t="shared" si="15"/>
        <v>12</v>
      </c>
      <c r="D40">
        <f t="shared" si="15"/>
        <v>9</v>
      </c>
      <c r="E40">
        <f t="shared" si="15"/>
        <v>2</v>
      </c>
      <c r="F40">
        <f t="shared" si="15"/>
        <v>5</v>
      </c>
      <c r="G40">
        <f t="shared" si="15"/>
        <v>3</v>
      </c>
      <c r="H40">
        <f t="shared" si="15"/>
        <v>9</v>
      </c>
      <c r="I40">
        <f t="shared" si="15"/>
        <v>8</v>
      </c>
      <c r="J40">
        <f t="shared" si="15"/>
        <v>6</v>
      </c>
      <c r="K40">
        <v>1000</v>
      </c>
    </row>
    <row r="41" spans="1:11">
      <c r="A41" t="str">
        <f t="shared" si="4"/>
        <v>Juhász Éva</v>
      </c>
      <c r="B41">
        <f t="shared" ref="B41:J41" si="16">RANK(B18,B$6:B$25,B$1)</f>
        <v>6</v>
      </c>
      <c r="C41">
        <f t="shared" si="16"/>
        <v>12</v>
      </c>
      <c r="D41">
        <f t="shared" si="16"/>
        <v>5</v>
      </c>
      <c r="E41">
        <f t="shared" si="16"/>
        <v>4</v>
      </c>
      <c r="F41">
        <f t="shared" si="16"/>
        <v>5</v>
      </c>
      <c r="G41">
        <f t="shared" si="16"/>
        <v>11</v>
      </c>
      <c r="H41">
        <f t="shared" si="16"/>
        <v>9</v>
      </c>
      <c r="I41">
        <f t="shared" si="16"/>
        <v>4</v>
      </c>
      <c r="J41">
        <f t="shared" si="16"/>
        <v>5</v>
      </c>
      <c r="K41">
        <v>1000</v>
      </c>
    </row>
    <row r="42" spans="1:11">
      <c r="A42" t="str">
        <f t="shared" si="4"/>
        <v>Lukács Dániel</v>
      </c>
      <c r="B42">
        <f t="shared" ref="B42:J42" si="17">RANK(B19,B$6:B$25,B$1)</f>
        <v>3</v>
      </c>
      <c r="C42">
        <f t="shared" si="17"/>
        <v>4</v>
      </c>
      <c r="D42">
        <f t="shared" si="17"/>
        <v>3</v>
      </c>
      <c r="E42">
        <f t="shared" si="17"/>
        <v>7</v>
      </c>
      <c r="F42">
        <f t="shared" si="17"/>
        <v>5</v>
      </c>
      <c r="G42">
        <f t="shared" si="17"/>
        <v>14</v>
      </c>
      <c r="H42">
        <f t="shared" si="17"/>
        <v>9</v>
      </c>
      <c r="I42">
        <f t="shared" si="17"/>
        <v>8</v>
      </c>
      <c r="J42">
        <f t="shared" si="17"/>
        <v>12</v>
      </c>
      <c r="K42">
        <v>1000</v>
      </c>
    </row>
    <row r="43" spans="1:11">
      <c r="A43" t="str">
        <f t="shared" si="4"/>
        <v>Mészáros Ildikó</v>
      </c>
      <c r="B43">
        <f t="shared" ref="B43:J43" si="18">RANK(B20,B$6:B$25,B$1)</f>
        <v>1</v>
      </c>
      <c r="C43">
        <f t="shared" si="18"/>
        <v>12</v>
      </c>
      <c r="D43">
        <f t="shared" si="18"/>
        <v>6</v>
      </c>
      <c r="E43">
        <f t="shared" si="18"/>
        <v>5</v>
      </c>
      <c r="F43">
        <f t="shared" si="18"/>
        <v>5</v>
      </c>
      <c r="G43">
        <f t="shared" si="18"/>
        <v>4</v>
      </c>
      <c r="H43">
        <f t="shared" si="18"/>
        <v>7</v>
      </c>
      <c r="I43">
        <f t="shared" si="18"/>
        <v>8</v>
      </c>
      <c r="J43">
        <f t="shared" si="18"/>
        <v>3</v>
      </c>
      <c r="K43">
        <v>1000</v>
      </c>
    </row>
    <row r="44" spans="1:11">
      <c r="A44" t="str">
        <f t="shared" si="4"/>
        <v>Oláh Zsolt</v>
      </c>
      <c r="B44">
        <f t="shared" ref="B44:J44" si="19">RANK(B21,B$6:B$25,B$1)</f>
        <v>14</v>
      </c>
      <c r="C44">
        <f t="shared" si="19"/>
        <v>4</v>
      </c>
      <c r="D44">
        <f t="shared" si="19"/>
        <v>19</v>
      </c>
      <c r="E44">
        <f t="shared" si="19"/>
        <v>16</v>
      </c>
      <c r="F44">
        <f t="shared" si="19"/>
        <v>5</v>
      </c>
      <c r="G44">
        <f t="shared" si="19"/>
        <v>14</v>
      </c>
      <c r="H44">
        <f t="shared" si="19"/>
        <v>9</v>
      </c>
      <c r="I44">
        <f t="shared" si="19"/>
        <v>8</v>
      </c>
      <c r="J44">
        <f t="shared" si="19"/>
        <v>16</v>
      </c>
      <c r="K44">
        <v>1000</v>
      </c>
    </row>
    <row r="45" spans="1:11">
      <c r="A45" t="str">
        <f t="shared" si="4"/>
        <v>Pataki Beáta</v>
      </c>
      <c r="B45">
        <f t="shared" ref="B45:J45" si="20">RANK(B22,B$6:B$25,B$1)</f>
        <v>18</v>
      </c>
      <c r="C45">
        <f t="shared" si="20"/>
        <v>12</v>
      </c>
      <c r="D45">
        <f t="shared" si="20"/>
        <v>19</v>
      </c>
      <c r="E45">
        <f t="shared" si="20"/>
        <v>19</v>
      </c>
      <c r="F45">
        <f t="shared" si="20"/>
        <v>5</v>
      </c>
      <c r="G45">
        <f t="shared" si="20"/>
        <v>14</v>
      </c>
      <c r="H45">
        <f t="shared" si="20"/>
        <v>9</v>
      </c>
      <c r="I45">
        <f t="shared" si="20"/>
        <v>8</v>
      </c>
      <c r="J45">
        <f t="shared" si="20"/>
        <v>18</v>
      </c>
      <c r="K45">
        <v>1000</v>
      </c>
    </row>
    <row r="46" spans="1:11">
      <c r="A46" t="str">
        <f t="shared" si="4"/>
        <v>Simon Ferenc</v>
      </c>
      <c r="B46">
        <f t="shared" ref="B46:J46" si="21">RANK(B23,B$6:B$25,B$1)</f>
        <v>19</v>
      </c>
      <c r="C46">
        <f t="shared" si="21"/>
        <v>12</v>
      </c>
      <c r="D46">
        <f t="shared" si="21"/>
        <v>16</v>
      </c>
      <c r="E46">
        <f t="shared" si="21"/>
        <v>18</v>
      </c>
      <c r="F46">
        <f t="shared" si="21"/>
        <v>5</v>
      </c>
      <c r="G46">
        <f t="shared" si="21"/>
        <v>14</v>
      </c>
      <c r="H46">
        <f t="shared" si="21"/>
        <v>9</v>
      </c>
      <c r="I46">
        <f t="shared" si="21"/>
        <v>8</v>
      </c>
      <c r="J46">
        <f t="shared" si="21"/>
        <v>18</v>
      </c>
      <c r="K46">
        <v>1000</v>
      </c>
    </row>
    <row r="47" spans="1:11">
      <c r="A47" t="str">
        <f t="shared" si="4"/>
        <v>Rácz Mariann</v>
      </c>
      <c r="B47">
        <f t="shared" ref="B47:J47" si="22">RANK(B24,B$6:B$25,B$1)</f>
        <v>20</v>
      </c>
      <c r="C47">
        <f t="shared" si="22"/>
        <v>12</v>
      </c>
      <c r="D47">
        <f t="shared" si="22"/>
        <v>17</v>
      </c>
      <c r="E47">
        <f t="shared" si="22"/>
        <v>16</v>
      </c>
      <c r="F47">
        <f t="shared" si="22"/>
        <v>1</v>
      </c>
      <c r="G47">
        <f t="shared" si="22"/>
        <v>14</v>
      </c>
      <c r="H47">
        <f t="shared" si="22"/>
        <v>9</v>
      </c>
      <c r="I47">
        <f t="shared" si="22"/>
        <v>2</v>
      </c>
      <c r="J47">
        <f t="shared" si="22"/>
        <v>20</v>
      </c>
      <c r="K47">
        <v>1000</v>
      </c>
    </row>
    <row r="48" spans="1:11">
      <c r="A48" t="str">
        <f t="shared" si="4"/>
        <v>Fekete Attila</v>
      </c>
      <c r="B48">
        <f t="shared" ref="B48:J48" si="23">RANK(B25,B$6:B$25,B$1)</f>
        <v>16</v>
      </c>
      <c r="C48">
        <f t="shared" si="23"/>
        <v>20</v>
      </c>
      <c r="D48">
        <f t="shared" si="23"/>
        <v>18</v>
      </c>
      <c r="E48">
        <f t="shared" si="23"/>
        <v>19</v>
      </c>
      <c r="F48">
        <f t="shared" si="23"/>
        <v>5</v>
      </c>
      <c r="G48">
        <f t="shared" si="23"/>
        <v>14</v>
      </c>
      <c r="H48">
        <f t="shared" si="23"/>
        <v>6</v>
      </c>
      <c r="I48">
        <f t="shared" si="23"/>
        <v>8</v>
      </c>
      <c r="J48">
        <f t="shared" si="23"/>
        <v>17</v>
      </c>
      <c r="K48">
        <v>1000</v>
      </c>
    </row>
    <row r="52" spans="1:38" ht="18">
      <c r="A52" s="19"/>
      <c r="AA52" s="19"/>
    </row>
    <row r="53" spans="1:38">
      <c r="A53" s="20"/>
      <c r="AA53" s="20"/>
    </row>
    <row r="56" spans="1:38" ht="18">
      <c r="A56" s="21" t="s">
        <v>293</v>
      </c>
      <c r="B56" s="22">
        <v>6673142</v>
      </c>
      <c r="C56" s="21" t="s">
        <v>294</v>
      </c>
      <c r="D56" s="22">
        <v>20</v>
      </c>
      <c r="E56" s="21" t="s">
        <v>295</v>
      </c>
      <c r="F56" s="22">
        <v>9</v>
      </c>
      <c r="G56" s="21" t="s">
        <v>296</v>
      </c>
      <c r="H56" s="22">
        <v>20</v>
      </c>
      <c r="I56" s="21" t="s">
        <v>297</v>
      </c>
      <c r="J56" s="22">
        <v>0</v>
      </c>
      <c r="K56" s="21" t="s">
        <v>298</v>
      </c>
      <c r="L56" s="22" t="s">
        <v>299</v>
      </c>
      <c r="AA56" s="21" t="s">
        <v>293</v>
      </c>
      <c r="AB56" s="22">
        <v>9347447</v>
      </c>
      <c r="AC56" s="21" t="s">
        <v>294</v>
      </c>
      <c r="AD56" s="22">
        <v>20</v>
      </c>
      <c r="AE56" s="21" t="s">
        <v>295</v>
      </c>
      <c r="AF56" s="22">
        <v>9</v>
      </c>
      <c r="AG56" s="21" t="s">
        <v>296</v>
      </c>
      <c r="AH56" s="22">
        <v>20</v>
      </c>
      <c r="AI56" s="21" t="s">
        <v>297</v>
      </c>
      <c r="AJ56" s="22">
        <v>0</v>
      </c>
      <c r="AK56" s="21" t="s">
        <v>298</v>
      </c>
      <c r="AL56" s="22" t="s">
        <v>466</v>
      </c>
    </row>
    <row r="57" spans="1:38" ht="18.600000000000001" thickBot="1">
      <c r="A57" s="19"/>
      <c r="AA57" s="19"/>
    </row>
    <row r="58" spans="1:38" ht="15" thickBot="1">
      <c r="A58" s="23" t="s">
        <v>300</v>
      </c>
      <c r="B58" s="23" t="s">
        <v>301</v>
      </c>
      <c r="C58" s="23" t="s">
        <v>302</v>
      </c>
      <c r="D58" s="23" t="s">
        <v>303</v>
      </c>
      <c r="E58" s="23" t="s">
        <v>304</v>
      </c>
      <c r="F58" s="23" t="s">
        <v>305</v>
      </c>
      <c r="G58" s="23" t="s">
        <v>306</v>
      </c>
      <c r="H58" s="23" t="s">
        <v>307</v>
      </c>
      <c r="I58" s="23" t="s">
        <v>308</v>
      </c>
      <c r="J58" s="23" t="s">
        <v>309</v>
      </c>
      <c r="K58" s="23" t="s">
        <v>310</v>
      </c>
      <c r="O58" t="s">
        <v>465</v>
      </c>
      <c r="P58" t="s">
        <v>465</v>
      </c>
      <c r="Q58" t="s">
        <v>465</v>
      </c>
      <c r="R58" t="s">
        <v>465</v>
      </c>
      <c r="S58" t="s">
        <v>465</v>
      </c>
      <c r="T58" t="s">
        <v>465</v>
      </c>
      <c r="U58" t="s">
        <v>465</v>
      </c>
      <c r="V58" t="s">
        <v>465</v>
      </c>
      <c r="W58" t="s">
        <v>465</v>
      </c>
      <c r="X58" t="s">
        <v>465</v>
      </c>
      <c r="AA58" s="23" t="s">
        <v>300</v>
      </c>
      <c r="AB58" s="23" t="s">
        <v>301</v>
      </c>
      <c r="AC58" s="23" t="s">
        <v>302</v>
      </c>
      <c r="AD58" s="23" t="s">
        <v>303</v>
      </c>
      <c r="AE58" s="23" t="s">
        <v>304</v>
      </c>
      <c r="AF58" s="23" t="s">
        <v>305</v>
      </c>
      <c r="AG58" s="23" t="s">
        <v>306</v>
      </c>
      <c r="AH58" s="23" t="s">
        <v>307</v>
      </c>
      <c r="AI58" s="23" t="s">
        <v>308</v>
      </c>
      <c r="AJ58" s="23" t="s">
        <v>309</v>
      </c>
      <c r="AK58" s="23" t="s">
        <v>310</v>
      </c>
    </row>
    <row r="59" spans="1:38" ht="15" thickBot="1">
      <c r="A59" s="23" t="s">
        <v>311</v>
      </c>
      <c r="B59" s="24">
        <v>8</v>
      </c>
      <c r="C59" s="24">
        <v>1</v>
      </c>
      <c r="D59" s="24">
        <v>13</v>
      </c>
      <c r="E59" s="24">
        <v>14</v>
      </c>
      <c r="F59" s="24">
        <v>5</v>
      </c>
      <c r="G59" s="24">
        <v>6</v>
      </c>
      <c r="H59" s="24">
        <v>1</v>
      </c>
      <c r="I59" s="24">
        <v>1</v>
      </c>
      <c r="J59" s="24">
        <v>1</v>
      </c>
      <c r="K59" s="24">
        <v>1000</v>
      </c>
      <c r="O59">
        <f>$D$56+1-B59</f>
        <v>13</v>
      </c>
      <c r="P59">
        <f t="shared" ref="P59:P78" si="24">$D$56+1-C59</f>
        <v>20</v>
      </c>
      <c r="Q59">
        <f t="shared" ref="Q59:Q78" si="25">$D$56+1-D59</f>
        <v>8</v>
      </c>
      <c r="R59">
        <f t="shared" ref="R59:R78" si="26">$D$56+1-E59</f>
        <v>7</v>
      </c>
      <c r="S59">
        <f t="shared" ref="S59:S78" si="27">$D$56+1-F59</f>
        <v>16</v>
      </c>
      <c r="T59">
        <f t="shared" ref="T59:T78" si="28">$D$56+1-G59</f>
        <v>15</v>
      </c>
      <c r="U59">
        <f t="shared" ref="U59:U78" si="29">$D$56+1-H59</f>
        <v>20</v>
      </c>
      <c r="V59">
        <f t="shared" ref="V59:V78" si="30">$D$56+1-I59</f>
        <v>20</v>
      </c>
      <c r="W59">
        <f t="shared" ref="W59:W78" si="31">$D$56+1-J59</f>
        <v>20</v>
      </c>
      <c r="X59">
        <f>K59</f>
        <v>1000</v>
      </c>
      <c r="AA59" s="23" t="s">
        <v>311</v>
      </c>
      <c r="AB59" s="24">
        <v>13</v>
      </c>
      <c r="AC59" s="24">
        <v>20</v>
      </c>
      <c r="AD59" s="24">
        <v>8</v>
      </c>
      <c r="AE59" s="24">
        <v>7</v>
      </c>
      <c r="AF59" s="24">
        <v>16</v>
      </c>
      <c r="AG59" s="24">
        <v>15</v>
      </c>
      <c r="AH59" s="24">
        <v>20</v>
      </c>
      <c r="AI59" s="24">
        <v>20</v>
      </c>
      <c r="AJ59" s="24">
        <v>20</v>
      </c>
      <c r="AK59" s="24">
        <v>1000</v>
      </c>
    </row>
    <row r="60" spans="1:38" ht="15" thickBot="1">
      <c r="A60" s="23" t="s">
        <v>312</v>
      </c>
      <c r="B60" s="24">
        <v>10</v>
      </c>
      <c r="C60" s="24">
        <v>1</v>
      </c>
      <c r="D60" s="24">
        <v>12</v>
      </c>
      <c r="E60" s="24">
        <v>5</v>
      </c>
      <c r="F60" s="24">
        <v>1</v>
      </c>
      <c r="G60" s="24">
        <v>4</v>
      </c>
      <c r="H60" s="24">
        <v>2</v>
      </c>
      <c r="I60" s="24">
        <v>8</v>
      </c>
      <c r="J60" s="24">
        <v>15</v>
      </c>
      <c r="K60" s="24">
        <v>1000</v>
      </c>
      <c r="O60">
        <f t="shared" ref="O60:O78" si="32">$D$56+1-B60</f>
        <v>11</v>
      </c>
      <c r="P60">
        <f t="shared" si="24"/>
        <v>20</v>
      </c>
      <c r="Q60">
        <f t="shared" si="25"/>
        <v>9</v>
      </c>
      <c r="R60">
        <f t="shared" si="26"/>
        <v>16</v>
      </c>
      <c r="S60">
        <f t="shared" si="27"/>
        <v>20</v>
      </c>
      <c r="T60">
        <f t="shared" si="28"/>
        <v>17</v>
      </c>
      <c r="U60">
        <f t="shared" si="29"/>
        <v>19</v>
      </c>
      <c r="V60">
        <f t="shared" si="30"/>
        <v>13</v>
      </c>
      <c r="W60">
        <f t="shared" si="31"/>
        <v>6</v>
      </c>
      <c r="X60">
        <f t="shared" ref="X60:X78" si="33">K60</f>
        <v>1000</v>
      </c>
      <c r="AA60" s="23" t="s">
        <v>312</v>
      </c>
      <c r="AB60" s="24">
        <v>11</v>
      </c>
      <c r="AC60" s="24">
        <v>20</v>
      </c>
      <c r="AD60" s="24">
        <v>9</v>
      </c>
      <c r="AE60" s="24">
        <v>16</v>
      </c>
      <c r="AF60" s="24">
        <v>20</v>
      </c>
      <c r="AG60" s="24">
        <v>17</v>
      </c>
      <c r="AH60" s="24">
        <v>19</v>
      </c>
      <c r="AI60" s="24">
        <v>13</v>
      </c>
      <c r="AJ60" s="24">
        <v>6</v>
      </c>
      <c r="AK60" s="24">
        <v>1000</v>
      </c>
    </row>
    <row r="61" spans="1:38" ht="15" thickBot="1">
      <c r="A61" s="23" t="s">
        <v>313</v>
      </c>
      <c r="B61" s="24">
        <v>17</v>
      </c>
      <c r="C61" s="24">
        <v>4</v>
      </c>
      <c r="D61" s="24">
        <v>6</v>
      </c>
      <c r="E61" s="24">
        <v>11</v>
      </c>
      <c r="F61" s="24">
        <v>4</v>
      </c>
      <c r="G61" s="24">
        <v>1</v>
      </c>
      <c r="H61" s="24">
        <v>9</v>
      </c>
      <c r="I61" s="24">
        <v>6</v>
      </c>
      <c r="J61" s="24">
        <v>9</v>
      </c>
      <c r="K61" s="24">
        <v>1000</v>
      </c>
      <c r="O61">
        <f t="shared" si="32"/>
        <v>4</v>
      </c>
      <c r="P61">
        <f t="shared" si="24"/>
        <v>17</v>
      </c>
      <c r="Q61">
        <f t="shared" si="25"/>
        <v>15</v>
      </c>
      <c r="R61">
        <f t="shared" si="26"/>
        <v>10</v>
      </c>
      <c r="S61">
        <f t="shared" si="27"/>
        <v>17</v>
      </c>
      <c r="T61">
        <f t="shared" si="28"/>
        <v>20</v>
      </c>
      <c r="U61">
        <f t="shared" si="29"/>
        <v>12</v>
      </c>
      <c r="V61">
        <f t="shared" si="30"/>
        <v>15</v>
      </c>
      <c r="W61">
        <f t="shared" si="31"/>
        <v>12</v>
      </c>
      <c r="X61">
        <f t="shared" si="33"/>
        <v>1000</v>
      </c>
      <c r="AA61" s="23" t="s">
        <v>313</v>
      </c>
      <c r="AB61" s="24">
        <v>4</v>
      </c>
      <c r="AC61" s="24">
        <v>17</v>
      </c>
      <c r="AD61" s="24">
        <v>15</v>
      </c>
      <c r="AE61" s="24">
        <v>10</v>
      </c>
      <c r="AF61" s="24">
        <v>17</v>
      </c>
      <c r="AG61" s="24">
        <v>20</v>
      </c>
      <c r="AH61" s="24">
        <v>12</v>
      </c>
      <c r="AI61" s="24">
        <v>15</v>
      </c>
      <c r="AJ61" s="24">
        <v>12</v>
      </c>
      <c r="AK61" s="24">
        <v>1000</v>
      </c>
    </row>
    <row r="62" spans="1:38" ht="15" thickBot="1">
      <c r="A62" s="23" t="s">
        <v>314</v>
      </c>
      <c r="B62" s="24">
        <v>2</v>
      </c>
      <c r="C62" s="24">
        <v>4</v>
      </c>
      <c r="D62" s="24">
        <v>2</v>
      </c>
      <c r="E62" s="24">
        <v>13</v>
      </c>
      <c r="F62" s="24">
        <v>5</v>
      </c>
      <c r="G62" s="24">
        <v>6</v>
      </c>
      <c r="H62" s="24">
        <v>3</v>
      </c>
      <c r="I62" s="24">
        <v>8</v>
      </c>
      <c r="J62" s="24">
        <v>4</v>
      </c>
      <c r="K62" s="24">
        <v>1000</v>
      </c>
      <c r="O62">
        <f t="shared" si="32"/>
        <v>19</v>
      </c>
      <c r="P62">
        <f t="shared" si="24"/>
        <v>17</v>
      </c>
      <c r="Q62">
        <f t="shared" si="25"/>
        <v>19</v>
      </c>
      <c r="R62">
        <f t="shared" si="26"/>
        <v>8</v>
      </c>
      <c r="S62">
        <f t="shared" si="27"/>
        <v>16</v>
      </c>
      <c r="T62">
        <f t="shared" si="28"/>
        <v>15</v>
      </c>
      <c r="U62">
        <f t="shared" si="29"/>
        <v>18</v>
      </c>
      <c r="V62">
        <f t="shared" si="30"/>
        <v>13</v>
      </c>
      <c r="W62">
        <f t="shared" si="31"/>
        <v>17</v>
      </c>
      <c r="X62">
        <f t="shared" si="33"/>
        <v>1000</v>
      </c>
      <c r="AA62" s="23" t="s">
        <v>314</v>
      </c>
      <c r="AB62" s="24">
        <v>19</v>
      </c>
      <c r="AC62" s="24">
        <v>17</v>
      </c>
      <c r="AD62" s="24">
        <v>19</v>
      </c>
      <c r="AE62" s="24">
        <v>8</v>
      </c>
      <c r="AF62" s="24">
        <v>16</v>
      </c>
      <c r="AG62" s="24">
        <v>15</v>
      </c>
      <c r="AH62" s="24">
        <v>18</v>
      </c>
      <c r="AI62" s="24">
        <v>13</v>
      </c>
      <c r="AJ62" s="24">
        <v>17</v>
      </c>
      <c r="AK62" s="24">
        <v>1000</v>
      </c>
    </row>
    <row r="63" spans="1:38" ht="15" thickBot="1">
      <c r="A63" s="23" t="s">
        <v>315</v>
      </c>
      <c r="B63" s="24">
        <v>15</v>
      </c>
      <c r="C63" s="24">
        <v>4</v>
      </c>
      <c r="D63" s="24">
        <v>11</v>
      </c>
      <c r="E63" s="24">
        <v>8</v>
      </c>
      <c r="F63" s="24">
        <v>5</v>
      </c>
      <c r="G63" s="24">
        <v>12</v>
      </c>
      <c r="H63" s="24">
        <v>8</v>
      </c>
      <c r="I63" s="24">
        <v>2</v>
      </c>
      <c r="J63" s="24">
        <v>7</v>
      </c>
      <c r="K63" s="24">
        <v>1000</v>
      </c>
      <c r="O63">
        <f t="shared" si="32"/>
        <v>6</v>
      </c>
      <c r="P63">
        <f t="shared" si="24"/>
        <v>17</v>
      </c>
      <c r="Q63">
        <f t="shared" si="25"/>
        <v>10</v>
      </c>
      <c r="R63">
        <f t="shared" si="26"/>
        <v>13</v>
      </c>
      <c r="S63">
        <f t="shared" si="27"/>
        <v>16</v>
      </c>
      <c r="T63">
        <f t="shared" si="28"/>
        <v>9</v>
      </c>
      <c r="U63">
        <f t="shared" si="29"/>
        <v>13</v>
      </c>
      <c r="V63">
        <f t="shared" si="30"/>
        <v>19</v>
      </c>
      <c r="W63">
        <f t="shared" si="31"/>
        <v>14</v>
      </c>
      <c r="X63">
        <f t="shared" si="33"/>
        <v>1000</v>
      </c>
      <c r="AA63" s="23" t="s">
        <v>315</v>
      </c>
      <c r="AB63" s="24">
        <v>6</v>
      </c>
      <c r="AC63" s="24">
        <v>17</v>
      </c>
      <c r="AD63" s="24">
        <v>10</v>
      </c>
      <c r="AE63" s="24">
        <v>13</v>
      </c>
      <c r="AF63" s="24">
        <v>16</v>
      </c>
      <c r="AG63" s="24">
        <v>9</v>
      </c>
      <c r="AH63" s="24">
        <v>13</v>
      </c>
      <c r="AI63" s="24">
        <v>19</v>
      </c>
      <c r="AJ63" s="24">
        <v>14</v>
      </c>
      <c r="AK63" s="24">
        <v>1000</v>
      </c>
    </row>
    <row r="64" spans="1:38" ht="15" thickBot="1">
      <c r="A64" s="23" t="s">
        <v>316</v>
      </c>
      <c r="B64" s="24">
        <v>9</v>
      </c>
      <c r="C64" s="24">
        <v>1</v>
      </c>
      <c r="D64" s="24">
        <v>13</v>
      </c>
      <c r="E64" s="24">
        <v>1</v>
      </c>
      <c r="F64" s="24">
        <v>5</v>
      </c>
      <c r="G64" s="24">
        <v>2</v>
      </c>
      <c r="H64" s="24">
        <v>4</v>
      </c>
      <c r="I64" s="24">
        <v>4</v>
      </c>
      <c r="J64" s="24">
        <v>2</v>
      </c>
      <c r="K64" s="24">
        <v>1000</v>
      </c>
      <c r="O64">
        <f t="shared" si="32"/>
        <v>12</v>
      </c>
      <c r="P64">
        <f t="shared" si="24"/>
        <v>20</v>
      </c>
      <c r="Q64">
        <f t="shared" si="25"/>
        <v>8</v>
      </c>
      <c r="R64">
        <f t="shared" si="26"/>
        <v>20</v>
      </c>
      <c r="S64">
        <f t="shared" si="27"/>
        <v>16</v>
      </c>
      <c r="T64">
        <f t="shared" si="28"/>
        <v>19</v>
      </c>
      <c r="U64">
        <f t="shared" si="29"/>
        <v>17</v>
      </c>
      <c r="V64">
        <f t="shared" si="30"/>
        <v>17</v>
      </c>
      <c r="W64">
        <f t="shared" si="31"/>
        <v>19</v>
      </c>
      <c r="X64">
        <f t="shared" si="33"/>
        <v>1000</v>
      </c>
      <c r="AA64" s="23" t="s">
        <v>316</v>
      </c>
      <c r="AB64" s="24">
        <v>12</v>
      </c>
      <c r="AC64" s="24">
        <v>20</v>
      </c>
      <c r="AD64" s="24">
        <v>8</v>
      </c>
      <c r="AE64" s="24">
        <v>20</v>
      </c>
      <c r="AF64" s="24">
        <v>16</v>
      </c>
      <c r="AG64" s="24">
        <v>19</v>
      </c>
      <c r="AH64" s="24">
        <v>17</v>
      </c>
      <c r="AI64" s="24">
        <v>17</v>
      </c>
      <c r="AJ64" s="24">
        <v>19</v>
      </c>
      <c r="AK64" s="24">
        <v>1000</v>
      </c>
    </row>
    <row r="65" spans="1:37" ht="15" thickBot="1">
      <c r="A65" s="23" t="s">
        <v>317</v>
      </c>
      <c r="B65" s="24">
        <v>6</v>
      </c>
      <c r="C65" s="24">
        <v>4</v>
      </c>
      <c r="D65" s="24">
        <v>4</v>
      </c>
      <c r="E65" s="24">
        <v>15</v>
      </c>
      <c r="F65" s="24">
        <v>3</v>
      </c>
      <c r="G65" s="24">
        <v>6</v>
      </c>
      <c r="H65" s="24">
        <v>9</v>
      </c>
      <c r="I65" s="24">
        <v>8</v>
      </c>
      <c r="J65" s="24">
        <v>14</v>
      </c>
      <c r="K65" s="24">
        <v>1000</v>
      </c>
      <c r="O65">
        <f t="shared" si="32"/>
        <v>15</v>
      </c>
      <c r="P65">
        <f t="shared" si="24"/>
        <v>17</v>
      </c>
      <c r="Q65">
        <f t="shared" si="25"/>
        <v>17</v>
      </c>
      <c r="R65">
        <f t="shared" si="26"/>
        <v>6</v>
      </c>
      <c r="S65">
        <f t="shared" si="27"/>
        <v>18</v>
      </c>
      <c r="T65">
        <f t="shared" si="28"/>
        <v>15</v>
      </c>
      <c r="U65">
        <f t="shared" si="29"/>
        <v>12</v>
      </c>
      <c r="V65">
        <f t="shared" si="30"/>
        <v>13</v>
      </c>
      <c r="W65">
        <f t="shared" si="31"/>
        <v>7</v>
      </c>
      <c r="X65">
        <f t="shared" si="33"/>
        <v>1000</v>
      </c>
      <c r="AA65" s="23" t="s">
        <v>317</v>
      </c>
      <c r="AB65" s="24">
        <v>15</v>
      </c>
      <c r="AC65" s="24">
        <v>17</v>
      </c>
      <c r="AD65" s="24">
        <v>17</v>
      </c>
      <c r="AE65" s="24">
        <v>6</v>
      </c>
      <c r="AF65" s="24">
        <v>18</v>
      </c>
      <c r="AG65" s="24">
        <v>15</v>
      </c>
      <c r="AH65" s="24">
        <v>12</v>
      </c>
      <c r="AI65" s="24">
        <v>13</v>
      </c>
      <c r="AJ65" s="24">
        <v>7</v>
      </c>
      <c r="AK65" s="24">
        <v>1000</v>
      </c>
    </row>
    <row r="66" spans="1:37" ht="15" thickBot="1">
      <c r="A66" s="23" t="s">
        <v>318</v>
      </c>
      <c r="B66" s="24">
        <v>12</v>
      </c>
      <c r="C66" s="24">
        <v>4</v>
      </c>
      <c r="D66" s="24">
        <v>13</v>
      </c>
      <c r="E66" s="24">
        <v>8</v>
      </c>
      <c r="F66" s="24">
        <v>5</v>
      </c>
      <c r="G66" s="24">
        <v>9</v>
      </c>
      <c r="H66" s="24">
        <v>9</v>
      </c>
      <c r="I66" s="24">
        <v>8</v>
      </c>
      <c r="J66" s="24">
        <v>11</v>
      </c>
      <c r="K66" s="24">
        <v>1000</v>
      </c>
      <c r="O66">
        <f t="shared" si="32"/>
        <v>9</v>
      </c>
      <c r="P66">
        <f t="shared" si="24"/>
        <v>17</v>
      </c>
      <c r="Q66">
        <f t="shared" si="25"/>
        <v>8</v>
      </c>
      <c r="R66">
        <f t="shared" si="26"/>
        <v>13</v>
      </c>
      <c r="S66">
        <f t="shared" si="27"/>
        <v>16</v>
      </c>
      <c r="T66">
        <f t="shared" si="28"/>
        <v>12</v>
      </c>
      <c r="U66">
        <f t="shared" si="29"/>
        <v>12</v>
      </c>
      <c r="V66">
        <f t="shared" si="30"/>
        <v>13</v>
      </c>
      <c r="W66">
        <f t="shared" si="31"/>
        <v>10</v>
      </c>
      <c r="X66">
        <f t="shared" si="33"/>
        <v>1000</v>
      </c>
      <c r="AA66" s="23" t="s">
        <v>318</v>
      </c>
      <c r="AB66" s="24">
        <v>9</v>
      </c>
      <c r="AC66" s="24">
        <v>17</v>
      </c>
      <c r="AD66" s="24">
        <v>8</v>
      </c>
      <c r="AE66" s="24">
        <v>13</v>
      </c>
      <c r="AF66" s="24">
        <v>16</v>
      </c>
      <c r="AG66" s="24">
        <v>12</v>
      </c>
      <c r="AH66" s="24">
        <v>12</v>
      </c>
      <c r="AI66" s="24">
        <v>13</v>
      </c>
      <c r="AJ66" s="24">
        <v>10</v>
      </c>
      <c r="AK66" s="24">
        <v>1000</v>
      </c>
    </row>
    <row r="67" spans="1:37" ht="15" thickBot="1">
      <c r="A67" s="23" t="s">
        <v>319</v>
      </c>
      <c r="B67" s="24">
        <v>3</v>
      </c>
      <c r="C67" s="24">
        <v>12</v>
      </c>
      <c r="D67" s="24">
        <v>9</v>
      </c>
      <c r="E67" s="24">
        <v>3</v>
      </c>
      <c r="F67" s="24">
        <v>5</v>
      </c>
      <c r="G67" s="24">
        <v>12</v>
      </c>
      <c r="H67" s="24">
        <v>9</v>
      </c>
      <c r="I67" s="24">
        <v>8</v>
      </c>
      <c r="J67" s="24">
        <v>9</v>
      </c>
      <c r="K67" s="24">
        <v>1000</v>
      </c>
      <c r="O67">
        <f t="shared" si="32"/>
        <v>18</v>
      </c>
      <c r="P67">
        <f t="shared" si="24"/>
        <v>9</v>
      </c>
      <c r="Q67">
        <f t="shared" si="25"/>
        <v>12</v>
      </c>
      <c r="R67">
        <f t="shared" si="26"/>
        <v>18</v>
      </c>
      <c r="S67">
        <f t="shared" si="27"/>
        <v>16</v>
      </c>
      <c r="T67">
        <f t="shared" si="28"/>
        <v>9</v>
      </c>
      <c r="U67">
        <f t="shared" si="29"/>
        <v>12</v>
      </c>
      <c r="V67">
        <f t="shared" si="30"/>
        <v>13</v>
      </c>
      <c r="W67">
        <f t="shared" si="31"/>
        <v>12</v>
      </c>
      <c r="X67">
        <f t="shared" si="33"/>
        <v>1000</v>
      </c>
      <c r="AA67" s="23" t="s">
        <v>319</v>
      </c>
      <c r="AB67" s="24">
        <v>18</v>
      </c>
      <c r="AC67" s="24">
        <v>9</v>
      </c>
      <c r="AD67" s="24">
        <v>12</v>
      </c>
      <c r="AE67" s="24">
        <v>18</v>
      </c>
      <c r="AF67" s="24">
        <v>16</v>
      </c>
      <c r="AG67" s="24">
        <v>9</v>
      </c>
      <c r="AH67" s="24">
        <v>12</v>
      </c>
      <c r="AI67" s="24">
        <v>13</v>
      </c>
      <c r="AJ67" s="24">
        <v>12</v>
      </c>
      <c r="AK67" s="24">
        <v>1000</v>
      </c>
    </row>
    <row r="68" spans="1:37" ht="15" thickBot="1">
      <c r="A68" s="23" t="s">
        <v>320</v>
      </c>
      <c r="B68" s="24">
        <v>12</v>
      </c>
      <c r="C68" s="24">
        <v>12</v>
      </c>
      <c r="D68" s="24">
        <v>1</v>
      </c>
      <c r="E68" s="24">
        <v>10</v>
      </c>
      <c r="F68" s="24">
        <v>5</v>
      </c>
      <c r="G68" s="24">
        <v>14</v>
      </c>
      <c r="H68" s="24">
        <v>4</v>
      </c>
      <c r="I68" s="24">
        <v>8</v>
      </c>
      <c r="J68" s="24">
        <v>13</v>
      </c>
      <c r="K68" s="24">
        <v>1000</v>
      </c>
      <c r="O68">
        <f t="shared" si="32"/>
        <v>9</v>
      </c>
      <c r="P68">
        <f t="shared" si="24"/>
        <v>9</v>
      </c>
      <c r="Q68">
        <f t="shared" si="25"/>
        <v>20</v>
      </c>
      <c r="R68">
        <f t="shared" si="26"/>
        <v>11</v>
      </c>
      <c r="S68">
        <f t="shared" si="27"/>
        <v>16</v>
      </c>
      <c r="T68">
        <f t="shared" si="28"/>
        <v>7</v>
      </c>
      <c r="U68">
        <f t="shared" si="29"/>
        <v>17</v>
      </c>
      <c r="V68">
        <f t="shared" si="30"/>
        <v>13</v>
      </c>
      <c r="W68">
        <f t="shared" si="31"/>
        <v>8</v>
      </c>
      <c r="X68">
        <f t="shared" si="33"/>
        <v>1000</v>
      </c>
      <c r="AA68" s="23" t="s">
        <v>320</v>
      </c>
      <c r="AB68" s="24">
        <v>9</v>
      </c>
      <c r="AC68" s="24">
        <v>9</v>
      </c>
      <c r="AD68" s="24">
        <v>20</v>
      </c>
      <c r="AE68" s="24">
        <v>11</v>
      </c>
      <c r="AF68" s="24">
        <v>16</v>
      </c>
      <c r="AG68" s="24">
        <v>7</v>
      </c>
      <c r="AH68" s="24">
        <v>17</v>
      </c>
      <c r="AI68" s="24">
        <v>13</v>
      </c>
      <c r="AJ68" s="24">
        <v>8</v>
      </c>
      <c r="AK68" s="24">
        <v>1000</v>
      </c>
    </row>
    <row r="69" spans="1:37" ht="15" thickBot="1">
      <c r="A69" s="23" t="s">
        <v>321</v>
      </c>
      <c r="B69" s="24">
        <v>3</v>
      </c>
      <c r="C69" s="24">
        <v>4</v>
      </c>
      <c r="D69" s="24">
        <v>6</v>
      </c>
      <c r="E69" s="24">
        <v>11</v>
      </c>
      <c r="F69" s="24">
        <v>5</v>
      </c>
      <c r="G69" s="24">
        <v>10</v>
      </c>
      <c r="H69" s="24">
        <v>9</v>
      </c>
      <c r="I69" s="24">
        <v>6</v>
      </c>
      <c r="J69" s="24">
        <v>8</v>
      </c>
      <c r="K69" s="24">
        <v>1000</v>
      </c>
      <c r="O69">
        <f t="shared" si="32"/>
        <v>18</v>
      </c>
      <c r="P69">
        <f t="shared" si="24"/>
        <v>17</v>
      </c>
      <c r="Q69">
        <f t="shared" si="25"/>
        <v>15</v>
      </c>
      <c r="R69">
        <f t="shared" si="26"/>
        <v>10</v>
      </c>
      <c r="S69">
        <f t="shared" si="27"/>
        <v>16</v>
      </c>
      <c r="T69">
        <f t="shared" si="28"/>
        <v>11</v>
      </c>
      <c r="U69">
        <f t="shared" si="29"/>
        <v>12</v>
      </c>
      <c r="V69">
        <f t="shared" si="30"/>
        <v>15</v>
      </c>
      <c r="W69">
        <f t="shared" si="31"/>
        <v>13</v>
      </c>
      <c r="X69">
        <f t="shared" si="33"/>
        <v>1000</v>
      </c>
      <c r="AA69" s="23" t="s">
        <v>321</v>
      </c>
      <c r="AB69" s="24">
        <v>18</v>
      </c>
      <c r="AC69" s="24">
        <v>17</v>
      </c>
      <c r="AD69" s="24">
        <v>15</v>
      </c>
      <c r="AE69" s="24">
        <v>10</v>
      </c>
      <c r="AF69" s="24">
        <v>16</v>
      </c>
      <c r="AG69" s="24">
        <v>11</v>
      </c>
      <c r="AH69" s="24">
        <v>12</v>
      </c>
      <c r="AI69" s="24">
        <v>15</v>
      </c>
      <c r="AJ69" s="24">
        <v>13</v>
      </c>
      <c r="AK69" s="24">
        <v>1000</v>
      </c>
    </row>
    <row r="70" spans="1:37" ht="15" thickBot="1">
      <c r="A70" s="23" t="s">
        <v>322</v>
      </c>
      <c r="B70" s="24">
        <v>11</v>
      </c>
      <c r="C70" s="24">
        <v>12</v>
      </c>
      <c r="D70" s="24">
        <v>9</v>
      </c>
      <c r="E70" s="24">
        <v>2</v>
      </c>
      <c r="F70" s="24">
        <v>5</v>
      </c>
      <c r="G70" s="24">
        <v>3</v>
      </c>
      <c r="H70" s="24">
        <v>9</v>
      </c>
      <c r="I70" s="24">
        <v>8</v>
      </c>
      <c r="J70" s="24">
        <v>6</v>
      </c>
      <c r="K70" s="24">
        <v>1000</v>
      </c>
      <c r="O70">
        <f t="shared" si="32"/>
        <v>10</v>
      </c>
      <c r="P70">
        <f t="shared" si="24"/>
        <v>9</v>
      </c>
      <c r="Q70">
        <f t="shared" si="25"/>
        <v>12</v>
      </c>
      <c r="R70">
        <f t="shared" si="26"/>
        <v>19</v>
      </c>
      <c r="S70">
        <f t="shared" si="27"/>
        <v>16</v>
      </c>
      <c r="T70">
        <f t="shared" si="28"/>
        <v>18</v>
      </c>
      <c r="U70">
        <f t="shared" si="29"/>
        <v>12</v>
      </c>
      <c r="V70">
        <f t="shared" si="30"/>
        <v>13</v>
      </c>
      <c r="W70">
        <f t="shared" si="31"/>
        <v>15</v>
      </c>
      <c r="X70">
        <f t="shared" si="33"/>
        <v>1000</v>
      </c>
      <c r="AA70" s="23" t="s">
        <v>322</v>
      </c>
      <c r="AB70" s="24">
        <v>10</v>
      </c>
      <c r="AC70" s="24">
        <v>9</v>
      </c>
      <c r="AD70" s="24">
        <v>12</v>
      </c>
      <c r="AE70" s="24">
        <v>19</v>
      </c>
      <c r="AF70" s="24">
        <v>16</v>
      </c>
      <c r="AG70" s="24">
        <v>18</v>
      </c>
      <c r="AH70" s="24">
        <v>12</v>
      </c>
      <c r="AI70" s="24">
        <v>13</v>
      </c>
      <c r="AJ70" s="24">
        <v>15</v>
      </c>
      <c r="AK70" s="24">
        <v>1000</v>
      </c>
    </row>
    <row r="71" spans="1:37" ht="15" thickBot="1">
      <c r="A71" s="23" t="s">
        <v>323</v>
      </c>
      <c r="B71" s="24">
        <v>6</v>
      </c>
      <c r="C71" s="24">
        <v>12</v>
      </c>
      <c r="D71" s="24">
        <v>5</v>
      </c>
      <c r="E71" s="24">
        <v>4</v>
      </c>
      <c r="F71" s="24">
        <v>5</v>
      </c>
      <c r="G71" s="24">
        <v>11</v>
      </c>
      <c r="H71" s="24">
        <v>9</v>
      </c>
      <c r="I71" s="24">
        <v>4</v>
      </c>
      <c r="J71" s="24">
        <v>5</v>
      </c>
      <c r="K71" s="24">
        <v>1000</v>
      </c>
      <c r="O71">
        <f t="shared" si="32"/>
        <v>15</v>
      </c>
      <c r="P71">
        <f t="shared" si="24"/>
        <v>9</v>
      </c>
      <c r="Q71">
        <f t="shared" si="25"/>
        <v>16</v>
      </c>
      <c r="R71">
        <f t="shared" si="26"/>
        <v>17</v>
      </c>
      <c r="S71">
        <f t="shared" si="27"/>
        <v>16</v>
      </c>
      <c r="T71">
        <f t="shared" si="28"/>
        <v>10</v>
      </c>
      <c r="U71">
        <f t="shared" si="29"/>
        <v>12</v>
      </c>
      <c r="V71">
        <f t="shared" si="30"/>
        <v>17</v>
      </c>
      <c r="W71">
        <f t="shared" si="31"/>
        <v>16</v>
      </c>
      <c r="X71">
        <f t="shared" si="33"/>
        <v>1000</v>
      </c>
      <c r="AA71" s="23" t="s">
        <v>323</v>
      </c>
      <c r="AB71" s="24">
        <v>15</v>
      </c>
      <c r="AC71" s="24">
        <v>9</v>
      </c>
      <c r="AD71" s="24">
        <v>16</v>
      </c>
      <c r="AE71" s="24">
        <v>17</v>
      </c>
      <c r="AF71" s="24">
        <v>16</v>
      </c>
      <c r="AG71" s="24">
        <v>10</v>
      </c>
      <c r="AH71" s="24">
        <v>12</v>
      </c>
      <c r="AI71" s="24">
        <v>17</v>
      </c>
      <c r="AJ71" s="24">
        <v>16</v>
      </c>
      <c r="AK71" s="24">
        <v>1000</v>
      </c>
    </row>
    <row r="72" spans="1:37" ht="15" thickBot="1">
      <c r="A72" s="23" t="s">
        <v>324</v>
      </c>
      <c r="B72" s="24">
        <v>3</v>
      </c>
      <c r="C72" s="24">
        <v>4</v>
      </c>
      <c r="D72" s="24">
        <v>3</v>
      </c>
      <c r="E72" s="24">
        <v>7</v>
      </c>
      <c r="F72" s="24">
        <v>5</v>
      </c>
      <c r="G72" s="24">
        <v>14</v>
      </c>
      <c r="H72" s="24">
        <v>9</v>
      </c>
      <c r="I72" s="24">
        <v>8</v>
      </c>
      <c r="J72" s="24">
        <v>12</v>
      </c>
      <c r="K72" s="24">
        <v>1000</v>
      </c>
      <c r="O72">
        <f t="shared" si="32"/>
        <v>18</v>
      </c>
      <c r="P72">
        <f t="shared" si="24"/>
        <v>17</v>
      </c>
      <c r="Q72">
        <f t="shared" si="25"/>
        <v>18</v>
      </c>
      <c r="R72">
        <f t="shared" si="26"/>
        <v>14</v>
      </c>
      <c r="S72">
        <f t="shared" si="27"/>
        <v>16</v>
      </c>
      <c r="T72">
        <f t="shared" si="28"/>
        <v>7</v>
      </c>
      <c r="U72">
        <f t="shared" si="29"/>
        <v>12</v>
      </c>
      <c r="V72">
        <f t="shared" si="30"/>
        <v>13</v>
      </c>
      <c r="W72">
        <f t="shared" si="31"/>
        <v>9</v>
      </c>
      <c r="X72">
        <f t="shared" si="33"/>
        <v>1000</v>
      </c>
      <c r="AA72" s="23" t="s">
        <v>324</v>
      </c>
      <c r="AB72" s="24">
        <v>18</v>
      </c>
      <c r="AC72" s="24">
        <v>17</v>
      </c>
      <c r="AD72" s="24">
        <v>18</v>
      </c>
      <c r="AE72" s="24">
        <v>14</v>
      </c>
      <c r="AF72" s="24">
        <v>16</v>
      </c>
      <c r="AG72" s="24">
        <v>7</v>
      </c>
      <c r="AH72" s="24">
        <v>12</v>
      </c>
      <c r="AI72" s="24">
        <v>13</v>
      </c>
      <c r="AJ72" s="24">
        <v>9</v>
      </c>
      <c r="AK72" s="24">
        <v>1000</v>
      </c>
    </row>
    <row r="73" spans="1:37" ht="15" thickBot="1">
      <c r="A73" s="23" t="s">
        <v>325</v>
      </c>
      <c r="B73" s="24">
        <v>1</v>
      </c>
      <c r="C73" s="24">
        <v>12</v>
      </c>
      <c r="D73" s="24">
        <v>6</v>
      </c>
      <c r="E73" s="24">
        <v>5</v>
      </c>
      <c r="F73" s="24">
        <v>5</v>
      </c>
      <c r="G73" s="24">
        <v>4</v>
      </c>
      <c r="H73" s="24">
        <v>7</v>
      </c>
      <c r="I73" s="24">
        <v>8</v>
      </c>
      <c r="J73" s="24">
        <v>3</v>
      </c>
      <c r="K73" s="24">
        <v>1000</v>
      </c>
      <c r="O73">
        <f t="shared" si="32"/>
        <v>20</v>
      </c>
      <c r="P73">
        <f t="shared" si="24"/>
        <v>9</v>
      </c>
      <c r="Q73">
        <f t="shared" si="25"/>
        <v>15</v>
      </c>
      <c r="R73">
        <f t="shared" si="26"/>
        <v>16</v>
      </c>
      <c r="S73">
        <f t="shared" si="27"/>
        <v>16</v>
      </c>
      <c r="T73">
        <f t="shared" si="28"/>
        <v>17</v>
      </c>
      <c r="U73">
        <f t="shared" si="29"/>
        <v>14</v>
      </c>
      <c r="V73">
        <f t="shared" si="30"/>
        <v>13</v>
      </c>
      <c r="W73">
        <f t="shared" si="31"/>
        <v>18</v>
      </c>
      <c r="X73">
        <f t="shared" si="33"/>
        <v>1000</v>
      </c>
      <c r="AA73" s="23" t="s">
        <v>325</v>
      </c>
      <c r="AB73" s="24">
        <v>20</v>
      </c>
      <c r="AC73" s="24">
        <v>9</v>
      </c>
      <c r="AD73" s="24">
        <v>15</v>
      </c>
      <c r="AE73" s="24">
        <v>16</v>
      </c>
      <c r="AF73" s="24">
        <v>16</v>
      </c>
      <c r="AG73" s="24">
        <v>17</v>
      </c>
      <c r="AH73" s="24">
        <v>14</v>
      </c>
      <c r="AI73" s="24">
        <v>13</v>
      </c>
      <c r="AJ73" s="24">
        <v>18</v>
      </c>
      <c r="AK73" s="24">
        <v>1000</v>
      </c>
    </row>
    <row r="74" spans="1:37" ht="15" thickBot="1">
      <c r="A74" s="23" t="s">
        <v>326</v>
      </c>
      <c r="B74" s="24">
        <v>14</v>
      </c>
      <c r="C74" s="24">
        <v>4</v>
      </c>
      <c r="D74" s="24">
        <v>19</v>
      </c>
      <c r="E74" s="24">
        <v>16</v>
      </c>
      <c r="F74" s="24">
        <v>5</v>
      </c>
      <c r="G74" s="24">
        <v>14</v>
      </c>
      <c r="H74" s="24">
        <v>9</v>
      </c>
      <c r="I74" s="24">
        <v>8</v>
      </c>
      <c r="J74" s="24">
        <v>16</v>
      </c>
      <c r="K74" s="24">
        <v>1000</v>
      </c>
      <c r="O74">
        <f t="shared" si="32"/>
        <v>7</v>
      </c>
      <c r="P74">
        <f t="shared" si="24"/>
        <v>17</v>
      </c>
      <c r="Q74">
        <f t="shared" si="25"/>
        <v>2</v>
      </c>
      <c r="R74">
        <f t="shared" si="26"/>
        <v>5</v>
      </c>
      <c r="S74">
        <f t="shared" si="27"/>
        <v>16</v>
      </c>
      <c r="T74">
        <f t="shared" si="28"/>
        <v>7</v>
      </c>
      <c r="U74">
        <f t="shared" si="29"/>
        <v>12</v>
      </c>
      <c r="V74">
        <f t="shared" si="30"/>
        <v>13</v>
      </c>
      <c r="W74">
        <f t="shared" si="31"/>
        <v>5</v>
      </c>
      <c r="X74">
        <f t="shared" si="33"/>
        <v>1000</v>
      </c>
      <c r="AA74" s="23" t="s">
        <v>326</v>
      </c>
      <c r="AB74" s="24">
        <v>7</v>
      </c>
      <c r="AC74" s="24">
        <v>17</v>
      </c>
      <c r="AD74" s="24">
        <v>2</v>
      </c>
      <c r="AE74" s="24">
        <v>5</v>
      </c>
      <c r="AF74" s="24">
        <v>16</v>
      </c>
      <c r="AG74" s="24">
        <v>7</v>
      </c>
      <c r="AH74" s="24">
        <v>12</v>
      </c>
      <c r="AI74" s="24">
        <v>13</v>
      </c>
      <c r="AJ74" s="24">
        <v>5</v>
      </c>
      <c r="AK74" s="24">
        <v>1000</v>
      </c>
    </row>
    <row r="75" spans="1:37" ht="15" thickBot="1">
      <c r="A75" s="23" t="s">
        <v>327</v>
      </c>
      <c r="B75" s="24">
        <v>18</v>
      </c>
      <c r="C75" s="24">
        <v>12</v>
      </c>
      <c r="D75" s="24">
        <v>19</v>
      </c>
      <c r="E75" s="24">
        <v>19</v>
      </c>
      <c r="F75" s="24">
        <v>5</v>
      </c>
      <c r="G75" s="24">
        <v>14</v>
      </c>
      <c r="H75" s="24">
        <v>9</v>
      </c>
      <c r="I75" s="24">
        <v>8</v>
      </c>
      <c r="J75" s="24">
        <v>18</v>
      </c>
      <c r="K75" s="24">
        <v>1000</v>
      </c>
      <c r="O75">
        <f t="shared" si="32"/>
        <v>3</v>
      </c>
      <c r="P75">
        <f t="shared" si="24"/>
        <v>9</v>
      </c>
      <c r="Q75">
        <f t="shared" si="25"/>
        <v>2</v>
      </c>
      <c r="R75">
        <f t="shared" si="26"/>
        <v>2</v>
      </c>
      <c r="S75">
        <f t="shared" si="27"/>
        <v>16</v>
      </c>
      <c r="T75">
        <f t="shared" si="28"/>
        <v>7</v>
      </c>
      <c r="U75">
        <f t="shared" si="29"/>
        <v>12</v>
      </c>
      <c r="V75">
        <f t="shared" si="30"/>
        <v>13</v>
      </c>
      <c r="W75">
        <f t="shared" si="31"/>
        <v>3</v>
      </c>
      <c r="X75">
        <f t="shared" si="33"/>
        <v>1000</v>
      </c>
      <c r="AA75" s="23" t="s">
        <v>327</v>
      </c>
      <c r="AB75" s="24">
        <v>3</v>
      </c>
      <c r="AC75" s="24">
        <v>9</v>
      </c>
      <c r="AD75" s="24">
        <v>2</v>
      </c>
      <c r="AE75" s="24">
        <v>2</v>
      </c>
      <c r="AF75" s="24">
        <v>16</v>
      </c>
      <c r="AG75" s="24">
        <v>7</v>
      </c>
      <c r="AH75" s="24">
        <v>12</v>
      </c>
      <c r="AI75" s="24">
        <v>13</v>
      </c>
      <c r="AJ75" s="24">
        <v>3</v>
      </c>
      <c r="AK75" s="24">
        <v>1000</v>
      </c>
    </row>
    <row r="76" spans="1:37" ht="15" thickBot="1">
      <c r="A76" s="23" t="s">
        <v>328</v>
      </c>
      <c r="B76" s="24">
        <v>19</v>
      </c>
      <c r="C76" s="24">
        <v>12</v>
      </c>
      <c r="D76" s="24">
        <v>16</v>
      </c>
      <c r="E76" s="24">
        <v>18</v>
      </c>
      <c r="F76" s="24">
        <v>5</v>
      </c>
      <c r="G76" s="24">
        <v>14</v>
      </c>
      <c r="H76" s="24">
        <v>9</v>
      </c>
      <c r="I76" s="24">
        <v>8</v>
      </c>
      <c r="J76" s="24">
        <v>18</v>
      </c>
      <c r="K76" s="24">
        <v>1000</v>
      </c>
      <c r="O76">
        <f t="shared" si="32"/>
        <v>2</v>
      </c>
      <c r="P76">
        <f t="shared" si="24"/>
        <v>9</v>
      </c>
      <c r="Q76">
        <f t="shared" si="25"/>
        <v>5</v>
      </c>
      <c r="R76">
        <f t="shared" si="26"/>
        <v>3</v>
      </c>
      <c r="S76">
        <f t="shared" si="27"/>
        <v>16</v>
      </c>
      <c r="T76">
        <f t="shared" si="28"/>
        <v>7</v>
      </c>
      <c r="U76">
        <f t="shared" si="29"/>
        <v>12</v>
      </c>
      <c r="V76">
        <f t="shared" si="30"/>
        <v>13</v>
      </c>
      <c r="W76">
        <f t="shared" si="31"/>
        <v>3</v>
      </c>
      <c r="X76">
        <f t="shared" si="33"/>
        <v>1000</v>
      </c>
      <c r="AA76" s="23" t="s">
        <v>328</v>
      </c>
      <c r="AB76" s="24">
        <v>2</v>
      </c>
      <c r="AC76" s="24">
        <v>9</v>
      </c>
      <c r="AD76" s="24">
        <v>5</v>
      </c>
      <c r="AE76" s="24">
        <v>3</v>
      </c>
      <c r="AF76" s="24">
        <v>16</v>
      </c>
      <c r="AG76" s="24">
        <v>7</v>
      </c>
      <c r="AH76" s="24">
        <v>12</v>
      </c>
      <c r="AI76" s="24">
        <v>13</v>
      </c>
      <c r="AJ76" s="24">
        <v>3</v>
      </c>
      <c r="AK76" s="24">
        <v>1000</v>
      </c>
    </row>
    <row r="77" spans="1:37" ht="15" thickBot="1">
      <c r="A77" s="23" t="s">
        <v>329</v>
      </c>
      <c r="B77" s="24">
        <v>20</v>
      </c>
      <c r="C77" s="24">
        <v>12</v>
      </c>
      <c r="D77" s="24">
        <v>17</v>
      </c>
      <c r="E77" s="24">
        <v>16</v>
      </c>
      <c r="F77" s="24">
        <v>1</v>
      </c>
      <c r="G77" s="24">
        <v>14</v>
      </c>
      <c r="H77" s="24">
        <v>9</v>
      </c>
      <c r="I77" s="24">
        <v>2</v>
      </c>
      <c r="J77" s="24">
        <v>20</v>
      </c>
      <c r="K77" s="24">
        <v>1000</v>
      </c>
      <c r="O77">
        <f t="shared" si="32"/>
        <v>1</v>
      </c>
      <c r="P77">
        <f t="shared" si="24"/>
        <v>9</v>
      </c>
      <c r="Q77">
        <f t="shared" si="25"/>
        <v>4</v>
      </c>
      <c r="R77">
        <f t="shared" si="26"/>
        <v>5</v>
      </c>
      <c r="S77">
        <f t="shared" si="27"/>
        <v>20</v>
      </c>
      <c r="T77">
        <f t="shared" si="28"/>
        <v>7</v>
      </c>
      <c r="U77">
        <f t="shared" si="29"/>
        <v>12</v>
      </c>
      <c r="V77">
        <f t="shared" si="30"/>
        <v>19</v>
      </c>
      <c r="W77">
        <f t="shared" si="31"/>
        <v>1</v>
      </c>
      <c r="X77">
        <f t="shared" si="33"/>
        <v>1000</v>
      </c>
      <c r="AA77" s="23" t="s">
        <v>329</v>
      </c>
      <c r="AB77" s="24">
        <v>1</v>
      </c>
      <c r="AC77" s="24">
        <v>9</v>
      </c>
      <c r="AD77" s="24">
        <v>4</v>
      </c>
      <c r="AE77" s="24">
        <v>5</v>
      </c>
      <c r="AF77" s="24">
        <v>20</v>
      </c>
      <c r="AG77" s="24">
        <v>7</v>
      </c>
      <c r="AH77" s="24">
        <v>12</v>
      </c>
      <c r="AI77" s="24">
        <v>19</v>
      </c>
      <c r="AJ77" s="24">
        <v>1</v>
      </c>
      <c r="AK77" s="24">
        <v>1000</v>
      </c>
    </row>
    <row r="78" spans="1:37" ht="15" thickBot="1">
      <c r="A78" s="23" t="s">
        <v>330</v>
      </c>
      <c r="B78" s="24">
        <v>16</v>
      </c>
      <c r="C78" s="24">
        <v>20</v>
      </c>
      <c r="D78" s="24">
        <v>18</v>
      </c>
      <c r="E78" s="24">
        <v>19</v>
      </c>
      <c r="F78" s="24">
        <v>5</v>
      </c>
      <c r="G78" s="24">
        <v>14</v>
      </c>
      <c r="H78" s="24">
        <v>6</v>
      </c>
      <c r="I78" s="24">
        <v>8</v>
      </c>
      <c r="J78" s="24">
        <v>17</v>
      </c>
      <c r="K78" s="24">
        <v>1000</v>
      </c>
      <c r="O78">
        <f t="shared" si="32"/>
        <v>5</v>
      </c>
      <c r="P78">
        <f t="shared" si="24"/>
        <v>1</v>
      </c>
      <c r="Q78">
        <f t="shared" si="25"/>
        <v>3</v>
      </c>
      <c r="R78">
        <f t="shared" si="26"/>
        <v>2</v>
      </c>
      <c r="S78">
        <f t="shared" si="27"/>
        <v>16</v>
      </c>
      <c r="T78">
        <f t="shared" si="28"/>
        <v>7</v>
      </c>
      <c r="U78">
        <f t="shared" si="29"/>
        <v>15</v>
      </c>
      <c r="V78">
        <f t="shared" si="30"/>
        <v>13</v>
      </c>
      <c r="W78">
        <f t="shared" si="31"/>
        <v>4</v>
      </c>
      <c r="X78">
        <f t="shared" si="33"/>
        <v>1000</v>
      </c>
      <c r="AA78" s="23" t="s">
        <v>330</v>
      </c>
      <c r="AB78" s="24">
        <v>5</v>
      </c>
      <c r="AC78" s="24">
        <v>1</v>
      </c>
      <c r="AD78" s="24">
        <v>3</v>
      </c>
      <c r="AE78" s="24">
        <v>2</v>
      </c>
      <c r="AF78" s="24">
        <v>16</v>
      </c>
      <c r="AG78" s="24">
        <v>7</v>
      </c>
      <c r="AH78" s="24">
        <v>15</v>
      </c>
      <c r="AI78" s="24">
        <v>13</v>
      </c>
      <c r="AJ78" s="24">
        <v>4</v>
      </c>
      <c r="AK78" s="24">
        <v>1000</v>
      </c>
    </row>
    <row r="79" spans="1:37" ht="18.600000000000001" thickBot="1">
      <c r="A79" s="19"/>
      <c r="AA79" s="19"/>
    </row>
    <row r="80" spans="1:37" ht="15" thickBot="1">
      <c r="A80" s="23" t="s">
        <v>331</v>
      </c>
      <c r="B80" s="23" t="s">
        <v>301</v>
      </c>
      <c r="C80" s="23" t="s">
        <v>302</v>
      </c>
      <c r="D80" s="23" t="s">
        <v>303</v>
      </c>
      <c r="E80" s="23" t="s">
        <v>304</v>
      </c>
      <c r="F80" s="23" t="s">
        <v>305</v>
      </c>
      <c r="G80" s="23" t="s">
        <v>306</v>
      </c>
      <c r="H80" s="23" t="s">
        <v>307</v>
      </c>
      <c r="I80" s="23" t="s">
        <v>308</v>
      </c>
      <c r="J80" s="23" t="s">
        <v>309</v>
      </c>
      <c r="AA80" s="23" t="s">
        <v>331</v>
      </c>
      <c r="AB80" s="23" t="s">
        <v>301</v>
      </c>
      <c r="AC80" s="23" t="s">
        <v>302</v>
      </c>
      <c r="AD80" s="23" t="s">
        <v>303</v>
      </c>
      <c r="AE80" s="23" t="s">
        <v>304</v>
      </c>
      <c r="AF80" s="23" t="s">
        <v>305</v>
      </c>
      <c r="AG80" s="23" t="s">
        <v>306</v>
      </c>
      <c r="AH80" s="23" t="s">
        <v>307</v>
      </c>
      <c r="AI80" s="23" t="s">
        <v>308</v>
      </c>
      <c r="AJ80" s="23" t="s">
        <v>309</v>
      </c>
    </row>
    <row r="81" spans="1:36" ht="15" thickBot="1">
      <c r="A81" s="23" t="s">
        <v>332</v>
      </c>
      <c r="B81" s="24" t="s">
        <v>333</v>
      </c>
      <c r="C81" s="24" t="s">
        <v>334</v>
      </c>
      <c r="D81" s="24" t="s">
        <v>335</v>
      </c>
      <c r="E81" s="24" t="s">
        <v>336</v>
      </c>
      <c r="F81" s="24" t="s">
        <v>337</v>
      </c>
      <c r="G81" s="24" t="s">
        <v>334</v>
      </c>
      <c r="H81" s="24" t="s">
        <v>338</v>
      </c>
      <c r="I81" s="24" t="s">
        <v>339</v>
      </c>
      <c r="J81" s="24" t="s">
        <v>340</v>
      </c>
      <c r="AA81" s="23" t="s">
        <v>332</v>
      </c>
      <c r="AB81" s="24" t="s">
        <v>467</v>
      </c>
      <c r="AC81" s="24" t="s">
        <v>468</v>
      </c>
      <c r="AD81" s="24" t="s">
        <v>469</v>
      </c>
      <c r="AE81" s="24" t="s">
        <v>470</v>
      </c>
      <c r="AF81" s="24" t="s">
        <v>471</v>
      </c>
      <c r="AG81" s="24" t="s">
        <v>472</v>
      </c>
      <c r="AH81" s="24" t="s">
        <v>473</v>
      </c>
      <c r="AI81" s="24" t="s">
        <v>474</v>
      </c>
      <c r="AJ81" s="24" t="s">
        <v>475</v>
      </c>
    </row>
    <row r="82" spans="1:36" ht="15" thickBot="1">
      <c r="A82" s="23" t="s">
        <v>341</v>
      </c>
      <c r="B82" s="24" t="s">
        <v>342</v>
      </c>
      <c r="C82" s="24" t="s">
        <v>343</v>
      </c>
      <c r="D82" s="24" t="s">
        <v>344</v>
      </c>
      <c r="E82" s="24" t="s">
        <v>345</v>
      </c>
      <c r="F82" s="24" t="s">
        <v>346</v>
      </c>
      <c r="G82" s="24" t="s">
        <v>343</v>
      </c>
      <c r="H82" s="24" t="s">
        <v>347</v>
      </c>
      <c r="I82" s="24" t="s">
        <v>348</v>
      </c>
      <c r="J82" s="24" t="s">
        <v>349</v>
      </c>
      <c r="AA82" s="23" t="s">
        <v>341</v>
      </c>
      <c r="AB82" s="24" t="s">
        <v>476</v>
      </c>
      <c r="AC82" s="24" t="s">
        <v>477</v>
      </c>
      <c r="AD82" s="24" t="s">
        <v>478</v>
      </c>
      <c r="AE82" s="24" t="s">
        <v>479</v>
      </c>
      <c r="AF82" s="24" t="s">
        <v>480</v>
      </c>
      <c r="AG82" s="24" t="s">
        <v>481</v>
      </c>
      <c r="AH82" s="24" t="s">
        <v>482</v>
      </c>
      <c r="AI82" s="24" t="s">
        <v>483</v>
      </c>
      <c r="AJ82" s="24" t="s">
        <v>484</v>
      </c>
    </row>
    <row r="83" spans="1:36" ht="15" thickBot="1">
      <c r="A83" s="23" t="s">
        <v>350</v>
      </c>
      <c r="B83" s="24" t="s">
        <v>351</v>
      </c>
      <c r="C83" s="24" t="s">
        <v>352</v>
      </c>
      <c r="D83" s="24" t="s">
        <v>353</v>
      </c>
      <c r="E83" s="24" t="s">
        <v>354</v>
      </c>
      <c r="F83" s="24" t="s">
        <v>355</v>
      </c>
      <c r="G83" s="24" t="s">
        <v>352</v>
      </c>
      <c r="H83" s="24" t="s">
        <v>356</v>
      </c>
      <c r="I83" s="24" t="s">
        <v>352</v>
      </c>
      <c r="J83" s="24" t="s">
        <v>357</v>
      </c>
      <c r="AA83" s="23" t="s">
        <v>350</v>
      </c>
      <c r="AB83" s="24" t="s">
        <v>485</v>
      </c>
      <c r="AC83" s="24" t="s">
        <v>485</v>
      </c>
      <c r="AD83" s="24" t="s">
        <v>486</v>
      </c>
      <c r="AE83" s="24" t="s">
        <v>487</v>
      </c>
      <c r="AF83" s="24" t="s">
        <v>488</v>
      </c>
      <c r="AG83" s="24" t="s">
        <v>489</v>
      </c>
      <c r="AH83" s="24" t="s">
        <v>490</v>
      </c>
      <c r="AI83" s="24" t="s">
        <v>491</v>
      </c>
      <c r="AJ83" s="24" t="s">
        <v>492</v>
      </c>
    </row>
    <row r="84" spans="1:36" ht="15" thickBot="1">
      <c r="A84" s="23" t="s">
        <v>358</v>
      </c>
      <c r="B84" s="24" t="s">
        <v>359</v>
      </c>
      <c r="C84" s="24" t="s">
        <v>360</v>
      </c>
      <c r="D84" s="24" t="s">
        <v>361</v>
      </c>
      <c r="E84" s="24" t="s">
        <v>362</v>
      </c>
      <c r="F84" s="24" t="s">
        <v>363</v>
      </c>
      <c r="G84" s="24" t="s">
        <v>360</v>
      </c>
      <c r="H84" s="24" t="s">
        <v>364</v>
      </c>
      <c r="I84" s="24" t="s">
        <v>360</v>
      </c>
      <c r="J84" s="24" t="s">
        <v>365</v>
      </c>
      <c r="AA84" s="23" t="s">
        <v>358</v>
      </c>
      <c r="AB84" s="24" t="s">
        <v>493</v>
      </c>
      <c r="AC84" s="24" t="s">
        <v>493</v>
      </c>
      <c r="AD84" s="24" t="s">
        <v>494</v>
      </c>
      <c r="AE84" s="24" t="s">
        <v>495</v>
      </c>
      <c r="AF84" s="24" t="s">
        <v>496</v>
      </c>
      <c r="AG84" s="24" t="s">
        <v>497</v>
      </c>
      <c r="AH84" s="24" t="s">
        <v>498</v>
      </c>
      <c r="AI84" s="24" t="s">
        <v>499</v>
      </c>
      <c r="AJ84" s="24" t="s">
        <v>500</v>
      </c>
    </row>
    <row r="85" spans="1:36" ht="15" thickBot="1">
      <c r="A85" s="23" t="s">
        <v>366</v>
      </c>
      <c r="B85" s="24" t="s">
        <v>367</v>
      </c>
      <c r="C85" s="24" t="s">
        <v>368</v>
      </c>
      <c r="D85" s="24" t="s">
        <v>369</v>
      </c>
      <c r="E85" s="24" t="s">
        <v>370</v>
      </c>
      <c r="F85" s="24" t="s">
        <v>368</v>
      </c>
      <c r="G85" s="24" t="s">
        <v>368</v>
      </c>
      <c r="H85" s="24" t="s">
        <v>371</v>
      </c>
      <c r="I85" s="24" t="s">
        <v>368</v>
      </c>
      <c r="J85" s="24" t="s">
        <v>372</v>
      </c>
      <c r="AA85" s="23" t="s">
        <v>366</v>
      </c>
      <c r="AB85" s="24" t="s">
        <v>501</v>
      </c>
      <c r="AC85" s="24" t="s">
        <v>501</v>
      </c>
      <c r="AD85" s="24" t="s">
        <v>502</v>
      </c>
      <c r="AE85" s="24" t="s">
        <v>503</v>
      </c>
      <c r="AF85" s="24" t="s">
        <v>504</v>
      </c>
      <c r="AG85" s="24" t="s">
        <v>505</v>
      </c>
      <c r="AH85" s="24" t="s">
        <v>506</v>
      </c>
      <c r="AI85" s="24" t="s">
        <v>507</v>
      </c>
      <c r="AJ85" s="24" t="s">
        <v>508</v>
      </c>
    </row>
    <row r="86" spans="1:36" ht="15" thickBot="1">
      <c r="A86" s="23" t="s">
        <v>373</v>
      </c>
      <c r="B86" s="24" t="s">
        <v>374</v>
      </c>
      <c r="C86" s="24" t="s">
        <v>375</v>
      </c>
      <c r="D86" s="24" t="s">
        <v>376</v>
      </c>
      <c r="E86" s="24" t="s">
        <v>377</v>
      </c>
      <c r="F86" s="24" t="s">
        <v>375</v>
      </c>
      <c r="G86" s="24" t="s">
        <v>375</v>
      </c>
      <c r="H86" s="24" t="s">
        <v>378</v>
      </c>
      <c r="I86" s="24" t="s">
        <v>375</v>
      </c>
      <c r="J86" s="24" t="s">
        <v>379</v>
      </c>
      <c r="AA86" s="23" t="s">
        <v>373</v>
      </c>
      <c r="AB86" s="24" t="s">
        <v>509</v>
      </c>
      <c r="AC86" s="24" t="s">
        <v>509</v>
      </c>
      <c r="AD86" s="24" t="s">
        <v>510</v>
      </c>
      <c r="AE86" s="24" t="s">
        <v>511</v>
      </c>
      <c r="AF86" s="24" t="s">
        <v>512</v>
      </c>
      <c r="AG86" s="24" t="s">
        <v>513</v>
      </c>
      <c r="AH86" s="24" t="s">
        <v>514</v>
      </c>
      <c r="AI86" s="24" t="s">
        <v>515</v>
      </c>
      <c r="AJ86" s="24" t="s">
        <v>516</v>
      </c>
    </row>
    <row r="87" spans="1:36" ht="15" thickBot="1">
      <c r="A87" s="23" t="s">
        <v>380</v>
      </c>
      <c r="B87" s="24" t="s">
        <v>381</v>
      </c>
      <c r="C87" s="24" t="s">
        <v>382</v>
      </c>
      <c r="D87" s="24" t="s">
        <v>383</v>
      </c>
      <c r="E87" s="24" t="s">
        <v>384</v>
      </c>
      <c r="F87" s="24" t="s">
        <v>382</v>
      </c>
      <c r="G87" s="24" t="s">
        <v>382</v>
      </c>
      <c r="H87" s="24" t="s">
        <v>385</v>
      </c>
      <c r="I87" s="24" t="s">
        <v>382</v>
      </c>
      <c r="J87" s="24" t="s">
        <v>386</v>
      </c>
      <c r="AA87" s="23" t="s">
        <v>380</v>
      </c>
      <c r="AB87" s="24" t="s">
        <v>517</v>
      </c>
      <c r="AC87" s="24" t="s">
        <v>517</v>
      </c>
      <c r="AD87" s="24" t="s">
        <v>518</v>
      </c>
      <c r="AE87" s="24" t="s">
        <v>519</v>
      </c>
      <c r="AF87" s="24" t="s">
        <v>520</v>
      </c>
      <c r="AG87" s="24" t="s">
        <v>521</v>
      </c>
      <c r="AH87" s="24" t="s">
        <v>522</v>
      </c>
      <c r="AI87" s="24" t="s">
        <v>523</v>
      </c>
      <c r="AJ87" s="24" t="s">
        <v>524</v>
      </c>
    </row>
    <row r="88" spans="1:36" ht="15" thickBot="1">
      <c r="A88" s="23" t="s">
        <v>387</v>
      </c>
      <c r="B88" s="24" t="s">
        <v>388</v>
      </c>
      <c r="C88" s="24" t="s">
        <v>389</v>
      </c>
      <c r="D88" s="24" t="s">
        <v>390</v>
      </c>
      <c r="E88" s="24" t="s">
        <v>391</v>
      </c>
      <c r="F88" s="24" t="s">
        <v>389</v>
      </c>
      <c r="G88" s="24" t="s">
        <v>389</v>
      </c>
      <c r="H88" s="24" t="s">
        <v>392</v>
      </c>
      <c r="I88" s="24" t="s">
        <v>389</v>
      </c>
      <c r="J88" s="24" t="s">
        <v>393</v>
      </c>
      <c r="AA88" s="23" t="s">
        <v>387</v>
      </c>
      <c r="AB88" s="24" t="s">
        <v>525</v>
      </c>
      <c r="AC88" s="24" t="s">
        <v>525</v>
      </c>
      <c r="AD88" s="24" t="s">
        <v>526</v>
      </c>
      <c r="AE88" s="24" t="s">
        <v>527</v>
      </c>
      <c r="AF88" s="24" t="s">
        <v>528</v>
      </c>
      <c r="AG88" s="24" t="s">
        <v>529</v>
      </c>
      <c r="AH88" s="24" t="s">
        <v>530</v>
      </c>
      <c r="AI88" s="24" t="s">
        <v>531</v>
      </c>
      <c r="AJ88" s="24" t="s">
        <v>532</v>
      </c>
    </row>
    <row r="89" spans="1:36" ht="15" thickBot="1">
      <c r="A89" s="23" t="s">
        <v>394</v>
      </c>
      <c r="B89" s="24" t="s">
        <v>395</v>
      </c>
      <c r="C89" s="24" t="s">
        <v>396</v>
      </c>
      <c r="D89" s="24" t="s">
        <v>397</v>
      </c>
      <c r="E89" s="24" t="s">
        <v>398</v>
      </c>
      <c r="F89" s="24" t="s">
        <v>396</v>
      </c>
      <c r="G89" s="24" t="s">
        <v>396</v>
      </c>
      <c r="H89" s="24" t="s">
        <v>399</v>
      </c>
      <c r="I89" s="24" t="s">
        <v>396</v>
      </c>
      <c r="J89" s="24" t="s">
        <v>400</v>
      </c>
      <c r="AA89" s="23" t="s">
        <v>394</v>
      </c>
      <c r="AB89" s="24" t="s">
        <v>533</v>
      </c>
      <c r="AC89" s="24" t="s">
        <v>533</v>
      </c>
      <c r="AD89" s="24" t="s">
        <v>534</v>
      </c>
      <c r="AE89" s="24" t="s">
        <v>535</v>
      </c>
      <c r="AF89" s="24" t="s">
        <v>536</v>
      </c>
      <c r="AG89" s="24" t="s">
        <v>537</v>
      </c>
      <c r="AH89" s="24" t="s">
        <v>538</v>
      </c>
      <c r="AI89" s="24" t="s">
        <v>539</v>
      </c>
      <c r="AJ89" s="24" t="s">
        <v>540</v>
      </c>
    </row>
    <row r="90" spans="1:36" ht="15" thickBot="1">
      <c r="A90" s="23" t="s">
        <v>401</v>
      </c>
      <c r="B90" s="24" t="s">
        <v>402</v>
      </c>
      <c r="C90" s="24" t="s">
        <v>403</v>
      </c>
      <c r="D90" s="24" t="s">
        <v>404</v>
      </c>
      <c r="E90" s="24" t="s">
        <v>405</v>
      </c>
      <c r="F90" s="24" t="s">
        <v>403</v>
      </c>
      <c r="G90" s="24" t="s">
        <v>403</v>
      </c>
      <c r="H90" s="24" t="s">
        <v>403</v>
      </c>
      <c r="I90" s="24" t="s">
        <v>403</v>
      </c>
      <c r="J90" s="24" t="s">
        <v>406</v>
      </c>
      <c r="AA90" s="23" t="s">
        <v>401</v>
      </c>
      <c r="AB90" s="24" t="s">
        <v>541</v>
      </c>
      <c r="AC90" s="24" t="s">
        <v>541</v>
      </c>
      <c r="AD90" s="24" t="s">
        <v>542</v>
      </c>
      <c r="AE90" s="24" t="s">
        <v>543</v>
      </c>
      <c r="AF90" s="24" t="s">
        <v>544</v>
      </c>
      <c r="AG90" s="24" t="s">
        <v>545</v>
      </c>
      <c r="AH90" s="24" t="s">
        <v>546</v>
      </c>
      <c r="AI90" s="24" t="s">
        <v>547</v>
      </c>
      <c r="AJ90" s="24" t="s">
        <v>548</v>
      </c>
    </row>
    <row r="91" spans="1:36" ht="15" thickBot="1">
      <c r="A91" s="23" t="s">
        <v>407</v>
      </c>
      <c r="B91" s="24" t="s">
        <v>408</v>
      </c>
      <c r="C91" s="24" t="s">
        <v>409</v>
      </c>
      <c r="D91" s="24" t="s">
        <v>410</v>
      </c>
      <c r="E91" s="24" t="s">
        <v>411</v>
      </c>
      <c r="F91" s="24" t="s">
        <v>409</v>
      </c>
      <c r="G91" s="24" t="s">
        <v>409</v>
      </c>
      <c r="H91" s="24" t="s">
        <v>409</v>
      </c>
      <c r="I91" s="24" t="s">
        <v>409</v>
      </c>
      <c r="J91" s="24" t="s">
        <v>412</v>
      </c>
      <c r="AA91" s="23" t="s">
        <v>407</v>
      </c>
      <c r="AB91" s="24" t="s">
        <v>549</v>
      </c>
      <c r="AC91" s="24" t="s">
        <v>549</v>
      </c>
      <c r="AD91" s="24" t="s">
        <v>550</v>
      </c>
      <c r="AE91" s="24" t="s">
        <v>551</v>
      </c>
      <c r="AF91" s="24" t="s">
        <v>552</v>
      </c>
      <c r="AG91" s="24" t="s">
        <v>553</v>
      </c>
      <c r="AH91" s="24" t="s">
        <v>554</v>
      </c>
      <c r="AI91" s="24" t="s">
        <v>555</v>
      </c>
      <c r="AJ91" s="24" t="s">
        <v>556</v>
      </c>
    </row>
    <row r="92" spans="1:36" ht="15" thickBot="1">
      <c r="A92" s="23" t="s">
        <v>413</v>
      </c>
      <c r="B92" s="24" t="s">
        <v>414</v>
      </c>
      <c r="C92" s="24" t="s">
        <v>415</v>
      </c>
      <c r="D92" s="24" t="s">
        <v>415</v>
      </c>
      <c r="E92" s="24" t="s">
        <v>416</v>
      </c>
      <c r="F92" s="24" t="s">
        <v>415</v>
      </c>
      <c r="G92" s="24" t="s">
        <v>415</v>
      </c>
      <c r="H92" s="24" t="s">
        <v>415</v>
      </c>
      <c r="I92" s="24" t="s">
        <v>415</v>
      </c>
      <c r="J92" s="24" t="s">
        <v>417</v>
      </c>
      <c r="AA92" s="23" t="s">
        <v>413</v>
      </c>
      <c r="AB92" s="24" t="s">
        <v>557</v>
      </c>
      <c r="AC92" s="24" t="s">
        <v>557</v>
      </c>
      <c r="AD92" s="24" t="s">
        <v>558</v>
      </c>
      <c r="AE92" s="24" t="s">
        <v>559</v>
      </c>
      <c r="AF92" s="24" t="s">
        <v>560</v>
      </c>
      <c r="AG92" s="24" t="s">
        <v>561</v>
      </c>
      <c r="AH92" s="24" t="s">
        <v>562</v>
      </c>
      <c r="AI92" s="24" t="s">
        <v>563</v>
      </c>
      <c r="AJ92" s="24" t="s">
        <v>564</v>
      </c>
    </row>
    <row r="93" spans="1:36" ht="15" thickBot="1">
      <c r="A93" s="23" t="s">
        <v>418</v>
      </c>
      <c r="B93" s="24" t="s">
        <v>419</v>
      </c>
      <c r="C93" s="24" t="s">
        <v>420</v>
      </c>
      <c r="D93" s="24" t="s">
        <v>420</v>
      </c>
      <c r="E93" s="24" t="s">
        <v>420</v>
      </c>
      <c r="F93" s="24" t="s">
        <v>420</v>
      </c>
      <c r="G93" s="24" t="s">
        <v>420</v>
      </c>
      <c r="H93" s="24" t="s">
        <v>420</v>
      </c>
      <c r="I93" s="24" t="s">
        <v>420</v>
      </c>
      <c r="J93" s="24" t="s">
        <v>421</v>
      </c>
      <c r="AA93" s="23" t="s">
        <v>418</v>
      </c>
      <c r="AB93" s="24" t="s">
        <v>565</v>
      </c>
      <c r="AC93" s="24" t="s">
        <v>565</v>
      </c>
      <c r="AD93" s="24" t="s">
        <v>566</v>
      </c>
      <c r="AE93" s="24" t="s">
        <v>567</v>
      </c>
      <c r="AF93" s="24" t="s">
        <v>568</v>
      </c>
      <c r="AG93" s="24" t="s">
        <v>569</v>
      </c>
      <c r="AH93" s="24" t="s">
        <v>570</v>
      </c>
      <c r="AI93" s="24" t="s">
        <v>571</v>
      </c>
      <c r="AJ93" s="24" t="s">
        <v>572</v>
      </c>
    </row>
    <row r="94" spans="1:36" ht="15" thickBot="1">
      <c r="A94" s="23" t="s">
        <v>422</v>
      </c>
      <c r="B94" s="24" t="s">
        <v>423</v>
      </c>
      <c r="C94" s="24" t="s">
        <v>424</v>
      </c>
      <c r="D94" s="24" t="s">
        <v>424</v>
      </c>
      <c r="E94" s="24" t="s">
        <v>424</v>
      </c>
      <c r="F94" s="24" t="s">
        <v>424</v>
      </c>
      <c r="G94" s="24" t="s">
        <v>424</v>
      </c>
      <c r="H94" s="24" t="s">
        <v>424</v>
      </c>
      <c r="I94" s="24" t="s">
        <v>424</v>
      </c>
      <c r="J94" s="24" t="s">
        <v>425</v>
      </c>
      <c r="AA94" s="23" t="s">
        <v>422</v>
      </c>
      <c r="AB94" s="24" t="s">
        <v>573</v>
      </c>
      <c r="AC94" s="24" t="s">
        <v>573</v>
      </c>
      <c r="AD94" s="24" t="s">
        <v>574</v>
      </c>
      <c r="AE94" s="24" t="s">
        <v>575</v>
      </c>
      <c r="AF94" s="24" t="s">
        <v>576</v>
      </c>
      <c r="AG94" s="24" t="s">
        <v>577</v>
      </c>
      <c r="AH94" s="24" t="s">
        <v>578</v>
      </c>
      <c r="AI94" s="24" t="s">
        <v>579</v>
      </c>
      <c r="AJ94" s="24" t="s">
        <v>580</v>
      </c>
    </row>
    <row r="95" spans="1:36" ht="15" thickBot="1">
      <c r="A95" s="23" t="s">
        <v>426</v>
      </c>
      <c r="B95" s="24" t="s">
        <v>427</v>
      </c>
      <c r="C95" s="24" t="s">
        <v>428</v>
      </c>
      <c r="D95" s="24" t="s">
        <v>428</v>
      </c>
      <c r="E95" s="24" t="s">
        <v>428</v>
      </c>
      <c r="F95" s="24" t="s">
        <v>428</v>
      </c>
      <c r="G95" s="24" t="s">
        <v>428</v>
      </c>
      <c r="H95" s="24" t="s">
        <v>428</v>
      </c>
      <c r="I95" s="24" t="s">
        <v>428</v>
      </c>
      <c r="J95" s="24" t="s">
        <v>429</v>
      </c>
      <c r="AA95" s="23" t="s">
        <v>426</v>
      </c>
      <c r="AB95" s="24" t="s">
        <v>581</v>
      </c>
      <c r="AC95" s="24" t="s">
        <v>581</v>
      </c>
      <c r="AD95" s="24" t="s">
        <v>582</v>
      </c>
      <c r="AE95" s="24" t="s">
        <v>583</v>
      </c>
      <c r="AF95" s="24" t="s">
        <v>584</v>
      </c>
      <c r="AG95" s="24" t="s">
        <v>585</v>
      </c>
      <c r="AH95" s="24" t="s">
        <v>581</v>
      </c>
      <c r="AI95" s="24" t="s">
        <v>586</v>
      </c>
      <c r="AJ95" s="24" t="s">
        <v>587</v>
      </c>
    </row>
    <row r="96" spans="1:36" ht="15" thickBot="1">
      <c r="A96" s="23" t="s">
        <v>430</v>
      </c>
      <c r="B96" s="24" t="s">
        <v>431</v>
      </c>
      <c r="C96" s="24" t="s">
        <v>432</v>
      </c>
      <c r="D96" s="24" t="s">
        <v>432</v>
      </c>
      <c r="E96" s="24" t="s">
        <v>432</v>
      </c>
      <c r="F96" s="24" t="s">
        <v>432</v>
      </c>
      <c r="G96" s="24" t="s">
        <v>432</v>
      </c>
      <c r="H96" s="24" t="s">
        <v>432</v>
      </c>
      <c r="I96" s="24" t="s">
        <v>432</v>
      </c>
      <c r="J96" s="24" t="s">
        <v>433</v>
      </c>
      <c r="AA96" s="23" t="s">
        <v>430</v>
      </c>
      <c r="AB96" s="24" t="s">
        <v>588</v>
      </c>
      <c r="AC96" s="24" t="s">
        <v>588</v>
      </c>
      <c r="AD96" s="24" t="s">
        <v>589</v>
      </c>
      <c r="AE96" s="24" t="s">
        <v>590</v>
      </c>
      <c r="AF96" s="24" t="s">
        <v>591</v>
      </c>
      <c r="AG96" s="24" t="s">
        <v>592</v>
      </c>
      <c r="AH96" s="24" t="s">
        <v>588</v>
      </c>
      <c r="AI96" s="24" t="s">
        <v>593</v>
      </c>
      <c r="AJ96" s="24" t="s">
        <v>594</v>
      </c>
    </row>
    <row r="97" spans="1:36" ht="15" thickBot="1">
      <c r="A97" s="23" t="s">
        <v>434</v>
      </c>
      <c r="B97" s="24" t="s">
        <v>435</v>
      </c>
      <c r="C97" s="24" t="s">
        <v>436</v>
      </c>
      <c r="D97" s="24" t="s">
        <v>436</v>
      </c>
      <c r="E97" s="24" t="s">
        <v>436</v>
      </c>
      <c r="F97" s="24" t="s">
        <v>436</v>
      </c>
      <c r="G97" s="24" t="s">
        <v>436</v>
      </c>
      <c r="H97" s="24" t="s">
        <v>436</v>
      </c>
      <c r="I97" s="24" t="s">
        <v>436</v>
      </c>
      <c r="J97" s="24" t="s">
        <v>437</v>
      </c>
      <c r="AA97" s="23" t="s">
        <v>434</v>
      </c>
      <c r="AB97" s="24" t="s">
        <v>595</v>
      </c>
      <c r="AC97" s="24" t="s">
        <v>595</v>
      </c>
      <c r="AD97" s="24" t="s">
        <v>596</v>
      </c>
      <c r="AE97" s="24" t="s">
        <v>595</v>
      </c>
      <c r="AF97" s="24" t="s">
        <v>597</v>
      </c>
      <c r="AG97" s="24" t="s">
        <v>598</v>
      </c>
      <c r="AH97" s="24" t="s">
        <v>595</v>
      </c>
      <c r="AI97" s="24" t="s">
        <v>599</v>
      </c>
      <c r="AJ97" s="24" t="s">
        <v>600</v>
      </c>
    </row>
    <row r="98" spans="1:36" ht="15" thickBot="1">
      <c r="A98" s="23" t="s">
        <v>438</v>
      </c>
      <c r="B98" s="24" t="s">
        <v>439</v>
      </c>
      <c r="C98" s="24" t="s">
        <v>440</v>
      </c>
      <c r="D98" s="24" t="s">
        <v>440</v>
      </c>
      <c r="E98" s="24" t="s">
        <v>440</v>
      </c>
      <c r="F98" s="24" t="s">
        <v>440</v>
      </c>
      <c r="G98" s="24" t="s">
        <v>440</v>
      </c>
      <c r="H98" s="24" t="s">
        <v>440</v>
      </c>
      <c r="I98" s="24" t="s">
        <v>440</v>
      </c>
      <c r="J98" s="24" t="s">
        <v>441</v>
      </c>
      <c r="AA98" s="23" t="s">
        <v>438</v>
      </c>
      <c r="AB98" s="24" t="s">
        <v>440</v>
      </c>
      <c r="AC98" s="24" t="s">
        <v>440</v>
      </c>
      <c r="AD98" s="24" t="s">
        <v>601</v>
      </c>
      <c r="AE98" s="24" t="s">
        <v>440</v>
      </c>
      <c r="AF98" s="24" t="s">
        <v>602</v>
      </c>
      <c r="AG98" s="24" t="s">
        <v>603</v>
      </c>
      <c r="AH98" s="24" t="s">
        <v>440</v>
      </c>
      <c r="AI98" s="24" t="s">
        <v>440</v>
      </c>
      <c r="AJ98" s="24" t="s">
        <v>604</v>
      </c>
    </row>
    <row r="99" spans="1:36" ht="15" thickBot="1">
      <c r="A99" s="23" t="s">
        <v>442</v>
      </c>
      <c r="B99" s="24" t="s">
        <v>443</v>
      </c>
      <c r="C99" s="24" t="s">
        <v>443</v>
      </c>
      <c r="D99" s="24" t="s">
        <v>443</v>
      </c>
      <c r="E99" s="24" t="s">
        <v>443</v>
      </c>
      <c r="F99" s="24" t="s">
        <v>443</v>
      </c>
      <c r="G99" s="24" t="s">
        <v>443</v>
      </c>
      <c r="H99" s="24" t="s">
        <v>443</v>
      </c>
      <c r="I99" s="24" t="s">
        <v>443</v>
      </c>
      <c r="J99" s="24" t="s">
        <v>444</v>
      </c>
      <c r="AA99" s="23" t="s">
        <v>442</v>
      </c>
      <c r="AB99" s="24" t="s">
        <v>443</v>
      </c>
      <c r="AC99" s="24" t="s">
        <v>443</v>
      </c>
      <c r="AD99" s="24" t="s">
        <v>605</v>
      </c>
      <c r="AE99" s="24" t="s">
        <v>443</v>
      </c>
      <c r="AF99" s="24" t="s">
        <v>443</v>
      </c>
      <c r="AG99" s="24" t="s">
        <v>606</v>
      </c>
      <c r="AH99" s="24" t="s">
        <v>443</v>
      </c>
      <c r="AI99" s="24" t="s">
        <v>443</v>
      </c>
      <c r="AJ99" s="24" t="s">
        <v>607</v>
      </c>
    </row>
    <row r="100" spans="1:36" ht="15" thickBot="1">
      <c r="A100" s="23" t="s">
        <v>445</v>
      </c>
      <c r="B100" s="24" t="s">
        <v>446</v>
      </c>
      <c r="C100" s="24" t="s">
        <v>446</v>
      </c>
      <c r="D100" s="24" t="s">
        <v>446</v>
      </c>
      <c r="E100" s="24" t="s">
        <v>446</v>
      </c>
      <c r="F100" s="24" t="s">
        <v>446</v>
      </c>
      <c r="G100" s="24" t="s">
        <v>446</v>
      </c>
      <c r="H100" s="24" t="s">
        <v>446</v>
      </c>
      <c r="I100" s="24" t="s">
        <v>446</v>
      </c>
      <c r="J100" s="24" t="s">
        <v>447</v>
      </c>
      <c r="AA100" s="23" t="s">
        <v>445</v>
      </c>
      <c r="AB100" s="24" t="s">
        <v>446</v>
      </c>
      <c r="AC100" s="24" t="s">
        <v>446</v>
      </c>
      <c r="AD100" s="24" t="s">
        <v>446</v>
      </c>
      <c r="AE100" s="24" t="s">
        <v>446</v>
      </c>
      <c r="AF100" s="24" t="s">
        <v>446</v>
      </c>
      <c r="AG100" s="24" t="s">
        <v>608</v>
      </c>
      <c r="AH100" s="24" t="s">
        <v>446</v>
      </c>
      <c r="AI100" s="24" t="s">
        <v>446</v>
      </c>
      <c r="AJ100" s="24" t="s">
        <v>609</v>
      </c>
    </row>
    <row r="101" spans="1:36" ht="18.600000000000001" thickBot="1">
      <c r="A101" s="19"/>
      <c r="AA101" s="19"/>
    </row>
    <row r="102" spans="1:36" ht="15" thickBot="1">
      <c r="A102" s="23" t="s">
        <v>448</v>
      </c>
      <c r="B102" s="23" t="s">
        <v>301</v>
      </c>
      <c r="C102" s="23" t="s">
        <v>302</v>
      </c>
      <c r="D102" s="23" t="s">
        <v>303</v>
      </c>
      <c r="E102" s="23" t="s">
        <v>304</v>
      </c>
      <c r="F102" s="23" t="s">
        <v>305</v>
      </c>
      <c r="G102" s="23" t="s">
        <v>306</v>
      </c>
      <c r="H102" s="23" t="s">
        <v>307</v>
      </c>
      <c r="I102" s="23" t="s">
        <v>308</v>
      </c>
      <c r="J102" s="23" t="s">
        <v>309</v>
      </c>
      <c r="AA102" s="23" t="s">
        <v>448</v>
      </c>
      <c r="AB102" s="23" t="s">
        <v>301</v>
      </c>
      <c r="AC102" s="23" t="s">
        <v>302</v>
      </c>
      <c r="AD102" s="23" t="s">
        <v>303</v>
      </c>
      <c r="AE102" s="23" t="s">
        <v>304</v>
      </c>
      <c r="AF102" s="23" t="s">
        <v>305</v>
      </c>
      <c r="AG102" s="23" t="s">
        <v>306</v>
      </c>
      <c r="AH102" s="23" t="s">
        <v>307</v>
      </c>
      <c r="AI102" s="23" t="s">
        <v>308</v>
      </c>
      <c r="AJ102" s="23" t="s">
        <v>309</v>
      </c>
    </row>
    <row r="103" spans="1:36" ht="15" thickBot="1">
      <c r="A103" s="23" t="s">
        <v>332</v>
      </c>
      <c r="B103" s="24">
        <v>20.3</v>
      </c>
      <c r="C103" s="24">
        <v>18.8</v>
      </c>
      <c r="D103" s="24">
        <v>40.1</v>
      </c>
      <c r="E103" s="24">
        <v>23.2</v>
      </c>
      <c r="F103" s="24">
        <v>29.7</v>
      </c>
      <c r="G103" s="24">
        <v>18.8</v>
      </c>
      <c r="H103" s="24">
        <v>479.8</v>
      </c>
      <c r="I103" s="24">
        <v>27.7</v>
      </c>
      <c r="J103" s="24">
        <v>444.2</v>
      </c>
      <c r="AA103" s="23" t="s">
        <v>332</v>
      </c>
      <c r="AB103" s="24">
        <v>24.8</v>
      </c>
      <c r="AC103" s="24">
        <v>19.2</v>
      </c>
      <c r="AD103" s="24">
        <v>42.5</v>
      </c>
      <c r="AE103" s="24">
        <v>25.3</v>
      </c>
      <c r="AF103" s="24">
        <v>31.8</v>
      </c>
      <c r="AG103" s="24">
        <v>475.2</v>
      </c>
      <c r="AH103" s="24">
        <v>19.7</v>
      </c>
      <c r="AI103" s="24">
        <v>29.8</v>
      </c>
      <c r="AJ103" s="24">
        <v>454</v>
      </c>
    </row>
    <row r="104" spans="1:36" ht="15" thickBot="1">
      <c r="A104" s="23" t="s">
        <v>341</v>
      </c>
      <c r="B104" s="24">
        <v>19.3</v>
      </c>
      <c r="C104" s="24">
        <v>17.8</v>
      </c>
      <c r="D104" s="24">
        <v>25.2</v>
      </c>
      <c r="E104" s="24">
        <v>22.3</v>
      </c>
      <c r="F104" s="24">
        <v>28.7</v>
      </c>
      <c r="G104" s="24">
        <v>17.8</v>
      </c>
      <c r="H104" s="24">
        <v>478.8</v>
      </c>
      <c r="I104" s="24">
        <v>26.7</v>
      </c>
      <c r="J104" s="24">
        <v>443.2</v>
      </c>
      <c r="AA104" s="23" t="s">
        <v>341</v>
      </c>
      <c r="AB104" s="24">
        <v>19.7</v>
      </c>
      <c r="AC104" s="24">
        <v>18.2</v>
      </c>
      <c r="AD104" s="24">
        <v>41.5</v>
      </c>
      <c r="AE104" s="24">
        <v>24.3</v>
      </c>
      <c r="AF104" s="24">
        <v>30.8</v>
      </c>
      <c r="AG104" s="24">
        <v>474.2</v>
      </c>
      <c r="AH104" s="24">
        <v>18.7</v>
      </c>
      <c r="AI104" s="24">
        <v>28.8</v>
      </c>
      <c r="AJ104" s="24">
        <v>452.9</v>
      </c>
    </row>
    <row r="105" spans="1:36" ht="15" thickBot="1">
      <c r="A105" s="23" t="s">
        <v>350</v>
      </c>
      <c r="B105" s="24">
        <v>18.3</v>
      </c>
      <c r="C105" s="24">
        <v>16.8</v>
      </c>
      <c r="D105" s="24">
        <v>24.2</v>
      </c>
      <c r="E105" s="24">
        <v>21.3</v>
      </c>
      <c r="F105" s="24">
        <v>27.7</v>
      </c>
      <c r="G105" s="24">
        <v>16.8</v>
      </c>
      <c r="H105" s="24">
        <v>477.8</v>
      </c>
      <c r="I105" s="24">
        <v>16.8</v>
      </c>
      <c r="J105" s="24">
        <v>442.2</v>
      </c>
      <c r="AA105" s="23" t="s">
        <v>350</v>
      </c>
      <c r="AB105" s="24">
        <v>17.2</v>
      </c>
      <c r="AC105" s="24">
        <v>17.2</v>
      </c>
      <c r="AD105" s="24">
        <v>40.4</v>
      </c>
      <c r="AE105" s="24">
        <v>23.3</v>
      </c>
      <c r="AF105" s="24">
        <v>29.8</v>
      </c>
      <c r="AG105" s="24">
        <v>473.2</v>
      </c>
      <c r="AH105" s="24">
        <v>17.7</v>
      </c>
      <c r="AI105" s="24">
        <v>27.8</v>
      </c>
      <c r="AJ105" s="24">
        <v>451.9</v>
      </c>
    </row>
    <row r="106" spans="1:36" ht="15" thickBot="1">
      <c r="A106" s="23" t="s">
        <v>358</v>
      </c>
      <c r="B106" s="24">
        <v>17.3</v>
      </c>
      <c r="C106" s="24">
        <v>15.8</v>
      </c>
      <c r="D106" s="24">
        <v>23.2</v>
      </c>
      <c r="E106" s="24">
        <v>20.3</v>
      </c>
      <c r="F106" s="24">
        <v>23.7</v>
      </c>
      <c r="G106" s="24">
        <v>15.8</v>
      </c>
      <c r="H106" s="24">
        <v>476.8</v>
      </c>
      <c r="I106" s="24">
        <v>15.8</v>
      </c>
      <c r="J106" s="24">
        <v>441.2</v>
      </c>
      <c r="AA106" s="23" t="s">
        <v>358</v>
      </c>
      <c r="AB106" s="24">
        <v>16.2</v>
      </c>
      <c r="AC106" s="24">
        <v>16.2</v>
      </c>
      <c r="AD106" s="24">
        <v>39.4</v>
      </c>
      <c r="AE106" s="24">
        <v>22.2</v>
      </c>
      <c r="AF106" s="24">
        <v>28.8</v>
      </c>
      <c r="AG106" s="24">
        <v>472.2</v>
      </c>
      <c r="AH106" s="24">
        <v>16.7</v>
      </c>
      <c r="AI106" s="24">
        <v>26.8</v>
      </c>
      <c r="AJ106" s="24">
        <v>450.9</v>
      </c>
    </row>
    <row r="107" spans="1:36" ht="15" thickBot="1">
      <c r="A107" s="23" t="s">
        <v>366</v>
      </c>
      <c r="B107" s="24">
        <v>16.3</v>
      </c>
      <c r="C107" s="24">
        <v>14.8</v>
      </c>
      <c r="D107" s="24">
        <v>22.3</v>
      </c>
      <c r="E107" s="24">
        <v>16.8</v>
      </c>
      <c r="F107" s="24">
        <v>14.8</v>
      </c>
      <c r="G107" s="24">
        <v>14.8</v>
      </c>
      <c r="H107" s="24">
        <v>475.9</v>
      </c>
      <c r="I107" s="24">
        <v>14.8</v>
      </c>
      <c r="J107" s="24">
        <v>440.2</v>
      </c>
      <c r="AA107" s="23" t="s">
        <v>366</v>
      </c>
      <c r="AB107" s="24">
        <v>15.2</v>
      </c>
      <c r="AC107" s="24">
        <v>15.2</v>
      </c>
      <c r="AD107" s="24">
        <v>38.4</v>
      </c>
      <c r="AE107" s="24">
        <v>21.2</v>
      </c>
      <c r="AF107" s="24">
        <v>27.8</v>
      </c>
      <c r="AG107" s="24">
        <v>471.1</v>
      </c>
      <c r="AH107" s="24">
        <v>15.7</v>
      </c>
      <c r="AI107" s="24">
        <v>25.8</v>
      </c>
      <c r="AJ107" s="24">
        <v>449.9</v>
      </c>
    </row>
    <row r="108" spans="1:36" ht="15" thickBot="1">
      <c r="A108" s="23" t="s">
        <v>373</v>
      </c>
      <c r="B108" s="24">
        <v>15.3</v>
      </c>
      <c r="C108" s="24">
        <v>13.9</v>
      </c>
      <c r="D108" s="24">
        <v>21.3</v>
      </c>
      <c r="E108" s="24">
        <v>15.8</v>
      </c>
      <c r="F108" s="24">
        <v>13.9</v>
      </c>
      <c r="G108" s="24">
        <v>13.9</v>
      </c>
      <c r="H108" s="24">
        <v>474.9</v>
      </c>
      <c r="I108" s="24">
        <v>13.9</v>
      </c>
      <c r="J108" s="24">
        <v>439.3</v>
      </c>
      <c r="AA108" s="23" t="s">
        <v>373</v>
      </c>
      <c r="AB108" s="24">
        <v>14.2</v>
      </c>
      <c r="AC108" s="24">
        <v>14.2</v>
      </c>
      <c r="AD108" s="24">
        <v>37.4</v>
      </c>
      <c r="AE108" s="24">
        <v>20.2</v>
      </c>
      <c r="AF108" s="24">
        <v>26.8</v>
      </c>
      <c r="AG108" s="24">
        <v>470.1</v>
      </c>
      <c r="AH108" s="24">
        <v>14.7</v>
      </c>
      <c r="AI108" s="24">
        <v>24.8</v>
      </c>
      <c r="AJ108" s="24">
        <v>448.9</v>
      </c>
    </row>
    <row r="109" spans="1:36" ht="15" thickBot="1">
      <c r="A109" s="23" t="s">
        <v>380</v>
      </c>
      <c r="B109" s="24">
        <v>14.3</v>
      </c>
      <c r="C109" s="24">
        <v>12.9</v>
      </c>
      <c r="D109" s="24">
        <v>20.3</v>
      </c>
      <c r="E109" s="24">
        <v>14.8</v>
      </c>
      <c r="F109" s="24">
        <v>12.9</v>
      </c>
      <c r="G109" s="24">
        <v>12.9</v>
      </c>
      <c r="H109" s="24">
        <v>473.4</v>
      </c>
      <c r="I109" s="24">
        <v>12.9</v>
      </c>
      <c r="J109" s="24">
        <v>438.3</v>
      </c>
      <c r="AA109" s="23" t="s">
        <v>380</v>
      </c>
      <c r="AB109" s="24">
        <v>13.1</v>
      </c>
      <c r="AC109" s="24">
        <v>13.1</v>
      </c>
      <c r="AD109" s="24">
        <v>36.4</v>
      </c>
      <c r="AE109" s="24">
        <v>19.2</v>
      </c>
      <c r="AF109" s="24">
        <v>25.8</v>
      </c>
      <c r="AG109" s="24">
        <v>469.1</v>
      </c>
      <c r="AH109" s="24">
        <v>13.6</v>
      </c>
      <c r="AI109" s="24">
        <v>23.8</v>
      </c>
      <c r="AJ109" s="24">
        <v>447.9</v>
      </c>
    </row>
    <row r="110" spans="1:36" ht="15" thickBot="1">
      <c r="A110" s="23" t="s">
        <v>387</v>
      </c>
      <c r="B110" s="24">
        <v>13.4</v>
      </c>
      <c r="C110" s="24">
        <v>11.9</v>
      </c>
      <c r="D110" s="24">
        <v>19.3</v>
      </c>
      <c r="E110" s="24">
        <v>13.9</v>
      </c>
      <c r="F110" s="24">
        <v>11.9</v>
      </c>
      <c r="G110" s="24">
        <v>11.9</v>
      </c>
      <c r="H110" s="24">
        <v>472.4</v>
      </c>
      <c r="I110" s="24">
        <v>11.9</v>
      </c>
      <c r="J110" s="24">
        <v>437.3</v>
      </c>
      <c r="AA110" s="23" t="s">
        <v>387</v>
      </c>
      <c r="AB110" s="24">
        <v>12.1</v>
      </c>
      <c r="AC110" s="24">
        <v>12.1</v>
      </c>
      <c r="AD110" s="24">
        <v>35.4</v>
      </c>
      <c r="AE110" s="24">
        <v>18.2</v>
      </c>
      <c r="AF110" s="24">
        <v>24.8</v>
      </c>
      <c r="AG110" s="24">
        <v>468.1</v>
      </c>
      <c r="AH110" s="24">
        <v>12.6</v>
      </c>
      <c r="AI110" s="24">
        <v>22.7</v>
      </c>
      <c r="AJ110" s="24">
        <v>446.9</v>
      </c>
    </row>
    <row r="111" spans="1:36" ht="15" thickBot="1">
      <c r="A111" s="23" t="s">
        <v>394</v>
      </c>
      <c r="B111" s="24">
        <v>12.4</v>
      </c>
      <c r="C111" s="24">
        <v>10.9</v>
      </c>
      <c r="D111" s="24">
        <v>18.3</v>
      </c>
      <c r="E111" s="24">
        <v>12.9</v>
      </c>
      <c r="F111" s="24">
        <v>10.9</v>
      </c>
      <c r="G111" s="24">
        <v>10.9</v>
      </c>
      <c r="H111" s="24">
        <v>471.4</v>
      </c>
      <c r="I111" s="24">
        <v>10.9</v>
      </c>
      <c r="J111" s="24">
        <v>436.3</v>
      </c>
      <c r="AA111" s="23" t="s">
        <v>394</v>
      </c>
      <c r="AB111" s="24">
        <v>11.1</v>
      </c>
      <c r="AC111" s="24">
        <v>11.1</v>
      </c>
      <c r="AD111" s="24">
        <v>34.4</v>
      </c>
      <c r="AE111" s="24">
        <v>15.2</v>
      </c>
      <c r="AF111" s="24">
        <v>23.8</v>
      </c>
      <c r="AG111" s="24">
        <v>467.1</v>
      </c>
      <c r="AH111" s="24">
        <v>11.6</v>
      </c>
      <c r="AI111" s="24">
        <v>21.7</v>
      </c>
      <c r="AJ111" s="24">
        <v>445.9</v>
      </c>
    </row>
    <row r="112" spans="1:36" ht="15" thickBot="1">
      <c r="A112" s="23" t="s">
        <v>401</v>
      </c>
      <c r="B112" s="24">
        <v>11.4</v>
      </c>
      <c r="C112" s="24">
        <v>9.9</v>
      </c>
      <c r="D112" s="24">
        <v>17.3</v>
      </c>
      <c r="E112" s="24">
        <v>11.9</v>
      </c>
      <c r="F112" s="24">
        <v>9.9</v>
      </c>
      <c r="G112" s="24">
        <v>9.9</v>
      </c>
      <c r="H112" s="24">
        <v>9.9</v>
      </c>
      <c r="I112" s="24">
        <v>9.9</v>
      </c>
      <c r="J112" s="24">
        <v>435.3</v>
      </c>
      <c r="AA112" s="23" t="s">
        <v>401</v>
      </c>
      <c r="AB112" s="24">
        <v>10.1</v>
      </c>
      <c r="AC112" s="24">
        <v>10.1</v>
      </c>
      <c r="AD112" s="24">
        <v>24.3</v>
      </c>
      <c r="AE112" s="24">
        <v>14.2</v>
      </c>
      <c r="AF112" s="24">
        <v>22.7</v>
      </c>
      <c r="AG112" s="24">
        <v>466.1</v>
      </c>
      <c r="AH112" s="24">
        <v>10.6</v>
      </c>
      <c r="AI112" s="24">
        <v>20.7</v>
      </c>
      <c r="AJ112" s="24">
        <v>444.9</v>
      </c>
    </row>
    <row r="113" spans="1:40" ht="15" thickBot="1">
      <c r="A113" s="23" t="s">
        <v>407</v>
      </c>
      <c r="B113" s="24">
        <v>10.4</v>
      </c>
      <c r="C113" s="24">
        <v>8.9</v>
      </c>
      <c r="D113" s="24">
        <v>16.3</v>
      </c>
      <c r="E113" s="24">
        <v>10.9</v>
      </c>
      <c r="F113" s="24">
        <v>8.9</v>
      </c>
      <c r="G113" s="24">
        <v>8.9</v>
      </c>
      <c r="H113" s="24">
        <v>8.9</v>
      </c>
      <c r="I113" s="24">
        <v>8.9</v>
      </c>
      <c r="J113" s="24">
        <v>434.3</v>
      </c>
      <c r="AA113" s="23" t="s">
        <v>407</v>
      </c>
      <c r="AB113" s="24">
        <v>9.1</v>
      </c>
      <c r="AC113" s="24">
        <v>9.1</v>
      </c>
      <c r="AD113" s="24">
        <v>23.3</v>
      </c>
      <c r="AE113" s="24">
        <v>13.1</v>
      </c>
      <c r="AF113" s="24">
        <v>21.7</v>
      </c>
      <c r="AG113" s="24">
        <v>465.1</v>
      </c>
      <c r="AH113" s="24">
        <v>9.6</v>
      </c>
      <c r="AI113" s="24">
        <v>19.7</v>
      </c>
      <c r="AJ113" s="24">
        <v>443.8</v>
      </c>
    </row>
    <row r="114" spans="1:40" ht="15" thickBot="1">
      <c r="A114" s="23" t="s">
        <v>413</v>
      </c>
      <c r="B114" s="24">
        <v>9.4</v>
      </c>
      <c r="C114" s="24">
        <v>7.9</v>
      </c>
      <c r="D114" s="24">
        <v>7.9</v>
      </c>
      <c r="E114" s="24">
        <v>9.9</v>
      </c>
      <c r="F114" s="24">
        <v>7.9</v>
      </c>
      <c r="G114" s="24">
        <v>7.9</v>
      </c>
      <c r="H114" s="24">
        <v>7.9</v>
      </c>
      <c r="I114" s="24">
        <v>7.9</v>
      </c>
      <c r="J114" s="24">
        <v>433.3</v>
      </c>
      <c r="AA114" s="23" t="s">
        <v>413</v>
      </c>
      <c r="AB114" s="24">
        <v>8.1</v>
      </c>
      <c r="AC114" s="24">
        <v>8.1</v>
      </c>
      <c r="AD114" s="24">
        <v>22.2</v>
      </c>
      <c r="AE114" s="24">
        <v>12.1</v>
      </c>
      <c r="AF114" s="24">
        <v>20.7</v>
      </c>
      <c r="AG114" s="24">
        <v>464.1</v>
      </c>
      <c r="AH114" s="24">
        <v>8.6</v>
      </c>
      <c r="AI114" s="24">
        <v>18.7</v>
      </c>
      <c r="AJ114" s="24">
        <v>442.8</v>
      </c>
    </row>
    <row r="115" spans="1:40" ht="15" thickBot="1">
      <c r="A115" s="23" t="s">
        <v>418</v>
      </c>
      <c r="B115" s="24">
        <v>8.4</v>
      </c>
      <c r="C115" s="24">
        <v>6.9</v>
      </c>
      <c r="D115" s="24">
        <v>6.9</v>
      </c>
      <c r="E115" s="24">
        <v>6.9</v>
      </c>
      <c r="F115" s="24">
        <v>6.9</v>
      </c>
      <c r="G115" s="24">
        <v>6.9</v>
      </c>
      <c r="H115" s="24">
        <v>6.9</v>
      </c>
      <c r="I115" s="24">
        <v>6.9</v>
      </c>
      <c r="J115" s="24">
        <v>432.3</v>
      </c>
      <c r="AA115" s="23" t="s">
        <v>418</v>
      </c>
      <c r="AB115" s="24">
        <v>7.1</v>
      </c>
      <c r="AC115" s="24">
        <v>7.1</v>
      </c>
      <c r="AD115" s="24">
        <v>21.2</v>
      </c>
      <c r="AE115" s="24">
        <v>11.1</v>
      </c>
      <c r="AF115" s="24">
        <v>19.7</v>
      </c>
      <c r="AG115" s="24">
        <v>463.1</v>
      </c>
      <c r="AH115" s="24">
        <v>7.6</v>
      </c>
      <c r="AI115" s="24">
        <v>17.7</v>
      </c>
      <c r="AJ115" s="24">
        <v>441.8</v>
      </c>
    </row>
    <row r="116" spans="1:40" ht="15" thickBot="1">
      <c r="A116" s="23" t="s">
        <v>422</v>
      </c>
      <c r="B116" s="24">
        <v>7.4</v>
      </c>
      <c r="C116" s="24">
        <v>5.9</v>
      </c>
      <c r="D116" s="24">
        <v>5.9</v>
      </c>
      <c r="E116" s="24">
        <v>5.9</v>
      </c>
      <c r="F116" s="24">
        <v>5.9</v>
      </c>
      <c r="G116" s="24">
        <v>5.9</v>
      </c>
      <c r="H116" s="24">
        <v>5.9</v>
      </c>
      <c r="I116" s="24">
        <v>5.9</v>
      </c>
      <c r="J116" s="24">
        <v>431.3</v>
      </c>
      <c r="AA116" s="23" t="s">
        <v>422</v>
      </c>
      <c r="AB116" s="24">
        <v>6.1</v>
      </c>
      <c r="AC116" s="24">
        <v>6.1</v>
      </c>
      <c r="AD116" s="24">
        <v>20.2</v>
      </c>
      <c r="AE116" s="24">
        <v>10.1</v>
      </c>
      <c r="AF116" s="24">
        <v>18.7</v>
      </c>
      <c r="AG116" s="24">
        <v>462</v>
      </c>
      <c r="AH116" s="24">
        <v>6.6</v>
      </c>
      <c r="AI116" s="24">
        <v>16.7</v>
      </c>
      <c r="AJ116" s="24">
        <v>440.8</v>
      </c>
    </row>
    <row r="117" spans="1:40" ht="15" thickBot="1">
      <c r="A117" s="23" t="s">
        <v>426</v>
      </c>
      <c r="B117" s="24">
        <v>6.4</v>
      </c>
      <c r="C117" s="24">
        <v>4.9000000000000004</v>
      </c>
      <c r="D117" s="24">
        <v>4.9000000000000004</v>
      </c>
      <c r="E117" s="24">
        <v>4.9000000000000004</v>
      </c>
      <c r="F117" s="24">
        <v>4.9000000000000004</v>
      </c>
      <c r="G117" s="24">
        <v>4.9000000000000004</v>
      </c>
      <c r="H117" s="24">
        <v>4.9000000000000004</v>
      </c>
      <c r="I117" s="24">
        <v>4.9000000000000004</v>
      </c>
      <c r="J117" s="24">
        <v>430.3</v>
      </c>
      <c r="AA117" s="23" t="s">
        <v>426</v>
      </c>
      <c r="AB117" s="24">
        <v>5.0999999999999996</v>
      </c>
      <c r="AC117" s="24">
        <v>5.0999999999999996</v>
      </c>
      <c r="AD117" s="24">
        <v>19.2</v>
      </c>
      <c r="AE117" s="24">
        <v>9.1</v>
      </c>
      <c r="AF117" s="24">
        <v>17.7</v>
      </c>
      <c r="AG117" s="24">
        <v>461</v>
      </c>
      <c r="AH117" s="24">
        <v>5.0999999999999996</v>
      </c>
      <c r="AI117" s="24">
        <v>15.7</v>
      </c>
      <c r="AJ117" s="24">
        <v>439.8</v>
      </c>
    </row>
    <row r="118" spans="1:40" ht="15" thickBot="1">
      <c r="A118" s="23" t="s">
        <v>430</v>
      </c>
      <c r="B118" s="24">
        <v>5.4</v>
      </c>
      <c r="C118" s="24">
        <v>4</v>
      </c>
      <c r="D118" s="24">
        <v>4</v>
      </c>
      <c r="E118" s="24">
        <v>4</v>
      </c>
      <c r="F118" s="24">
        <v>4</v>
      </c>
      <c r="G118" s="24">
        <v>4</v>
      </c>
      <c r="H118" s="24">
        <v>4</v>
      </c>
      <c r="I118" s="24">
        <v>4</v>
      </c>
      <c r="J118" s="24">
        <v>429.4</v>
      </c>
      <c r="AA118" s="23" t="s">
        <v>430</v>
      </c>
      <c r="AB118" s="24">
        <v>4</v>
      </c>
      <c r="AC118" s="24">
        <v>4</v>
      </c>
      <c r="AD118" s="24">
        <v>18.2</v>
      </c>
      <c r="AE118" s="24">
        <v>8.1</v>
      </c>
      <c r="AF118" s="24">
        <v>16.7</v>
      </c>
      <c r="AG118" s="24">
        <v>460</v>
      </c>
      <c r="AH118" s="24">
        <v>4</v>
      </c>
      <c r="AI118" s="24">
        <v>14.7</v>
      </c>
      <c r="AJ118" s="24">
        <v>438.8</v>
      </c>
    </row>
    <row r="119" spans="1:40" ht="15" thickBot="1">
      <c r="A119" s="23" t="s">
        <v>434</v>
      </c>
      <c r="B119" s="24">
        <v>4.5</v>
      </c>
      <c r="C119" s="24">
        <v>3</v>
      </c>
      <c r="D119" s="24">
        <v>3</v>
      </c>
      <c r="E119" s="24">
        <v>3</v>
      </c>
      <c r="F119" s="24">
        <v>3</v>
      </c>
      <c r="G119" s="24">
        <v>3</v>
      </c>
      <c r="H119" s="24">
        <v>3</v>
      </c>
      <c r="I119" s="24">
        <v>3</v>
      </c>
      <c r="J119" s="24">
        <v>428.4</v>
      </c>
      <c r="AA119" s="23" t="s">
        <v>434</v>
      </c>
      <c r="AB119" s="24">
        <v>3</v>
      </c>
      <c r="AC119" s="24">
        <v>3</v>
      </c>
      <c r="AD119" s="24">
        <v>17.2</v>
      </c>
      <c r="AE119" s="24">
        <v>3</v>
      </c>
      <c r="AF119" s="24">
        <v>15.7</v>
      </c>
      <c r="AG119" s="24">
        <v>459</v>
      </c>
      <c r="AH119" s="24">
        <v>3</v>
      </c>
      <c r="AI119" s="24">
        <v>13.6</v>
      </c>
      <c r="AJ119" s="24">
        <v>437.8</v>
      </c>
    </row>
    <row r="120" spans="1:40" ht="15" thickBot="1">
      <c r="A120" s="23" t="s">
        <v>438</v>
      </c>
      <c r="B120" s="24">
        <v>3.5</v>
      </c>
      <c r="C120" s="24">
        <v>2</v>
      </c>
      <c r="D120" s="24">
        <v>2</v>
      </c>
      <c r="E120" s="24">
        <v>2</v>
      </c>
      <c r="F120" s="24">
        <v>2</v>
      </c>
      <c r="G120" s="24">
        <v>2</v>
      </c>
      <c r="H120" s="24">
        <v>2</v>
      </c>
      <c r="I120" s="24">
        <v>2</v>
      </c>
      <c r="J120" s="24">
        <v>427.4</v>
      </c>
      <c r="AA120" s="23" t="s">
        <v>438</v>
      </c>
      <c r="AB120" s="24">
        <v>2</v>
      </c>
      <c r="AC120" s="24">
        <v>2</v>
      </c>
      <c r="AD120" s="24">
        <v>16.2</v>
      </c>
      <c r="AE120" s="24">
        <v>2</v>
      </c>
      <c r="AF120" s="24">
        <v>3.5</v>
      </c>
      <c r="AG120" s="24">
        <v>458</v>
      </c>
      <c r="AH120" s="24">
        <v>2</v>
      </c>
      <c r="AI120" s="24">
        <v>2</v>
      </c>
      <c r="AJ120" s="24">
        <v>436.8</v>
      </c>
    </row>
    <row r="121" spans="1:40" ht="15" thickBot="1">
      <c r="A121" s="23" t="s">
        <v>442</v>
      </c>
      <c r="B121" s="24">
        <v>1</v>
      </c>
      <c r="C121" s="24">
        <v>1</v>
      </c>
      <c r="D121" s="24">
        <v>1</v>
      </c>
      <c r="E121" s="24">
        <v>1</v>
      </c>
      <c r="F121" s="24">
        <v>1</v>
      </c>
      <c r="G121" s="24">
        <v>1</v>
      </c>
      <c r="H121" s="24">
        <v>1</v>
      </c>
      <c r="I121" s="24">
        <v>1</v>
      </c>
      <c r="J121" s="24">
        <v>426.4</v>
      </c>
      <c r="AA121" s="23" t="s">
        <v>442</v>
      </c>
      <c r="AB121" s="24">
        <v>1</v>
      </c>
      <c r="AC121" s="24">
        <v>1</v>
      </c>
      <c r="AD121" s="24">
        <v>15.2</v>
      </c>
      <c r="AE121" s="24">
        <v>1</v>
      </c>
      <c r="AF121" s="24">
        <v>1</v>
      </c>
      <c r="AG121" s="24">
        <v>457</v>
      </c>
      <c r="AH121" s="24">
        <v>1</v>
      </c>
      <c r="AI121" s="24">
        <v>1</v>
      </c>
      <c r="AJ121" s="24">
        <v>435.8</v>
      </c>
    </row>
    <row r="122" spans="1:40" ht="15" thickBot="1">
      <c r="A122" s="23" t="s">
        <v>445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421.4</v>
      </c>
      <c r="AA122" s="23" t="s">
        <v>445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447.9</v>
      </c>
      <c r="AH122" s="24">
        <v>0</v>
      </c>
      <c r="AI122" s="24">
        <v>0</v>
      </c>
      <c r="AJ122" s="24">
        <v>434.7</v>
      </c>
    </row>
    <row r="123" spans="1:40" ht="18.600000000000001" thickBot="1">
      <c r="A123" s="19"/>
      <c r="AA123" s="19"/>
    </row>
    <row r="124" spans="1:40" ht="15" thickBot="1">
      <c r="A124" s="23" t="s">
        <v>449</v>
      </c>
      <c r="B124" s="23" t="s">
        <v>301</v>
      </c>
      <c r="C124" s="23" t="s">
        <v>302</v>
      </c>
      <c r="D124" s="23" t="s">
        <v>303</v>
      </c>
      <c r="E124" s="23" t="s">
        <v>304</v>
      </c>
      <c r="F124" s="23" t="s">
        <v>305</v>
      </c>
      <c r="G124" s="23" t="s">
        <v>306</v>
      </c>
      <c r="H124" s="23" t="s">
        <v>307</v>
      </c>
      <c r="I124" s="23" t="s">
        <v>308</v>
      </c>
      <c r="J124" s="23" t="s">
        <v>309</v>
      </c>
      <c r="K124" s="23" t="s">
        <v>450</v>
      </c>
      <c r="L124" s="23" t="s">
        <v>451</v>
      </c>
      <c r="M124" s="23" t="s">
        <v>452</v>
      </c>
      <c r="N124" s="23" t="s">
        <v>453</v>
      </c>
      <c r="AA124" s="23" t="s">
        <v>449</v>
      </c>
      <c r="AB124" s="23" t="s">
        <v>301</v>
      </c>
      <c r="AC124" s="23" t="s">
        <v>302</v>
      </c>
      <c r="AD124" s="23" t="s">
        <v>303</v>
      </c>
      <c r="AE124" s="23" t="s">
        <v>304</v>
      </c>
      <c r="AF124" s="23" t="s">
        <v>305</v>
      </c>
      <c r="AG124" s="23" t="s">
        <v>306</v>
      </c>
      <c r="AH124" s="23" t="s">
        <v>307</v>
      </c>
      <c r="AI124" s="23" t="s">
        <v>308</v>
      </c>
      <c r="AJ124" s="23" t="s">
        <v>309</v>
      </c>
      <c r="AK124" s="23" t="s">
        <v>450</v>
      </c>
      <c r="AL124" s="23" t="s">
        <v>451</v>
      </c>
      <c r="AM124" s="23" t="s">
        <v>452</v>
      </c>
      <c r="AN124" s="23" t="s">
        <v>453</v>
      </c>
    </row>
    <row r="125" spans="1:40" ht="15" thickBot="1">
      <c r="A125" s="23" t="s">
        <v>311</v>
      </c>
      <c r="B125" s="24">
        <v>13.4</v>
      </c>
      <c r="C125" s="24">
        <v>18.8</v>
      </c>
      <c r="D125" s="24">
        <v>6.9</v>
      </c>
      <c r="E125" s="24">
        <v>5.9</v>
      </c>
      <c r="F125" s="24">
        <v>14.8</v>
      </c>
      <c r="G125" s="24">
        <v>13.9</v>
      </c>
      <c r="H125" s="24">
        <v>479.8</v>
      </c>
      <c r="I125" s="24">
        <v>27.7</v>
      </c>
      <c r="J125" s="24">
        <v>444.2</v>
      </c>
      <c r="K125" s="24">
        <v>1025.4000000000001</v>
      </c>
      <c r="L125" s="24">
        <v>1000</v>
      </c>
      <c r="M125" s="24">
        <v>-25.4</v>
      </c>
      <c r="N125" s="24">
        <v>-2.54</v>
      </c>
      <c r="AA125" s="23" t="s">
        <v>311</v>
      </c>
      <c r="AB125" s="24">
        <v>7.1</v>
      </c>
      <c r="AC125" s="24">
        <v>0</v>
      </c>
      <c r="AD125" s="24">
        <v>35.4</v>
      </c>
      <c r="AE125" s="24">
        <v>19.2</v>
      </c>
      <c r="AF125" s="24">
        <v>16.7</v>
      </c>
      <c r="AG125" s="24">
        <v>461</v>
      </c>
      <c r="AH125" s="24">
        <v>0</v>
      </c>
      <c r="AI125" s="24">
        <v>0</v>
      </c>
      <c r="AJ125" s="24">
        <v>434.7</v>
      </c>
      <c r="AK125" s="24">
        <v>974.1</v>
      </c>
      <c r="AL125" s="24">
        <v>1000</v>
      </c>
      <c r="AM125" s="24">
        <v>25.9</v>
      </c>
      <c r="AN125" s="24">
        <v>2.59</v>
      </c>
    </row>
    <row r="126" spans="1:40" ht="15" thickBot="1">
      <c r="A126" s="23" t="s">
        <v>312</v>
      </c>
      <c r="B126" s="24">
        <v>11.4</v>
      </c>
      <c r="C126" s="24">
        <v>18.8</v>
      </c>
      <c r="D126" s="24">
        <v>7.9</v>
      </c>
      <c r="E126" s="24">
        <v>16.8</v>
      </c>
      <c r="F126" s="24">
        <v>29.7</v>
      </c>
      <c r="G126" s="24">
        <v>15.8</v>
      </c>
      <c r="H126" s="24">
        <v>478.8</v>
      </c>
      <c r="I126" s="24">
        <v>11.9</v>
      </c>
      <c r="J126" s="24">
        <v>430.3</v>
      </c>
      <c r="K126" s="24">
        <v>1021.5</v>
      </c>
      <c r="L126" s="24">
        <v>1000</v>
      </c>
      <c r="M126" s="24">
        <v>-21.5</v>
      </c>
      <c r="N126" s="24">
        <v>-2.15</v>
      </c>
      <c r="AA126" s="23" t="s">
        <v>312</v>
      </c>
      <c r="AB126" s="24">
        <v>9.1</v>
      </c>
      <c r="AC126" s="24">
        <v>0</v>
      </c>
      <c r="AD126" s="24">
        <v>34.4</v>
      </c>
      <c r="AE126" s="24">
        <v>8.1</v>
      </c>
      <c r="AF126" s="24">
        <v>0</v>
      </c>
      <c r="AG126" s="24">
        <v>459</v>
      </c>
      <c r="AH126" s="24">
        <v>1</v>
      </c>
      <c r="AI126" s="24">
        <v>17.7</v>
      </c>
      <c r="AJ126" s="24">
        <v>448.9</v>
      </c>
      <c r="AK126" s="24">
        <v>978.2</v>
      </c>
      <c r="AL126" s="24">
        <v>1000</v>
      </c>
      <c r="AM126" s="24">
        <v>21.8</v>
      </c>
      <c r="AN126" s="24">
        <v>2.1800000000000002</v>
      </c>
    </row>
    <row r="127" spans="1:40" ht="15" thickBot="1">
      <c r="A127" s="23" t="s">
        <v>313</v>
      </c>
      <c r="B127" s="24">
        <v>4.5</v>
      </c>
      <c r="C127" s="24">
        <v>15.8</v>
      </c>
      <c r="D127" s="24">
        <v>21.3</v>
      </c>
      <c r="E127" s="24">
        <v>10.9</v>
      </c>
      <c r="F127" s="24">
        <v>23.7</v>
      </c>
      <c r="G127" s="24">
        <v>18.8</v>
      </c>
      <c r="H127" s="24">
        <v>471.4</v>
      </c>
      <c r="I127" s="24">
        <v>13.9</v>
      </c>
      <c r="J127" s="24">
        <v>436.3</v>
      </c>
      <c r="K127" s="24">
        <v>1016.5</v>
      </c>
      <c r="L127" s="24">
        <v>1000</v>
      </c>
      <c r="M127" s="24">
        <v>-16.5</v>
      </c>
      <c r="N127" s="24">
        <v>-1.65</v>
      </c>
      <c r="AA127" s="23" t="s">
        <v>313</v>
      </c>
      <c r="AB127" s="24">
        <v>16.2</v>
      </c>
      <c r="AC127" s="24">
        <v>3</v>
      </c>
      <c r="AD127" s="24">
        <v>19.2</v>
      </c>
      <c r="AE127" s="24">
        <v>14.2</v>
      </c>
      <c r="AF127" s="24">
        <v>15.7</v>
      </c>
      <c r="AG127" s="24">
        <v>447.9</v>
      </c>
      <c r="AH127" s="24">
        <v>8.6</v>
      </c>
      <c r="AI127" s="24">
        <v>15.7</v>
      </c>
      <c r="AJ127" s="24">
        <v>442.8</v>
      </c>
      <c r="AK127" s="24">
        <v>983.2</v>
      </c>
      <c r="AL127" s="24">
        <v>1000</v>
      </c>
      <c r="AM127" s="24">
        <v>16.8</v>
      </c>
      <c r="AN127" s="24">
        <v>1.68</v>
      </c>
    </row>
    <row r="128" spans="1:40" ht="15" thickBot="1">
      <c r="A128" s="23" t="s">
        <v>314</v>
      </c>
      <c r="B128" s="24">
        <v>19.3</v>
      </c>
      <c r="C128" s="24">
        <v>15.8</v>
      </c>
      <c r="D128" s="24">
        <v>25.2</v>
      </c>
      <c r="E128" s="24">
        <v>6.9</v>
      </c>
      <c r="F128" s="24">
        <v>14.8</v>
      </c>
      <c r="G128" s="24">
        <v>13.9</v>
      </c>
      <c r="H128" s="24">
        <v>477.8</v>
      </c>
      <c r="I128" s="24">
        <v>11.9</v>
      </c>
      <c r="J128" s="24">
        <v>441.2</v>
      </c>
      <c r="K128" s="24">
        <v>1026.9000000000001</v>
      </c>
      <c r="L128" s="24">
        <v>1000</v>
      </c>
      <c r="M128" s="24">
        <v>-26.9</v>
      </c>
      <c r="N128" s="24">
        <v>-2.69</v>
      </c>
      <c r="AA128" s="23" t="s">
        <v>314</v>
      </c>
      <c r="AB128" s="24">
        <v>1</v>
      </c>
      <c r="AC128" s="24">
        <v>3</v>
      </c>
      <c r="AD128" s="24">
        <v>15.2</v>
      </c>
      <c r="AE128" s="24">
        <v>18.2</v>
      </c>
      <c r="AF128" s="24">
        <v>16.7</v>
      </c>
      <c r="AG128" s="24">
        <v>461</v>
      </c>
      <c r="AH128" s="24">
        <v>2</v>
      </c>
      <c r="AI128" s="24">
        <v>17.7</v>
      </c>
      <c r="AJ128" s="24">
        <v>437.8</v>
      </c>
      <c r="AK128" s="24">
        <v>972.6</v>
      </c>
      <c r="AL128" s="24">
        <v>1000</v>
      </c>
      <c r="AM128" s="24">
        <v>27.4</v>
      </c>
      <c r="AN128" s="24">
        <v>2.74</v>
      </c>
    </row>
    <row r="129" spans="1:40" ht="15" thickBot="1">
      <c r="A129" s="23" t="s">
        <v>315</v>
      </c>
      <c r="B129" s="24">
        <v>6.4</v>
      </c>
      <c r="C129" s="24">
        <v>15.8</v>
      </c>
      <c r="D129" s="24">
        <v>16.3</v>
      </c>
      <c r="E129" s="24">
        <v>13.9</v>
      </c>
      <c r="F129" s="24">
        <v>14.8</v>
      </c>
      <c r="G129" s="24">
        <v>7.9</v>
      </c>
      <c r="H129" s="24">
        <v>472.4</v>
      </c>
      <c r="I129" s="24">
        <v>26.7</v>
      </c>
      <c r="J129" s="24">
        <v>438.3</v>
      </c>
      <c r="K129" s="24">
        <v>1012.6</v>
      </c>
      <c r="L129" s="24">
        <v>1000</v>
      </c>
      <c r="M129" s="24">
        <v>-12.6</v>
      </c>
      <c r="N129" s="24">
        <v>-1.26</v>
      </c>
      <c r="AA129" s="23" t="s">
        <v>315</v>
      </c>
      <c r="AB129" s="24">
        <v>14.2</v>
      </c>
      <c r="AC129" s="24">
        <v>3</v>
      </c>
      <c r="AD129" s="24">
        <v>24.3</v>
      </c>
      <c r="AE129" s="24">
        <v>11.1</v>
      </c>
      <c r="AF129" s="24">
        <v>16.7</v>
      </c>
      <c r="AG129" s="24">
        <v>467.1</v>
      </c>
      <c r="AH129" s="24">
        <v>7.6</v>
      </c>
      <c r="AI129" s="24">
        <v>1</v>
      </c>
      <c r="AJ129" s="24">
        <v>440.8</v>
      </c>
      <c r="AK129" s="24">
        <v>985.8</v>
      </c>
      <c r="AL129" s="24">
        <v>1000</v>
      </c>
      <c r="AM129" s="24">
        <v>14.2</v>
      </c>
      <c r="AN129" s="24">
        <v>1.42</v>
      </c>
    </row>
    <row r="130" spans="1:40" ht="15" thickBot="1">
      <c r="A130" s="23" t="s">
        <v>316</v>
      </c>
      <c r="B130" s="24">
        <v>12.4</v>
      </c>
      <c r="C130" s="24">
        <v>18.8</v>
      </c>
      <c r="D130" s="24">
        <v>6.9</v>
      </c>
      <c r="E130" s="24">
        <v>23.2</v>
      </c>
      <c r="F130" s="24">
        <v>14.8</v>
      </c>
      <c r="G130" s="24">
        <v>17.8</v>
      </c>
      <c r="H130" s="24">
        <v>476.8</v>
      </c>
      <c r="I130" s="24">
        <v>15.8</v>
      </c>
      <c r="J130" s="24">
        <v>443.2</v>
      </c>
      <c r="K130" s="24">
        <v>1029.9000000000001</v>
      </c>
      <c r="L130" s="24">
        <v>1000</v>
      </c>
      <c r="M130" s="24">
        <v>-29.9</v>
      </c>
      <c r="N130" s="24">
        <v>-2.99</v>
      </c>
      <c r="AA130" s="23" t="s">
        <v>316</v>
      </c>
      <c r="AB130" s="24">
        <v>8.1</v>
      </c>
      <c r="AC130" s="24">
        <v>0</v>
      </c>
      <c r="AD130" s="24">
        <v>35.4</v>
      </c>
      <c r="AE130" s="24">
        <v>0</v>
      </c>
      <c r="AF130" s="24">
        <v>16.7</v>
      </c>
      <c r="AG130" s="24">
        <v>457</v>
      </c>
      <c r="AH130" s="24">
        <v>3</v>
      </c>
      <c r="AI130" s="24">
        <v>13.6</v>
      </c>
      <c r="AJ130" s="24">
        <v>435.8</v>
      </c>
      <c r="AK130" s="24">
        <v>969.6</v>
      </c>
      <c r="AL130" s="24">
        <v>1000</v>
      </c>
      <c r="AM130" s="24">
        <v>30.4</v>
      </c>
      <c r="AN130" s="24">
        <v>3.04</v>
      </c>
    </row>
    <row r="131" spans="1:40" ht="15" thickBot="1">
      <c r="A131" s="23" t="s">
        <v>317</v>
      </c>
      <c r="B131" s="24">
        <v>15.3</v>
      </c>
      <c r="C131" s="24">
        <v>15.8</v>
      </c>
      <c r="D131" s="24">
        <v>23.2</v>
      </c>
      <c r="E131" s="24">
        <v>4.9000000000000004</v>
      </c>
      <c r="F131" s="24">
        <v>27.7</v>
      </c>
      <c r="G131" s="24">
        <v>13.9</v>
      </c>
      <c r="H131" s="24">
        <v>471.4</v>
      </c>
      <c r="I131" s="24">
        <v>11.9</v>
      </c>
      <c r="J131" s="24">
        <v>431.3</v>
      </c>
      <c r="K131" s="24">
        <v>1015.5</v>
      </c>
      <c r="L131" s="24">
        <v>1000</v>
      </c>
      <c r="M131" s="24">
        <v>-15.5</v>
      </c>
      <c r="N131" s="24">
        <v>-1.55</v>
      </c>
      <c r="AA131" s="23" t="s">
        <v>317</v>
      </c>
      <c r="AB131" s="24">
        <v>5.0999999999999996</v>
      </c>
      <c r="AC131" s="24">
        <v>3</v>
      </c>
      <c r="AD131" s="24">
        <v>17.2</v>
      </c>
      <c r="AE131" s="24">
        <v>20.2</v>
      </c>
      <c r="AF131" s="24">
        <v>3.5</v>
      </c>
      <c r="AG131" s="24">
        <v>461</v>
      </c>
      <c r="AH131" s="24">
        <v>8.6</v>
      </c>
      <c r="AI131" s="24">
        <v>17.7</v>
      </c>
      <c r="AJ131" s="24">
        <v>447.9</v>
      </c>
      <c r="AK131" s="24">
        <v>984.3</v>
      </c>
      <c r="AL131" s="24">
        <v>1000</v>
      </c>
      <c r="AM131" s="24">
        <v>15.7</v>
      </c>
      <c r="AN131" s="24">
        <v>1.57</v>
      </c>
    </row>
    <row r="132" spans="1:40" ht="15" thickBot="1">
      <c r="A132" s="23" t="s">
        <v>318</v>
      </c>
      <c r="B132" s="24">
        <v>9.4</v>
      </c>
      <c r="C132" s="24">
        <v>15.8</v>
      </c>
      <c r="D132" s="24">
        <v>6.9</v>
      </c>
      <c r="E132" s="24">
        <v>13.9</v>
      </c>
      <c r="F132" s="24">
        <v>14.8</v>
      </c>
      <c r="G132" s="24">
        <v>10.9</v>
      </c>
      <c r="H132" s="24">
        <v>471.4</v>
      </c>
      <c r="I132" s="24">
        <v>11.9</v>
      </c>
      <c r="J132" s="24">
        <v>434.3</v>
      </c>
      <c r="K132" s="24">
        <v>989.3</v>
      </c>
      <c r="L132" s="24">
        <v>1000</v>
      </c>
      <c r="M132" s="24">
        <v>10.7</v>
      </c>
      <c r="N132" s="24">
        <v>1.07</v>
      </c>
      <c r="AA132" s="23" t="s">
        <v>318</v>
      </c>
      <c r="AB132" s="24">
        <v>11.1</v>
      </c>
      <c r="AC132" s="24">
        <v>3</v>
      </c>
      <c r="AD132" s="24">
        <v>35.4</v>
      </c>
      <c r="AE132" s="24">
        <v>11.1</v>
      </c>
      <c r="AF132" s="24">
        <v>16.7</v>
      </c>
      <c r="AG132" s="24">
        <v>464.1</v>
      </c>
      <c r="AH132" s="24">
        <v>8.6</v>
      </c>
      <c r="AI132" s="24">
        <v>17.7</v>
      </c>
      <c r="AJ132" s="24">
        <v>444.9</v>
      </c>
      <c r="AK132" s="24">
        <v>1012.6</v>
      </c>
      <c r="AL132" s="24">
        <v>1000</v>
      </c>
      <c r="AM132" s="24">
        <v>-12.6</v>
      </c>
      <c r="AN132" s="24">
        <v>-1.26</v>
      </c>
    </row>
    <row r="133" spans="1:40" ht="15" thickBot="1">
      <c r="A133" s="23" t="s">
        <v>319</v>
      </c>
      <c r="B133" s="24">
        <v>18.3</v>
      </c>
      <c r="C133" s="24">
        <v>7.9</v>
      </c>
      <c r="D133" s="24">
        <v>18.3</v>
      </c>
      <c r="E133" s="24">
        <v>21.3</v>
      </c>
      <c r="F133" s="24">
        <v>14.8</v>
      </c>
      <c r="G133" s="24">
        <v>7.9</v>
      </c>
      <c r="H133" s="24">
        <v>471.4</v>
      </c>
      <c r="I133" s="24">
        <v>11.9</v>
      </c>
      <c r="J133" s="24">
        <v>436.3</v>
      </c>
      <c r="K133" s="24">
        <v>1008.1</v>
      </c>
      <c r="L133" s="24">
        <v>1000</v>
      </c>
      <c r="M133" s="24">
        <v>-8.1</v>
      </c>
      <c r="N133" s="24">
        <v>-0.81</v>
      </c>
      <c r="AA133" s="23" t="s">
        <v>319</v>
      </c>
      <c r="AB133" s="24">
        <v>2</v>
      </c>
      <c r="AC133" s="24">
        <v>11.1</v>
      </c>
      <c r="AD133" s="24">
        <v>22.2</v>
      </c>
      <c r="AE133" s="24">
        <v>2</v>
      </c>
      <c r="AF133" s="24">
        <v>16.7</v>
      </c>
      <c r="AG133" s="24">
        <v>467.1</v>
      </c>
      <c r="AH133" s="24">
        <v>8.6</v>
      </c>
      <c r="AI133" s="24">
        <v>17.7</v>
      </c>
      <c r="AJ133" s="24">
        <v>442.8</v>
      </c>
      <c r="AK133" s="24">
        <v>990.3</v>
      </c>
      <c r="AL133" s="24">
        <v>1000</v>
      </c>
      <c r="AM133" s="24">
        <v>9.6999999999999993</v>
      </c>
      <c r="AN133" s="24">
        <v>0.97</v>
      </c>
    </row>
    <row r="134" spans="1:40" ht="15" thickBot="1">
      <c r="A134" s="23" t="s">
        <v>320</v>
      </c>
      <c r="B134" s="24">
        <v>9.4</v>
      </c>
      <c r="C134" s="24">
        <v>7.9</v>
      </c>
      <c r="D134" s="24">
        <v>40.1</v>
      </c>
      <c r="E134" s="24">
        <v>11.9</v>
      </c>
      <c r="F134" s="24">
        <v>14.8</v>
      </c>
      <c r="G134" s="24">
        <v>5.9</v>
      </c>
      <c r="H134" s="24">
        <v>476.8</v>
      </c>
      <c r="I134" s="24">
        <v>11.9</v>
      </c>
      <c r="J134" s="24">
        <v>432.3</v>
      </c>
      <c r="K134" s="24">
        <v>1011.1</v>
      </c>
      <c r="L134" s="24">
        <v>1000</v>
      </c>
      <c r="M134" s="24">
        <v>-11.1</v>
      </c>
      <c r="N134" s="24">
        <v>-1.1100000000000001</v>
      </c>
      <c r="AA134" s="23" t="s">
        <v>320</v>
      </c>
      <c r="AB134" s="24">
        <v>11.1</v>
      </c>
      <c r="AC134" s="24">
        <v>11.1</v>
      </c>
      <c r="AD134" s="24">
        <v>0</v>
      </c>
      <c r="AE134" s="24">
        <v>13.1</v>
      </c>
      <c r="AF134" s="24">
        <v>16.7</v>
      </c>
      <c r="AG134" s="24">
        <v>469.1</v>
      </c>
      <c r="AH134" s="24">
        <v>3</v>
      </c>
      <c r="AI134" s="24">
        <v>17.7</v>
      </c>
      <c r="AJ134" s="24">
        <v>446.9</v>
      </c>
      <c r="AK134" s="24">
        <v>988.8</v>
      </c>
      <c r="AL134" s="24">
        <v>1000</v>
      </c>
      <c r="AM134" s="24">
        <v>11.2</v>
      </c>
      <c r="AN134" s="24">
        <v>1.1200000000000001</v>
      </c>
    </row>
    <row r="135" spans="1:40" ht="15" thickBot="1">
      <c r="A135" s="23" t="s">
        <v>321</v>
      </c>
      <c r="B135" s="24">
        <v>18.3</v>
      </c>
      <c r="C135" s="24">
        <v>15.8</v>
      </c>
      <c r="D135" s="24">
        <v>21.3</v>
      </c>
      <c r="E135" s="24">
        <v>10.9</v>
      </c>
      <c r="F135" s="24">
        <v>14.8</v>
      </c>
      <c r="G135" s="24">
        <v>9.9</v>
      </c>
      <c r="H135" s="24">
        <v>471.4</v>
      </c>
      <c r="I135" s="24">
        <v>13.9</v>
      </c>
      <c r="J135" s="24">
        <v>437.3</v>
      </c>
      <c r="K135" s="24">
        <v>1013.5</v>
      </c>
      <c r="L135" s="24">
        <v>1000</v>
      </c>
      <c r="M135" s="24">
        <v>-13.5</v>
      </c>
      <c r="N135" s="24">
        <v>-1.35</v>
      </c>
      <c r="AA135" s="23" t="s">
        <v>321</v>
      </c>
      <c r="AB135" s="24">
        <v>2</v>
      </c>
      <c r="AC135" s="24">
        <v>3</v>
      </c>
      <c r="AD135" s="24">
        <v>19.2</v>
      </c>
      <c r="AE135" s="24">
        <v>14.2</v>
      </c>
      <c r="AF135" s="24">
        <v>16.7</v>
      </c>
      <c r="AG135" s="24">
        <v>465.1</v>
      </c>
      <c r="AH135" s="24">
        <v>8.6</v>
      </c>
      <c r="AI135" s="24">
        <v>15.7</v>
      </c>
      <c r="AJ135" s="24">
        <v>441.8</v>
      </c>
      <c r="AK135" s="24">
        <v>986.3</v>
      </c>
      <c r="AL135" s="24">
        <v>1000</v>
      </c>
      <c r="AM135" s="24">
        <v>13.7</v>
      </c>
      <c r="AN135" s="24">
        <v>1.37</v>
      </c>
    </row>
    <row r="136" spans="1:40" ht="15" thickBot="1">
      <c r="A136" s="23" t="s">
        <v>322</v>
      </c>
      <c r="B136" s="24">
        <v>10.4</v>
      </c>
      <c r="C136" s="24">
        <v>7.9</v>
      </c>
      <c r="D136" s="24">
        <v>18.3</v>
      </c>
      <c r="E136" s="24">
        <v>22.3</v>
      </c>
      <c r="F136" s="24">
        <v>14.8</v>
      </c>
      <c r="G136" s="24">
        <v>16.8</v>
      </c>
      <c r="H136" s="24">
        <v>471.4</v>
      </c>
      <c r="I136" s="24">
        <v>11.9</v>
      </c>
      <c r="J136" s="24">
        <v>439.3</v>
      </c>
      <c r="K136" s="24">
        <v>1013.1</v>
      </c>
      <c r="L136" s="24">
        <v>1000</v>
      </c>
      <c r="M136" s="24">
        <v>-13.1</v>
      </c>
      <c r="N136" s="24">
        <v>-1.31</v>
      </c>
      <c r="AA136" s="23" t="s">
        <v>322</v>
      </c>
      <c r="AB136" s="24">
        <v>10.1</v>
      </c>
      <c r="AC136" s="24">
        <v>11.1</v>
      </c>
      <c r="AD136" s="24">
        <v>22.2</v>
      </c>
      <c r="AE136" s="24">
        <v>1</v>
      </c>
      <c r="AF136" s="24">
        <v>16.7</v>
      </c>
      <c r="AG136" s="24">
        <v>458</v>
      </c>
      <c r="AH136" s="24">
        <v>8.6</v>
      </c>
      <c r="AI136" s="24">
        <v>17.7</v>
      </c>
      <c r="AJ136" s="24">
        <v>439.8</v>
      </c>
      <c r="AK136" s="24">
        <v>985.3</v>
      </c>
      <c r="AL136" s="24">
        <v>1000</v>
      </c>
      <c r="AM136" s="24">
        <v>14.7</v>
      </c>
      <c r="AN136" s="24">
        <v>1.47</v>
      </c>
    </row>
    <row r="137" spans="1:40" ht="15" thickBot="1">
      <c r="A137" s="23" t="s">
        <v>323</v>
      </c>
      <c r="B137" s="24">
        <v>15.3</v>
      </c>
      <c r="C137" s="24">
        <v>7.9</v>
      </c>
      <c r="D137" s="24">
        <v>22.3</v>
      </c>
      <c r="E137" s="24">
        <v>20.3</v>
      </c>
      <c r="F137" s="24">
        <v>14.8</v>
      </c>
      <c r="G137" s="24">
        <v>8.9</v>
      </c>
      <c r="H137" s="24">
        <v>471.4</v>
      </c>
      <c r="I137" s="24">
        <v>15.8</v>
      </c>
      <c r="J137" s="24">
        <v>440.2</v>
      </c>
      <c r="K137" s="24">
        <v>1017</v>
      </c>
      <c r="L137" s="24">
        <v>1000</v>
      </c>
      <c r="M137" s="24">
        <v>-17</v>
      </c>
      <c r="N137" s="24">
        <v>-1.7</v>
      </c>
      <c r="AA137" s="23" t="s">
        <v>323</v>
      </c>
      <c r="AB137" s="24">
        <v>5.0999999999999996</v>
      </c>
      <c r="AC137" s="24">
        <v>11.1</v>
      </c>
      <c r="AD137" s="24">
        <v>18.2</v>
      </c>
      <c r="AE137" s="24">
        <v>3</v>
      </c>
      <c r="AF137" s="24">
        <v>16.7</v>
      </c>
      <c r="AG137" s="24">
        <v>466.1</v>
      </c>
      <c r="AH137" s="24">
        <v>8.6</v>
      </c>
      <c r="AI137" s="24">
        <v>13.6</v>
      </c>
      <c r="AJ137" s="24">
        <v>438.8</v>
      </c>
      <c r="AK137" s="24">
        <v>981.2</v>
      </c>
      <c r="AL137" s="24">
        <v>1000</v>
      </c>
      <c r="AM137" s="24">
        <v>18.8</v>
      </c>
      <c r="AN137" s="24">
        <v>1.88</v>
      </c>
    </row>
    <row r="138" spans="1:40" ht="15" thickBot="1">
      <c r="A138" s="23" t="s">
        <v>324</v>
      </c>
      <c r="B138" s="24">
        <v>18.3</v>
      </c>
      <c r="C138" s="24">
        <v>15.8</v>
      </c>
      <c r="D138" s="24">
        <v>24.2</v>
      </c>
      <c r="E138" s="24">
        <v>14.8</v>
      </c>
      <c r="F138" s="24">
        <v>14.8</v>
      </c>
      <c r="G138" s="24">
        <v>5.9</v>
      </c>
      <c r="H138" s="24">
        <v>471.4</v>
      </c>
      <c r="I138" s="24">
        <v>11.9</v>
      </c>
      <c r="J138" s="24">
        <v>433.3</v>
      </c>
      <c r="K138" s="24">
        <v>1010.6</v>
      </c>
      <c r="L138" s="24">
        <v>1000</v>
      </c>
      <c r="M138" s="24">
        <v>-10.6</v>
      </c>
      <c r="N138" s="24">
        <v>-1.06</v>
      </c>
      <c r="AA138" s="23" t="s">
        <v>324</v>
      </c>
      <c r="AB138" s="24">
        <v>2</v>
      </c>
      <c r="AC138" s="24">
        <v>3</v>
      </c>
      <c r="AD138" s="24">
        <v>16.2</v>
      </c>
      <c r="AE138" s="24">
        <v>10.1</v>
      </c>
      <c r="AF138" s="24">
        <v>16.7</v>
      </c>
      <c r="AG138" s="24">
        <v>469.1</v>
      </c>
      <c r="AH138" s="24">
        <v>8.6</v>
      </c>
      <c r="AI138" s="24">
        <v>17.7</v>
      </c>
      <c r="AJ138" s="24">
        <v>445.9</v>
      </c>
      <c r="AK138" s="24">
        <v>989.3</v>
      </c>
      <c r="AL138" s="24">
        <v>1000</v>
      </c>
      <c r="AM138" s="24">
        <v>10.7</v>
      </c>
      <c r="AN138" s="24">
        <v>1.07</v>
      </c>
    </row>
    <row r="139" spans="1:40" ht="15" thickBot="1">
      <c r="A139" s="23" t="s">
        <v>325</v>
      </c>
      <c r="B139" s="24">
        <v>20.3</v>
      </c>
      <c r="C139" s="24">
        <v>7.9</v>
      </c>
      <c r="D139" s="24">
        <v>21.3</v>
      </c>
      <c r="E139" s="24">
        <v>16.8</v>
      </c>
      <c r="F139" s="24">
        <v>14.8</v>
      </c>
      <c r="G139" s="24">
        <v>15.8</v>
      </c>
      <c r="H139" s="24">
        <v>473.4</v>
      </c>
      <c r="I139" s="24">
        <v>11.9</v>
      </c>
      <c r="J139" s="24">
        <v>442.2</v>
      </c>
      <c r="K139" s="24">
        <v>1024.4000000000001</v>
      </c>
      <c r="L139" s="24">
        <v>1000</v>
      </c>
      <c r="M139" s="24">
        <v>-24.4</v>
      </c>
      <c r="N139" s="24">
        <v>-2.44</v>
      </c>
      <c r="AA139" s="23" t="s">
        <v>325</v>
      </c>
      <c r="AB139" s="24">
        <v>0</v>
      </c>
      <c r="AC139" s="24">
        <v>11.1</v>
      </c>
      <c r="AD139" s="24">
        <v>19.2</v>
      </c>
      <c r="AE139" s="24">
        <v>8.1</v>
      </c>
      <c r="AF139" s="24">
        <v>16.7</v>
      </c>
      <c r="AG139" s="24">
        <v>459</v>
      </c>
      <c r="AH139" s="24">
        <v>6.6</v>
      </c>
      <c r="AI139" s="24">
        <v>17.7</v>
      </c>
      <c r="AJ139" s="24">
        <v>436.8</v>
      </c>
      <c r="AK139" s="24">
        <v>975.2</v>
      </c>
      <c r="AL139" s="24">
        <v>1000</v>
      </c>
      <c r="AM139" s="24">
        <v>24.8</v>
      </c>
      <c r="AN139" s="24">
        <v>2.48</v>
      </c>
    </row>
    <row r="140" spans="1:40" ht="15" thickBot="1">
      <c r="A140" s="23" t="s">
        <v>326</v>
      </c>
      <c r="B140" s="24">
        <v>7.4</v>
      </c>
      <c r="C140" s="24">
        <v>15.8</v>
      </c>
      <c r="D140" s="24">
        <v>1</v>
      </c>
      <c r="E140" s="24">
        <v>4</v>
      </c>
      <c r="F140" s="24">
        <v>14.8</v>
      </c>
      <c r="G140" s="24">
        <v>5.9</v>
      </c>
      <c r="H140" s="24">
        <v>471.4</v>
      </c>
      <c r="I140" s="24">
        <v>11.9</v>
      </c>
      <c r="J140" s="24">
        <v>429.4</v>
      </c>
      <c r="K140" s="24">
        <v>961.6</v>
      </c>
      <c r="L140" s="24">
        <v>1000</v>
      </c>
      <c r="M140" s="24">
        <v>38.4</v>
      </c>
      <c r="N140" s="24">
        <v>3.84</v>
      </c>
      <c r="AA140" s="23" t="s">
        <v>326</v>
      </c>
      <c r="AB140" s="24">
        <v>13.1</v>
      </c>
      <c r="AC140" s="24">
        <v>3</v>
      </c>
      <c r="AD140" s="24">
        <v>41.5</v>
      </c>
      <c r="AE140" s="24">
        <v>21.2</v>
      </c>
      <c r="AF140" s="24">
        <v>16.7</v>
      </c>
      <c r="AG140" s="24">
        <v>469.1</v>
      </c>
      <c r="AH140" s="24">
        <v>8.6</v>
      </c>
      <c r="AI140" s="24">
        <v>17.7</v>
      </c>
      <c r="AJ140" s="24">
        <v>449.9</v>
      </c>
      <c r="AK140" s="24">
        <v>1040.9000000000001</v>
      </c>
      <c r="AL140" s="24">
        <v>1000</v>
      </c>
      <c r="AM140" s="24">
        <v>-40.9</v>
      </c>
      <c r="AN140" s="24">
        <v>-4.09</v>
      </c>
    </row>
    <row r="141" spans="1:40" ht="15" thickBot="1">
      <c r="A141" s="23" t="s">
        <v>327</v>
      </c>
      <c r="B141" s="24">
        <v>3.5</v>
      </c>
      <c r="C141" s="24">
        <v>7.9</v>
      </c>
      <c r="D141" s="24">
        <v>1</v>
      </c>
      <c r="E141" s="24">
        <v>1</v>
      </c>
      <c r="F141" s="24">
        <v>14.8</v>
      </c>
      <c r="G141" s="24">
        <v>5.9</v>
      </c>
      <c r="H141" s="24">
        <v>471.4</v>
      </c>
      <c r="I141" s="24">
        <v>11.9</v>
      </c>
      <c r="J141" s="24">
        <v>427.4</v>
      </c>
      <c r="K141" s="24">
        <v>944.8</v>
      </c>
      <c r="L141" s="24">
        <v>1000</v>
      </c>
      <c r="M141" s="24">
        <v>55.2</v>
      </c>
      <c r="N141" s="24">
        <v>5.52</v>
      </c>
      <c r="AA141" s="23" t="s">
        <v>327</v>
      </c>
      <c r="AB141" s="24">
        <v>17.2</v>
      </c>
      <c r="AC141" s="24">
        <v>11.1</v>
      </c>
      <c r="AD141" s="24">
        <v>41.5</v>
      </c>
      <c r="AE141" s="24">
        <v>24.3</v>
      </c>
      <c r="AF141" s="24">
        <v>16.7</v>
      </c>
      <c r="AG141" s="24">
        <v>469.1</v>
      </c>
      <c r="AH141" s="24">
        <v>8.6</v>
      </c>
      <c r="AI141" s="24">
        <v>17.7</v>
      </c>
      <c r="AJ141" s="24">
        <v>451.9</v>
      </c>
      <c r="AK141" s="24">
        <v>1058.0999999999999</v>
      </c>
      <c r="AL141" s="24">
        <v>1000</v>
      </c>
      <c r="AM141" s="24">
        <v>-58.1</v>
      </c>
      <c r="AN141" s="24">
        <v>-5.81</v>
      </c>
    </row>
    <row r="142" spans="1:40" ht="15" thickBot="1">
      <c r="A142" s="23" t="s">
        <v>328</v>
      </c>
      <c r="B142" s="24">
        <v>1</v>
      </c>
      <c r="C142" s="24">
        <v>7.9</v>
      </c>
      <c r="D142" s="24">
        <v>4</v>
      </c>
      <c r="E142" s="24">
        <v>2</v>
      </c>
      <c r="F142" s="24">
        <v>14.8</v>
      </c>
      <c r="G142" s="24">
        <v>5.9</v>
      </c>
      <c r="H142" s="24">
        <v>471.4</v>
      </c>
      <c r="I142" s="24">
        <v>11.9</v>
      </c>
      <c r="J142" s="24">
        <v>427.4</v>
      </c>
      <c r="K142" s="24">
        <v>946.3</v>
      </c>
      <c r="L142" s="24">
        <v>1000</v>
      </c>
      <c r="M142" s="24">
        <v>53.7</v>
      </c>
      <c r="N142" s="24">
        <v>5.37</v>
      </c>
      <c r="AA142" s="23" t="s">
        <v>328</v>
      </c>
      <c r="AB142" s="24">
        <v>19.7</v>
      </c>
      <c r="AC142" s="24">
        <v>11.1</v>
      </c>
      <c r="AD142" s="24">
        <v>38.4</v>
      </c>
      <c r="AE142" s="24">
        <v>23.3</v>
      </c>
      <c r="AF142" s="24">
        <v>16.7</v>
      </c>
      <c r="AG142" s="24">
        <v>469.1</v>
      </c>
      <c r="AH142" s="24">
        <v>8.6</v>
      </c>
      <c r="AI142" s="24">
        <v>17.7</v>
      </c>
      <c r="AJ142" s="24">
        <v>451.9</v>
      </c>
      <c r="AK142" s="24">
        <v>1056.5</v>
      </c>
      <c r="AL142" s="24">
        <v>1000</v>
      </c>
      <c r="AM142" s="24">
        <v>-56.5</v>
      </c>
      <c r="AN142" s="24">
        <v>-5.65</v>
      </c>
    </row>
    <row r="143" spans="1:40" ht="15" thickBot="1">
      <c r="A143" s="23" t="s">
        <v>329</v>
      </c>
      <c r="B143" s="24">
        <v>0</v>
      </c>
      <c r="C143" s="24">
        <v>7.9</v>
      </c>
      <c r="D143" s="24">
        <v>3</v>
      </c>
      <c r="E143" s="24">
        <v>4</v>
      </c>
      <c r="F143" s="24">
        <v>29.7</v>
      </c>
      <c r="G143" s="24">
        <v>5.9</v>
      </c>
      <c r="H143" s="24">
        <v>471.4</v>
      </c>
      <c r="I143" s="24">
        <v>26.7</v>
      </c>
      <c r="J143" s="24">
        <v>421.4</v>
      </c>
      <c r="K143" s="24">
        <v>970</v>
      </c>
      <c r="L143" s="24">
        <v>1000</v>
      </c>
      <c r="M143" s="24">
        <v>30</v>
      </c>
      <c r="N143" s="24">
        <v>3</v>
      </c>
      <c r="AA143" s="23" t="s">
        <v>329</v>
      </c>
      <c r="AB143" s="24">
        <v>24.8</v>
      </c>
      <c r="AC143" s="24">
        <v>11.1</v>
      </c>
      <c r="AD143" s="24">
        <v>39.4</v>
      </c>
      <c r="AE143" s="24">
        <v>21.2</v>
      </c>
      <c r="AF143" s="24">
        <v>0</v>
      </c>
      <c r="AG143" s="24">
        <v>469.1</v>
      </c>
      <c r="AH143" s="24">
        <v>8.6</v>
      </c>
      <c r="AI143" s="24">
        <v>1</v>
      </c>
      <c r="AJ143" s="24">
        <v>454</v>
      </c>
      <c r="AK143" s="24">
        <v>1029.2</v>
      </c>
      <c r="AL143" s="24">
        <v>1000</v>
      </c>
      <c r="AM143" s="24">
        <v>-29.2</v>
      </c>
      <c r="AN143" s="24">
        <v>-2.92</v>
      </c>
    </row>
    <row r="144" spans="1:40" ht="15" thickBot="1">
      <c r="A144" s="23" t="s">
        <v>330</v>
      </c>
      <c r="B144" s="24">
        <v>5.4</v>
      </c>
      <c r="C144" s="24">
        <v>0</v>
      </c>
      <c r="D144" s="24">
        <v>2</v>
      </c>
      <c r="E144" s="24">
        <v>1</v>
      </c>
      <c r="F144" s="24">
        <v>14.8</v>
      </c>
      <c r="G144" s="24">
        <v>5.9</v>
      </c>
      <c r="H144" s="24">
        <v>474.9</v>
      </c>
      <c r="I144" s="24">
        <v>11.9</v>
      </c>
      <c r="J144" s="24">
        <v>428.4</v>
      </c>
      <c r="K144" s="24">
        <v>944.3</v>
      </c>
      <c r="L144" s="24">
        <v>1000</v>
      </c>
      <c r="M144" s="24">
        <v>55.7</v>
      </c>
      <c r="N144" s="24">
        <v>5.57</v>
      </c>
      <c r="AA144" s="23" t="s">
        <v>330</v>
      </c>
      <c r="AB144" s="24">
        <v>15.2</v>
      </c>
      <c r="AC144" s="24">
        <v>19.2</v>
      </c>
      <c r="AD144" s="24">
        <v>40.4</v>
      </c>
      <c r="AE144" s="24">
        <v>24.3</v>
      </c>
      <c r="AF144" s="24">
        <v>16.7</v>
      </c>
      <c r="AG144" s="24">
        <v>469.1</v>
      </c>
      <c r="AH144" s="24">
        <v>5.0999999999999996</v>
      </c>
      <c r="AI144" s="24">
        <v>17.7</v>
      </c>
      <c r="AJ144" s="24">
        <v>450.9</v>
      </c>
      <c r="AK144" s="24">
        <v>1058.5999999999999</v>
      </c>
      <c r="AL144" s="24">
        <v>1000</v>
      </c>
      <c r="AM144" s="24">
        <v>-58.6</v>
      </c>
      <c r="AN144" s="24">
        <v>-5.86</v>
      </c>
    </row>
    <row r="145" spans="1:28" ht="15" thickBot="1"/>
    <row r="146" spans="1:28" ht="15" thickBot="1">
      <c r="A146" s="25" t="s">
        <v>454</v>
      </c>
      <c r="B146" s="26">
        <v>1102.5999999999999</v>
      </c>
      <c r="AA146" s="25" t="s">
        <v>454</v>
      </c>
      <c r="AB146" s="26">
        <v>1122.3</v>
      </c>
    </row>
    <row r="147" spans="1:28" ht="15" thickBot="1">
      <c r="A147" s="25" t="s">
        <v>455</v>
      </c>
      <c r="B147" s="26">
        <v>421.4</v>
      </c>
      <c r="AA147" s="25" t="s">
        <v>455</v>
      </c>
      <c r="AB147" s="26">
        <v>882.6</v>
      </c>
    </row>
    <row r="148" spans="1:28" ht="15" thickBot="1">
      <c r="A148" s="25" t="s">
        <v>456</v>
      </c>
      <c r="B148" s="26">
        <v>20002.400000000001</v>
      </c>
      <c r="AA148" s="25" t="s">
        <v>456</v>
      </c>
      <c r="AB148" s="26">
        <v>20000.099999999999</v>
      </c>
    </row>
    <row r="149" spans="1:28" ht="15" thickBot="1">
      <c r="A149" s="25" t="s">
        <v>457</v>
      </c>
      <c r="B149" s="26">
        <v>20000</v>
      </c>
      <c r="AA149" s="25" t="s">
        <v>457</v>
      </c>
      <c r="AB149" s="26">
        <v>20000</v>
      </c>
    </row>
    <row r="150" spans="1:28" ht="15" thickBot="1">
      <c r="A150" s="25" t="s">
        <v>458</v>
      </c>
      <c r="B150" s="26">
        <v>2.4</v>
      </c>
      <c r="AA150" s="25" t="s">
        <v>458</v>
      </c>
      <c r="AB150" s="26">
        <v>0.1</v>
      </c>
    </row>
    <row r="151" spans="1:28" ht="15" thickBot="1">
      <c r="A151" s="25" t="s">
        <v>459</v>
      </c>
      <c r="B151" s="26"/>
      <c r="AA151" s="25" t="s">
        <v>459</v>
      </c>
      <c r="AB151" s="26"/>
    </row>
    <row r="152" spans="1:28" ht="15" thickBot="1">
      <c r="A152" s="25" t="s">
        <v>460</v>
      </c>
      <c r="B152" s="26"/>
      <c r="AA152" s="25" t="s">
        <v>460</v>
      </c>
      <c r="AB152" s="26"/>
    </row>
    <row r="153" spans="1:28" ht="15" thickBot="1">
      <c r="A153" s="25" t="s">
        <v>461</v>
      </c>
      <c r="B153" s="26">
        <v>0</v>
      </c>
      <c r="AA153" s="25" t="s">
        <v>461</v>
      </c>
      <c r="AB153" s="26">
        <v>0</v>
      </c>
    </row>
    <row r="155" spans="1:28">
      <c r="A155" s="27" t="s">
        <v>462</v>
      </c>
      <c r="AA155" s="27" t="s">
        <v>462</v>
      </c>
    </row>
    <row r="157" spans="1:28">
      <c r="A157" s="28" t="s">
        <v>463</v>
      </c>
      <c r="AA157" s="28" t="s">
        <v>463</v>
      </c>
    </row>
    <row r="158" spans="1:28">
      <c r="A158" s="28" t="s">
        <v>464</v>
      </c>
      <c r="AA158" s="28" t="s">
        <v>610</v>
      </c>
    </row>
  </sheetData>
  <conditionalFormatting sqref="A6:K25">
    <cfRule type="cellIs" dxfId="1" priority="4" operator="equal">
      <formula>FALSE</formula>
    </cfRule>
    <cfRule type="cellIs" dxfId="0" priority="5" operator="equal">
      <formula>TRUE</formula>
    </cfRule>
  </conditionalFormatting>
  <conditionalFormatting sqref="B6:E25">
    <cfRule type="colorScale" priority="1">
      <colorScale>
        <cfvo type="num" val="0"/>
        <cfvo type="num" val="0.5"/>
        <cfvo type="num" val="1"/>
        <color rgb="FFFF6B6B"/>
        <color rgb="FFFFD93D"/>
        <color rgb="FF51CF66"/>
      </colorScale>
    </cfRule>
  </conditionalFormatting>
  <conditionalFormatting sqref="F6:F25">
    <cfRule type="colorScale" priority="3">
      <colorScale>
        <cfvo type="num" val="0"/>
        <cfvo type="num" val="0.5"/>
        <cfvo type="num" val="1"/>
        <color rgb="FF51CF66"/>
        <color rgb="FFFFD93D"/>
        <color rgb="FFFF6B6B"/>
      </colorScale>
    </cfRule>
  </conditionalFormatting>
  <conditionalFormatting sqref="G6:J25">
    <cfRule type="colorScale" priority="2">
      <colorScale>
        <cfvo type="num" val="0"/>
        <cfvo type="num" val="0.5"/>
        <cfvo type="num" val="1"/>
        <color rgb="FFFF6B6B"/>
        <color rgb="FFFFD93D"/>
        <color rgb="FF51CF66"/>
      </colorScale>
    </cfRule>
  </conditionalFormatting>
  <hyperlinks>
    <hyperlink ref="A155" r:id="rId1" display="https://miau.my-x.hu/myx-free/coco/test/667314220250528081908.html" xr:uid="{D7546CB6-0258-4D0B-9439-D8D22C0EC4F6}"/>
    <hyperlink ref="AA155" r:id="rId2" display="https://miau.my-x.hu/myx-free/coco/test/934744720250528082010.html" xr:uid="{B6178F31-40EE-4B99-B512-4E1AF3D4A2F7}"/>
  </hyperlinks>
  <pageMargins left="0.75" right="0.75" top="1" bottom="1" header="0.5" footer="0.5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58B7-380B-461A-918F-B5FE4115E8C3}">
  <dimension ref="A1:D25"/>
  <sheetViews>
    <sheetView tabSelected="1" workbookViewId="0"/>
  </sheetViews>
  <sheetFormatPr defaultRowHeight="14.4"/>
  <cols>
    <col min="1" max="1" width="26.109375" bestFit="1" customWidth="1"/>
    <col min="2" max="2" width="14.77734375" bestFit="1" customWidth="1"/>
    <col min="3" max="3" width="7.88671875" bestFit="1" customWidth="1"/>
    <col min="4" max="4" width="9.6640625" bestFit="1" customWidth="1"/>
    <col min="5" max="5" width="5" bestFit="1" customWidth="1"/>
    <col min="6" max="6" width="9.6640625" bestFit="1" customWidth="1"/>
  </cols>
  <sheetData>
    <row r="1" spans="1:4">
      <c r="A1" s="38" t="b">
        <v>1</v>
      </c>
      <c r="B1" s="34" t="s">
        <v>627</v>
      </c>
      <c r="C1" s="35" t="s">
        <v>628</v>
      </c>
      <c r="D1" s="40" t="s">
        <v>629</v>
      </c>
    </row>
    <row r="2" spans="1:4">
      <c r="A2" s="39" t="b">
        <v>0</v>
      </c>
    </row>
    <row r="3" spans="1:4">
      <c r="A3" s="32" t="s">
        <v>626</v>
      </c>
      <c r="B3" s="32" t="s">
        <v>621</v>
      </c>
    </row>
    <row r="4" spans="1:4">
      <c r="A4" s="32" t="s">
        <v>625</v>
      </c>
      <c r="B4" t="s">
        <v>622</v>
      </c>
      <c r="C4" t="s">
        <v>623</v>
      </c>
      <c r="D4" t="s">
        <v>624</v>
      </c>
    </row>
    <row r="5" spans="1:4">
      <c r="A5" s="36">
        <v>944.3</v>
      </c>
      <c r="B5" s="34">
        <v>1</v>
      </c>
      <c r="D5">
        <v>1</v>
      </c>
    </row>
    <row r="6" spans="1:4">
      <c r="A6" s="36">
        <v>944.8</v>
      </c>
      <c r="B6" s="34">
        <v>1</v>
      </c>
      <c r="D6">
        <v>1</v>
      </c>
    </row>
    <row r="7" spans="1:4">
      <c r="A7" s="36">
        <v>946.3</v>
      </c>
      <c r="B7" s="34">
        <v>1</v>
      </c>
      <c r="D7">
        <v>1</v>
      </c>
    </row>
    <row r="8" spans="1:4">
      <c r="A8" s="36">
        <v>961.6</v>
      </c>
      <c r="B8" s="34">
        <v>1</v>
      </c>
      <c r="D8">
        <v>1</v>
      </c>
    </row>
    <row r="9" spans="1:4">
      <c r="A9" s="33">
        <v>970</v>
      </c>
      <c r="B9" s="35"/>
      <c r="C9" s="40">
        <v>1</v>
      </c>
      <c r="D9">
        <v>1</v>
      </c>
    </row>
    <row r="10" spans="1:4">
      <c r="A10" s="33">
        <v>989.3</v>
      </c>
      <c r="B10" s="40">
        <v>1</v>
      </c>
      <c r="C10" s="35"/>
      <c r="D10">
        <v>1</v>
      </c>
    </row>
    <row r="11" spans="1:4">
      <c r="A11" s="37">
        <v>1008.1</v>
      </c>
      <c r="C11" s="34">
        <v>1</v>
      </c>
      <c r="D11">
        <v>1</v>
      </c>
    </row>
    <row r="12" spans="1:4">
      <c r="A12" s="37">
        <v>1010.6</v>
      </c>
      <c r="C12" s="34">
        <v>1</v>
      </c>
      <c r="D12">
        <v>1</v>
      </c>
    </row>
    <row r="13" spans="1:4">
      <c r="A13" s="37">
        <v>1011.1</v>
      </c>
      <c r="C13" s="34">
        <v>1</v>
      </c>
      <c r="D13">
        <v>1</v>
      </c>
    </row>
    <row r="14" spans="1:4">
      <c r="A14" s="37">
        <v>1012.6</v>
      </c>
      <c r="C14" s="34">
        <v>1</v>
      </c>
      <c r="D14">
        <v>1</v>
      </c>
    </row>
    <row r="15" spans="1:4">
      <c r="A15" s="37">
        <v>1013.1</v>
      </c>
      <c r="C15" s="34">
        <v>1</v>
      </c>
      <c r="D15">
        <v>1</v>
      </c>
    </row>
    <row r="16" spans="1:4">
      <c r="A16" s="37">
        <v>1013.5</v>
      </c>
      <c r="C16" s="34">
        <v>1</v>
      </c>
      <c r="D16">
        <v>1</v>
      </c>
    </row>
    <row r="17" spans="1:4">
      <c r="A17" s="37">
        <v>1015.5</v>
      </c>
      <c r="C17" s="34">
        <v>1</v>
      </c>
      <c r="D17">
        <v>1</v>
      </c>
    </row>
    <row r="18" spans="1:4">
      <c r="A18" s="37">
        <v>1016.5</v>
      </c>
      <c r="C18" s="34">
        <v>1</v>
      </c>
      <c r="D18">
        <v>1</v>
      </c>
    </row>
    <row r="19" spans="1:4">
      <c r="A19" s="37">
        <v>1017</v>
      </c>
      <c r="C19" s="34">
        <v>1</v>
      </c>
      <c r="D19">
        <v>1</v>
      </c>
    </row>
    <row r="20" spans="1:4">
      <c r="A20" s="37">
        <v>1021.5</v>
      </c>
      <c r="C20" s="34">
        <v>1</v>
      </c>
      <c r="D20">
        <v>1</v>
      </c>
    </row>
    <row r="21" spans="1:4">
      <c r="A21" s="37">
        <v>1024.4000000000001</v>
      </c>
      <c r="C21" s="34">
        <v>1</v>
      </c>
      <c r="D21">
        <v>1</v>
      </c>
    </row>
    <row r="22" spans="1:4">
      <c r="A22" s="37">
        <v>1025.4000000000001</v>
      </c>
      <c r="C22" s="34">
        <v>1</v>
      </c>
      <c r="D22">
        <v>1</v>
      </c>
    </row>
    <row r="23" spans="1:4">
      <c r="A23" s="37">
        <v>1026.9000000000001</v>
      </c>
      <c r="C23" s="34">
        <v>1</v>
      </c>
      <c r="D23">
        <v>1</v>
      </c>
    </row>
    <row r="24" spans="1:4">
      <c r="A24" s="37">
        <v>1029.9000000000001</v>
      </c>
      <c r="C24" s="34">
        <v>1</v>
      </c>
      <c r="D24">
        <v>1</v>
      </c>
    </row>
    <row r="25" spans="1:4">
      <c r="A25" s="33" t="s">
        <v>624</v>
      </c>
      <c r="B25">
        <v>5</v>
      </c>
      <c r="C25">
        <v>15</v>
      </c>
      <c r="D25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Jellemzők</vt:lpstr>
      <vt:lpstr>Adatok_és_Elemzés</vt:lpstr>
      <vt:lpstr>Fogadó_Összefoglaló</vt:lpstr>
      <vt:lpstr>osszevetes_naiv_opt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2025-05-27T20:51:04Z</dcterms:created>
  <dcterms:modified xsi:type="dcterms:W3CDTF">2025-09-29T09:09:59Z</dcterms:modified>
</cp:coreProperties>
</file>