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kodolanyi-my.sharepoint.com/personal/pitlik_laszlo_kodolanyi_hu/Documents/Beolvasottak/Downloads/"/>
    </mc:Choice>
  </mc:AlternateContent>
  <xr:revisionPtr revIDLastSave="4" documentId="13_ncr:1_{788614DB-A0E8-4144-9ACD-64094C4D5185}" xr6:coauthVersionLast="47" xr6:coauthVersionMax="47" xr10:uidLastSave="{E1588DC2-66D6-4BCA-B85D-1AF3EAC9852F}"/>
  <bookViews>
    <workbookView xWindow="-108" yWindow="-108" windowWidth="23256" windowHeight="12456" activeTab="2" xr2:uid="{74E80AE6-503D-441B-9078-0134026276B3}"/>
  </bookViews>
  <sheets>
    <sheet name="Benchmark (2)" sheetId="4" r:id="rId1"/>
    <sheet name="BLAST Analysis" sheetId="3" r:id="rId2"/>
    <sheet name="Quantum Encoding"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4" l="1"/>
  <c r="D3" i="4"/>
  <c r="D2" i="4"/>
  <c r="C3" i="4"/>
  <c r="C2" i="4"/>
  <c r="C4" i="4"/>
  <c r="D12" i="2"/>
  <c r="A2" i="2"/>
  <c r="B2" i="2" s="1"/>
  <c r="B8" i="2" s="1"/>
  <c r="G3" i="3"/>
  <c r="G2" i="3"/>
  <c r="A3" i="2"/>
  <c r="H3" i="2" s="1"/>
  <c r="E3" i="4" l="1"/>
  <c r="E3" i="2"/>
  <c r="A9" i="2"/>
  <c r="B3" i="2"/>
  <c r="H2" i="2"/>
  <c r="F2" i="2"/>
  <c r="A8" i="2"/>
  <c r="G2" i="2"/>
  <c r="E2" i="2"/>
  <c r="C2" i="2"/>
  <c r="D11" i="2" s="1"/>
  <c r="B13" i="2"/>
  <c r="B14" i="2"/>
  <c r="B11" i="2"/>
  <c r="B12" i="2"/>
  <c r="D4" i="4"/>
  <c r="F3" i="2"/>
  <c r="G3" i="2"/>
  <c r="D2" i="3"/>
  <c r="B9" i="2" l="1"/>
  <c r="C3" i="2"/>
  <c r="D3" i="2" s="1"/>
  <c r="I3" i="2"/>
  <c r="I2" i="2"/>
  <c r="D2" i="2"/>
  <c r="E2" i="3"/>
</calcChain>
</file>

<file path=xl/sharedStrings.xml><?xml version="1.0" encoding="utf-8"?>
<sst xmlns="http://schemas.openxmlformats.org/spreadsheetml/2006/main" count="66" uniqueCount="62">
  <si>
    <t>Sequence ID</t>
  </si>
  <si>
    <t>Seq1</t>
  </si>
  <si>
    <t>Seq2</t>
  </si>
  <si>
    <t>DNA Sequence</t>
  </si>
  <si>
    <t>ATGC</t>
  </si>
  <si>
    <t>CGTA</t>
  </si>
  <si>
    <t>Traditional Time</t>
  </si>
  <si>
    <t>Quantum Time</t>
  </si>
  <si>
    <t>Match Result</t>
  </si>
  <si>
    <t>Averages</t>
  </si>
  <si>
    <t>Sequence</t>
  </si>
  <si>
    <t>Binary Encoding</t>
  </si>
  <si>
    <t>Quantum State</t>
  </si>
  <si>
    <t>Comparison</t>
  </si>
  <si>
    <t>Logic: If Quantum Time &lt; Traditional Time → Match, else → No Match</t>
  </si>
  <si>
    <t>Logic: If Similarity Score &gt;= 0.9 → Match, else → No Match</t>
  </si>
  <si>
    <t>ATGCGTACGTAGCTAGCTAGCTAGCTAGCTG</t>
  </si>
  <si>
    <t>ATGCGTACGTAGCTAGCTAGCTAGCTAGCTA</t>
  </si>
  <si>
    <t>Similarity</t>
  </si>
  <si>
    <t>Count A</t>
  </si>
  <si>
    <t>Count T</t>
  </si>
  <si>
    <t>Count G</t>
  </si>
  <si>
    <t>Count C</t>
  </si>
  <si>
    <t>Logic: Traditional Time = LEN × 0.15; Quantum Time = LEN × 2 × 0.01. Match = if Quantum Time &lt; Traditional Time</t>
  </si>
  <si>
    <t>Quantum State uses first 8 bits of Binary Encoding (BIN2DEC limit in Excel)</t>
  </si>
  <si>
    <t>sum</t>
  </si>
  <si>
    <t>A</t>
  </si>
  <si>
    <t>T</t>
  </si>
  <si>
    <t>G</t>
  </si>
  <si>
    <t>C</t>
  </si>
  <si>
    <t>validation</t>
  </si>
  <si>
    <t>quantum</t>
  </si>
  <si>
    <t>blast</t>
  </si>
  <si>
    <t>Matching Bases</t>
  </si>
  <si>
    <t>So:</t>
  </si>
  <si>
    <t>They are both 31 bases long, but only 30 positions match, because there's one mismatch at the end (A vs G).</t>
  </si>
  <si>
    <t>Match count = 30</t>
  </si>
  <si>
    <t>Sequence length = 31</t>
  </si>
  <si>
    <t>Similarity % = 30 / 31 * 100 = 96.77%</t>
  </si>
  <si>
    <t>Calculated Similarity</t>
  </si>
  <si>
    <t>The 0.01 value for the quantum method simulates faster processing due to simplified binary encoding, assuming 2 bits per base (so total time is based on bit count, not sequence complexity).</t>
  </si>
  <si>
    <t>Traditional Time = Sequence Length × 0.15</t>
  </si>
  <si>
    <t>→ 0.15 represents estimated processing time per base using alignment-based tools.</t>
  </si>
  <si>
    <t>Quantum Time = Sequence Length × 2 × 0.01</t>
  </si>
  <si>
    <t>→ 0.01 represents estimated processing time per bit using a quantum-inspired method, and 2 is used because each nucleotide (A, T, G, C) is encoded as a 2-bit binary value.</t>
  </si>
  <si>
    <r>
      <rPr>
        <b/>
        <sz val="11"/>
        <color theme="1"/>
        <rFont val="Aptos Narrow"/>
        <family val="2"/>
        <scheme val="minor"/>
      </rPr>
      <t>Note</t>
    </r>
    <r>
      <rPr>
        <sz val="11"/>
        <color theme="1"/>
        <rFont val="Aptos Narrow"/>
        <family val="2"/>
        <scheme val="minor"/>
      </rPr>
      <t>: I used 0.15 as the time cost per base for the traditional method to represent how alignment-based tools (like BLAST) are generally slower and scale with sequence length.</t>
    </r>
  </si>
  <si>
    <t>- The quantum value (0.9862) is based on the cosine of the first 8 binary bits of the DNA encoding.</t>
  </si>
  <si>
    <t>- The blast value (0.9677) comes from 30 matching base pairs out of 31 (30/31), taken from BLAST Analysis C2.</t>
  </si>
  <si>
    <t>In the “Averages” sheet I’ve implemented a simple decision rule:</t>
  </si>
  <si>
    <t>Logic:</t>
  </si>
  <si>
    <t>If Quantum Time &lt; Traditional Time → Match, else → No Match</t>
  </si>
  <si>
    <t>Formulas:</t>
  </si>
  <si>
    <t>where L is sequence length (bases).</t>
  </si>
  <si>
    <t>Note:</t>
  </si>
  <si>
    <t>0.15 s/base represents a typical per-base cost for alignment-based tools like BLAST, and 0.01 s/bit simulates the faster, 2-bit encoding approach of the quantum-inspired method.</t>
  </si>
  <si>
    <t>Can we derive these constants empirically right now?</t>
  </si>
  <si>
    <t>Strictly speaking, no―we need actual runtime logs across a range of sequence lengths (and, for the quantum method, bit counts) to fit a regression and extract true per-unit costs. However, it is possible to generate preliminary estimates today by:</t>
  </si>
  <si>
    <t>Running each method on your existing test set of sequences (with varying lengths and complexities) and logging start/end times.</t>
  </si>
  <si>
    <t>Plotting measured time versus sequence length (or vs. total bits for the quantum approach) and fitting a simple linear model</t>
  </si>
  <si>
    <t>to obtain a slope a (the empirical cost-per-unit) and intercept b (startup overhead).</t>
  </si>
  <si>
    <t>That will give you ballpark values to replace 0.15 and 0.01 immediately, but they’ll be noisy until you expand the dataset (more lengths, more replicates, both random and real genomic fragments). A robust derivation requires a systematic benchmarking pipeline―exactly the regression plan I outlined previously.</t>
  </si>
  <si>
    <r>
      <t>I wanted to follow up on your question about</t>
    </r>
    <r>
      <rPr>
        <b/>
        <sz val="11"/>
        <color rgb="FFFF0000"/>
        <rFont val="Aptos Narrow"/>
        <family val="2"/>
        <scheme val="minor"/>
      </rPr>
      <t xml:space="preserve"> whether the placeholder constants (0.15 and 0.01) in my benchmark spreadsheet can be derived “here and now” from log-data and measurements</t>
    </r>
    <r>
      <rPr>
        <sz val="11"/>
        <color theme="1"/>
        <rFont val="Aptos Narrow"/>
        <family val="2"/>
        <scheme val="minor"/>
      </rPr>
      <t>, and to show how they feed into the matching logic.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</si>
</sst>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rgb="FF3F3F3F"/>
      <name val="Aptos Narrow"/>
      <family val="2"/>
      <scheme val="minor"/>
    </font>
    <font>
      <b/>
      <sz val="11"/>
      <color theme="1"/>
      <name val="Aptos Narrow"/>
      <family val="2"/>
      <scheme val="minor"/>
    </font>
    <font>
      <sz val="11"/>
      <color theme="1"/>
      <name val="Aptos Narrow"/>
      <family val="2"/>
      <scheme val="minor"/>
    </font>
    <font>
      <b/>
      <sz val="11"/>
      <name val="Calibri"/>
      <family val="2"/>
      <charset val="238"/>
    </font>
    <font>
      <sz val="11"/>
      <color rgb="FFFF0000"/>
      <name val="Aptos Narrow"/>
      <family val="2"/>
      <scheme val="minor"/>
    </font>
    <font>
      <sz val="11"/>
      <color rgb="FF006100"/>
      <name val="Aptos Narrow"/>
      <family val="2"/>
      <scheme val="minor"/>
    </font>
    <font>
      <sz val="11"/>
      <color rgb="FF9C0006"/>
      <name val="Aptos Narrow"/>
      <family val="2"/>
      <scheme val="minor"/>
    </font>
    <font>
      <b/>
      <sz val="11"/>
      <color rgb="FFFA7D00"/>
      <name val="Aptos Narrow"/>
      <family val="2"/>
      <scheme val="minor"/>
    </font>
    <font>
      <b/>
      <sz val="11"/>
      <color rgb="FFFF0000"/>
      <name val="Aptos Narrow"/>
      <family val="2"/>
      <scheme val="minor"/>
    </font>
  </fonts>
  <fills count="8">
    <fill>
      <patternFill patternType="none"/>
    </fill>
    <fill>
      <patternFill patternType="gray125"/>
    </fill>
    <fill>
      <patternFill patternType="solid">
        <fgColor rgb="FFF2F2F2"/>
      </patternFill>
    </fill>
    <fill>
      <patternFill patternType="solid">
        <fgColor rgb="FFFFFFCC"/>
      </patternFill>
    </fill>
    <fill>
      <patternFill patternType="solid">
        <fgColor rgb="FF92D050"/>
        <bgColor indexed="64"/>
      </patternFill>
    </fill>
    <fill>
      <patternFill patternType="solid">
        <fgColor rgb="FFFFFF00"/>
        <bgColor indexed="64"/>
      </patternFill>
    </fill>
    <fill>
      <patternFill patternType="solid">
        <fgColor rgb="FFC6EFCE"/>
      </patternFill>
    </fill>
    <fill>
      <patternFill patternType="solid">
        <fgColor rgb="FFFFC7CE"/>
      </patternFill>
    </fill>
  </fills>
  <borders count="7">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thin">
        <color rgb="FF3F3F3F"/>
      </left>
      <right style="thin">
        <color rgb="FF3F3F3F"/>
      </right>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8">
    <xf numFmtId="0" fontId="0" fillId="0" borderId="0"/>
    <xf numFmtId="0" fontId="1" fillId="2" borderId="1" applyNumberFormat="0" applyAlignment="0" applyProtection="0"/>
    <xf numFmtId="0" fontId="3" fillId="3" borderId="2" applyNumberFormat="0" applyFont="0" applyAlignment="0" applyProtection="0"/>
    <xf numFmtId="0" fontId="1" fillId="2" borderId="1"/>
    <xf numFmtId="0" fontId="6" fillId="6" borderId="0" applyNumberFormat="0" applyBorder="0" applyAlignment="0" applyProtection="0"/>
    <xf numFmtId="0" fontId="7" fillId="7" borderId="0" applyNumberFormat="0" applyBorder="0" applyAlignment="0" applyProtection="0"/>
    <xf numFmtId="0" fontId="8" fillId="2" borderId="6" applyNumberFormat="0" applyAlignment="0" applyProtection="0"/>
    <xf numFmtId="0" fontId="5" fillId="0" borderId="0" applyNumberFormat="0" applyFill="0" applyBorder="0" applyAlignment="0" applyProtection="0"/>
  </cellStyleXfs>
  <cellXfs count="17">
    <xf numFmtId="0" fontId="0" fillId="0" borderId="0" xfId="0"/>
    <xf numFmtId="0" fontId="1" fillId="2" borderId="1" xfId="1"/>
    <xf numFmtId="0" fontId="2" fillId="0" borderId="0" xfId="0" applyFont="1"/>
    <xf numFmtId="0" fontId="0" fillId="3" borderId="2" xfId="2" applyFont="1"/>
    <xf numFmtId="0" fontId="4" fillId="0" borderId="3" xfId="0" applyFont="1" applyBorder="1" applyAlignment="1">
      <alignment horizontal="center" vertical="top"/>
    </xf>
    <xf numFmtId="0" fontId="1" fillId="2" borderId="4" xfId="1" applyBorder="1"/>
    <xf numFmtId="0" fontId="0" fillId="4" borderId="0" xfId="0" applyFill="1"/>
    <xf numFmtId="0" fontId="0" fillId="5" borderId="0" xfId="0" applyFill="1"/>
    <xf numFmtId="0" fontId="4" fillId="0" borderId="5" xfId="0" applyFont="1" applyBorder="1" applyAlignment="1">
      <alignment horizontal="center" vertical="top"/>
    </xf>
    <xf numFmtId="0" fontId="0" fillId="0" borderId="0" xfId="0" applyAlignment="1">
      <alignment horizontal="center"/>
    </xf>
    <xf numFmtId="0" fontId="5" fillId="0" borderId="0" xfId="0" applyFont="1"/>
    <xf numFmtId="0" fontId="7" fillId="7" borderId="0" xfId="5"/>
    <xf numFmtId="0" fontId="8" fillId="2" borderId="6" xfId="6"/>
    <xf numFmtId="0" fontId="6" fillId="6" borderId="0" xfId="4"/>
    <xf numFmtId="0" fontId="5" fillId="0" borderId="0" xfId="7"/>
    <xf numFmtId="0" fontId="0" fillId="0" borderId="0" xfId="0" applyAlignment="1">
      <alignment wrapText="1"/>
    </xf>
    <xf numFmtId="0" fontId="5" fillId="0" borderId="0" xfId="7" applyAlignment="1">
      <alignment wrapText="1"/>
    </xf>
  </cellXfs>
  <cellStyles count="8">
    <cellStyle name="Figyelmeztetés" xfId="7" builtinId="11"/>
    <cellStyle name="Jegyzet" xfId="2" builtinId="10"/>
    <cellStyle name="Jó" xfId="4" builtinId="26"/>
    <cellStyle name="Kimenet" xfId="1" builtinId="21"/>
    <cellStyle name="Normál" xfId="0" builtinId="0"/>
    <cellStyle name="Output 2" xfId="3" xr:uid="{9F43B4C7-9E58-4A4D-A867-91906083F1E4}"/>
    <cellStyle name="Rossz" xfId="5" builtinId="27"/>
    <cellStyle name="Számítás" xfId="6" builtin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294C0-2E6E-4C9D-BB6C-E0D8A6C65277}">
  <dimension ref="A1:F16"/>
  <sheetViews>
    <sheetView zoomScale="64" workbookViewId="0"/>
  </sheetViews>
  <sheetFormatPr defaultRowHeight="14.4" x14ac:dyDescent="0.3"/>
  <cols>
    <col min="1" max="1" width="91.33203125" bestFit="1" customWidth="1"/>
    <col min="2" max="2" width="13.33203125" bestFit="1" customWidth="1"/>
    <col min="3" max="3" width="21.88671875" bestFit="1" customWidth="1"/>
    <col min="4" max="4" width="23.88671875" bestFit="1" customWidth="1"/>
    <col min="5" max="5" width="11.6640625" bestFit="1" customWidth="1"/>
  </cols>
  <sheetData>
    <row r="1" spans="1:6" x14ac:dyDescent="0.3">
      <c r="A1" s="1" t="s">
        <v>0</v>
      </c>
      <c r="B1" s="1" t="s">
        <v>3</v>
      </c>
      <c r="C1" s="1" t="s">
        <v>6</v>
      </c>
      <c r="D1" s="1" t="s">
        <v>7</v>
      </c>
      <c r="E1" s="1" t="s">
        <v>8</v>
      </c>
    </row>
    <row r="2" spans="1:6" x14ac:dyDescent="0.3">
      <c r="A2" t="s">
        <v>1</v>
      </c>
      <c r="B2" t="s">
        <v>4</v>
      </c>
      <c r="C2">
        <f>LEN(B2)*0.15</f>
        <v>0.6</v>
      </c>
      <c r="D2">
        <f>LEN(B2)*2*0.01</f>
        <v>0.08</v>
      </c>
      <c r="E2" t="str">
        <f>IF(D2&lt;C1, "Match", "No Match")</f>
        <v>Match</v>
      </c>
    </row>
    <row r="3" spans="1:6" x14ac:dyDescent="0.3">
      <c r="A3" t="s">
        <v>2</v>
      </c>
      <c r="B3" t="s">
        <v>5</v>
      </c>
      <c r="C3">
        <f>LEN(B3)*0.15</f>
        <v>0.6</v>
      </c>
      <c r="D3">
        <f>LEN(B3)*2*0.01</f>
        <v>0.08</v>
      </c>
      <c r="E3" t="str">
        <f>IF(D3&lt;C2, "Match", "No Match")</f>
        <v>Match</v>
      </c>
    </row>
    <row r="4" spans="1:6" x14ac:dyDescent="0.3">
      <c r="A4" s="2" t="s">
        <v>9</v>
      </c>
      <c r="C4">
        <f>AVERAGE(C2:C2)</f>
        <v>0.6</v>
      </c>
      <c r="D4">
        <f>AVERAGE(D2:D3)</f>
        <v>0.08</v>
      </c>
    </row>
    <row r="5" spans="1:6" x14ac:dyDescent="0.3">
      <c r="A5" s="3" t="s">
        <v>14</v>
      </c>
      <c r="B5" s="3"/>
      <c r="C5" s="3"/>
      <c r="D5" s="3"/>
      <c r="E5" s="3"/>
    </row>
    <row r="6" spans="1:6" x14ac:dyDescent="0.3">
      <c r="A6" s="3" t="s">
        <v>23</v>
      </c>
      <c r="B6" s="3"/>
      <c r="C6" s="3"/>
      <c r="D6" s="3"/>
      <c r="E6" s="3"/>
    </row>
    <row r="8" spans="1:6" x14ac:dyDescent="0.3">
      <c r="A8" s="3" t="s">
        <v>45</v>
      </c>
      <c r="B8" s="3"/>
      <c r="C8" s="3"/>
      <c r="D8" s="3"/>
      <c r="E8" s="3"/>
      <c r="F8" s="3"/>
    </row>
    <row r="9" spans="1:6" x14ac:dyDescent="0.3">
      <c r="A9" s="3" t="s">
        <v>40</v>
      </c>
      <c r="B9" s="3"/>
      <c r="C9" s="3"/>
      <c r="D9" s="3"/>
      <c r="E9" s="3"/>
      <c r="F9" s="3"/>
    </row>
    <row r="12" spans="1:6" x14ac:dyDescent="0.3">
      <c r="A12" s="12" t="s">
        <v>41</v>
      </c>
    </row>
    <row r="13" spans="1:6" x14ac:dyDescent="0.3">
      <c r="A13" s="12" t="s">
        <v>42</v>
      </c>
    </row>
    <row r="15" spans="1:6" x14ac:dyDescent="0.3">
      <c r="A15" s="12" t="s">
        <v>43</v>
      </c>
      <c r="B15" s="12"/>
      <c r="C15" s="12"/>
      <c r="D15" s="12"/>
    </row>
    <row r="16" spans="1:6" x14ac:dyDescent="0.3">
      <c r="A16" s="12" t="s">
        <v>44</v>
      </c>
      <c r="B16" s="12"/>
      <c r="C16" s="12"/>
      <c r="D16"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B61A5-18B3-4985-BDE3-AF46C1B87FAB}">
  <dimension ref="A1:G9"/>
  <sheetViews>
    <sheetView workbookViewId="0"/>
  </sheetViews>
  <sheetFormatPr defaultRowHeight="14.4" x14ac:dyDescent="0.3"/>
  <cols>
    <col min="1" max="1" width="11.44140625" bestFit="1" customWidth="1"/>
    <col min="2" max="2" width="37.109375" bestFit="1" customWidth="1"/>
    <col min="3" max="3" width="12" bestFit="1" customWidth="1"/>
    <col min="4" max="4" width="3" bestFit="1" customWidth="1"/>
    <col min="5" max="5" width="12" bestFit="1" customWidth="1"/>
  </cols>
  <sheetData>
    <row r="1" spans="1:7" x14ac:dyDescent="0.3">
      <c r="A1" s="4" t="s">
        <v>0</v>
      </c>
      <c r="B1" s="4" t="s">
        <v>3</v>
      </c>
      <c r="C1" s="4" t="s">
        <v>18</v>
      </c>
      <c r="D1" s="2" t="s">
        <v>33</v>
      </c>
      <c r="E1" s="2" t="s">
        <v>39</v>
      </c>
      <c r="G1" s="8" t="s">
        <v>30</v>
      </c>
    </row>
    <row r="2" spans="1:7" x14ac:dyDescent="0.3">
      <c r="A2" t="s">
        <v>1</v>
      </c>
      <c r="B2" t="s">
        <v>17</v>
      </c>
      <c r="C2">
        <v>96.774193548387103</v>
      </c>
      <c r="D2" s="7">
        <f ca="1">SUMPRODUCT(--(MID(B2, ROW(INDIRECT("1:"&amp;LEN(B2))), 1) = MID(B3, ROW(INDIRECT("1:"&amp;LEN(B3))), 1)))</f>
        <v>30</v>
      </c>
      <c r="E2">
        <f ca="1">D2 / LEN(B2) * 100</f>
        <v>96.774193548387103</v>
      </c>
      <c r="G2" s="6">
        <f>LEN(B2)</f>
        <v>31</v>
      </c>
    </row>
    <row r="3" spans="1:7" x14ac:dyDescent="0.3">
      <c r="A3" t="s">
        <v>2</v>
      </c>
      <c r="B3" t="s">
        <v>16</v>
      </c>
      <c r="C3">
        <v>96.774193548387103</v>
      </c>
      <c r="G3" s="6">
        <f>LEN(B3)</f>
        <v>31</v>
      </c>
    </row>
    <row r="5" spans="1:7" x14ac:dyDescent="0.3">
      <c r="A5" s="11" t="s">
        <v>35</v>
      </c>
      <c r="B5" s="11"/>
      <c r="C5" s="11"/>
      <c r="D5" s="11"/>
      <c r="E5" s="11"/>
      <c r="F5" s="11"/>
      <c r="G5" s="11"/>
    </row>
    <row r="6" spans="1:7" x14ac:dyDescent="0.3">
      <c r="A6" s="11" t="s">
        <v>34</v>
      </c>
    </row>
    <row r="7" spans="1:7" x14ac:dyDescent="0.3">
      <c r="A7" s="11" t="s">
        <v>36</v>
      </c>
      <c r="B7" s="11"/>
    </row>
    <row r="8" spans="1:7" x14ac:dyDescent="0.3">
      <c r="A8" s="11" t="s">
        <v>37</v>
      </c>
      <c r="B8" s="11"/>
    </row>
    <row r="9" spans="1:7" x14ac:dyDescent="0.3">
      <c r="A9" s="11" t="s">
        <v>38</v>
      </c>
      <c r="B9" s="11"/>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336C9-3EB2-4EA9-8BC1-78DC14E0DDE4}">
  <dimension ref="A1:I34"/>
  <sheetViews>
    <sheetView tabSelected="1" zoomScale="80" workbookViewId="0"/>
  </sheetViews>
  <sheetFormatPr defaultRowHeight="14.4" x14ac:dyDescent="0.3"/>
  <cols>
    <col min="1" max="1" width="65.21875" bestFit="1" customWidth="1"/>
    <col min="2" max="2" width="64.44140625" bestFit="1" customWidth="1"/>
    <col min="3" max="3" width="14.109375" bestFit="1" customWidth="1"/>
    <col min="4" max="4" width="12" bestFit="1" customWidth="1"/>
    <col min="5" max="5" width="7.88671875" bestFit="1" customWidth="1"/>
    <col min="6" max="6" width="7.77734375" bestFit="1" customWidth="1"/>
    <col min="7" max="8" width="8.21875" bestFit="1" customWidth="1"/>
    <col min="9" max="9" width="4.6640625" bestFit="1" customWidth="1"/>
  </cols>
  <sheetData>
    <row r="1" spans="1:9" x14ac:dyDescent="0.3">
      <c r="A1" s="1" t="s">
        <v>10</v>
      </c>
      <c r="B1" s="1" t="s">
        <v>11</v>
      </c>
      <c r="C1" s="1" t="s">
        <v>12</v>
      </c>
      <c r="D1" s="1" t="s">
        <v>13</v>
      </c>
      <c r="E1" s="1" t="s">
        <v>19</v>
      </c>
      <c r="F1" s="1" t="s">
        <v>20</v>
      </c>
      <c r="G1" s="1" t="s">
        <v>21</v>
      </c>
      <c r="H1" s="1" t="s">
        <v>22</v>
      </c>
      <c r="I1" s="5" t="s">
        <v>25</v>
      </c>
    </row>
    <row r="2" spans="1:9" x14ac:dyDescent="0.3">
      <c r="A2" t="str">
        <f xml:space="preserve"> 'BLAST Analysis'!B2</f>
        <v>ATGCGTACGTAGCTAGCTAGCTAGCTAGCTA</v>
      </c>
      <c r="B2" t="str">
        <f>_xlfn.CONCAT(
_xlfn.SWITCH(MID(A2,1,1),"A","00","T","01","G","10","C","11",""),
_xlfn.SWITCH(MID(A2,2,1),"A","00","T","01","G","10","C","11",""),
_xlfn.SWITCH(MID(A2,3,1),"A","00","T","01","G","10","C","11",""),
_xlfn.SWITCH(MID(A2,4,1),"A","00","T","01","G","10","C","11",""),
_xlfn.SWITCH(MID(A2,5,1),"A","00","T","01","G","10","C","11",""),
_xlfn.SWITCH(MID(A2,6,1),"A","00","T","01","G","10","C","11",""),
_xlfn.SWITCH(MID(A2,7,1),"A","00","T","01","G","10","C","11",""),
_xlfn.SWITCH(MID(A2,8,1),"A","00","T","01","G","10","C","11",""),
_xlfn.SWITCH(MID(A2,9,1),"A","00","T","01","G","10","C","11",""),
_xlfn.SWITCH(MID(A2,10,1),"A","00","T","01","G","10","C","11",""),
_xlfn.SWITCH(MID(A2,11,1),"A","00","T","01","G","10","C","11",""),
_xlfn.SWITCH(MID(A2,12,1),"A","00","T","01","G","10","C","11",""),
_xlfn.SWITCH(MID(A2,13,1),"A","00","T","01","G","10","C","11",""),
_xlfn.SWITCH(MID(A2,14,1),"A","00","T","01","G","10","C","11",""),
_xlfn.SWITCH(MID(A2,15,1),"A","00","T","01","G","10","C","11",""),
_xlfn.SWITCH(MID(A2,16,1),"A","00","T","01","G","10","C","11",""),
_xlfn.SWITCH(MID(A2,17,1),"A","00","T","01","G","10","C","11",""),
_xlfn.SWITCH(MID(A2,18,1),"A","00","T","01","G","10","C","11",""),
_xlfn.SWITCH(MID(A2,19,1),"A","00","T","01","G","10","C","11",""),
_xlfn.SWITCH(MID(A2,20,1),"A","00","T","01","G","10","C","11",""),
_xlfn.SWITCH(MID(A2,21,1),"A","00","T","01","G","10","C","11",""),
_xlfn.SWITCH(MID(A2,22,1),"A","00","T","01","G","10","C","11",""),
_xlfn.SWITCH(MID(A2,23,1),"A","00","T","01","G","10","C","11",""),
_xlfn.SWITCH(MID(A2,24,1),"A","00","T","01","G","10","C","11",""),
_xlfn.SWITCH(MID(A2,25,1),"A","00","T","01","G","10","C","11",""),
_xlfn.SWITCH(MID(A2,26,1),"A","00","T","01","G","10","C","11",""),
_xlfn.SWITCH(MID(A2,27,1),"A","00","T","01","G","10","C","11",""),
_xlfn.SWITCH(MID(A2,28,1),"A","00","T","01","G","10","C","11",""),
_xlfn.SWITCH(MID(A2,29,1),"A","00","T","01","G","10","C","11",""),
_xlfn.SWITCH(MID(A2,30,1),"A","00","T","01","G","10","C","11",""),
_xlfn.SWITCH(MID(A2,31,1),"A","00","T","01","G","10","C","11","")
)</f>
        <v>00011011100100111001001011010010110100101101001011010010110100</v>
      </c>
      <c r="C2">
        <f>COS((BIN2DEC(LEFT(B2,8))/255)*PI()/2)</f>
        <v>0.98620074735340257</v>
      </c>
      <c r="D2" t="str">
        <f>IF(C2&gt;=0.9,"Match","No Match")</f>
        <v>Match</v>
      </c>
      <c r="E2">
        <f>LEN(A2)-LEN(SUBSTITUTE(A2,"A",""))</f>
        <v>8</v>
      </c>
      <c r="F2">
        <f>LEN(A2)-LEN(SUBSTITUTE(A2,"T",""))</f>
        <v>8</v>
      </c>
      <c r="G2">
        <f>LEN(A2)-LEN(SUBSTITUTE(A2,"G",""))</f>
        <v>8</v>
      </c>
      <c r="H2">
        <f>LEN(A2)-LEN(SUBSTITUTE(A2,"C",""))</f>
        <v>7</v>
      </c>
      <c r="I2" s="6">
        <f>SUM(E2:H2)</f>
        <v>31</v>
      </c>
    </row>
    <row r="3" spans="1:9" x14ac:dyDescent="0.3">
      <c r="A3" t="str">
        <f xml:space="preserve"> 'BLAST Analysis'!B3</f>
        <v>ATGCGTACGTAGCTAGCTAGCTAGCTAGCTG</v>
      </c>
      <c r="B3" t="str">
        <f>_xlfn.CONCAT(
_xlfn.SWITCH(MID(A3,1,1),"A","00","T","01","G","10","C","11",""),
_xlfn.SWITCH(MID(A3,2,1),"A","00","T","01","G","10","C","11",""),
_xlfn.SWITCH(MID(A3,3,1),"A","00","T","01","G","10","C","11",""),
_xlfn.SWITCH(MID(A3,4,1),"A","00","T","01","G","10","C","11",""),
_xlfn.SWITCH(MID(A3,5,1),"A","00","T","01","G","10","C","11",""),
_xlfn.SWITCH(MID(A3,6,1),"A","00","T","01","G","10","C","11",""),
_xlfn.SWITCH(MID(A3,7,1),"A","00","T","01","G","10","C","11",""),
_xlfn.SWITCH(MID(A3,8,1),"A","00","T","01","G","10","C","11",""),
_xlfn.SWITCH(MID(A3,9,1),"A","00","T","01","G","10","C","11",""),
_xlfn.SWITCH(MID(A3,10,1),"A","00","T","01","G","10","C","11",""),
_xlfn.SWITCH(MID(A3,11,1),"A","00","T","01","G","10","C","11",""),
_xlfn.SWITCH(MID(A3,12,1),"A","00","T","01","G","10","C","11",""),
_xlfn.SWITCH(MID(A3,13,1),"A","00","T","01","G","10","C","11",""),
_xlfn.SWITCH(MID(A3,14,1),"A","00","T","01","G","10","C","11",""),
_xlfn.SWITCH(MID(A3,15,1),"A","00","T","01","G","10","C","11",""),
_xlfn.SWITCH(MID(A3,16,1),"A","00","T","01","G","10","C","11",""),
_xlfn.SWITCH(MID(A3,17,1),"A","00","T","01","G","10","C","11",""),
_xlfn.SWITCH(MID(A3,18,1),"A","00","T","01","G","10","C","11",""),
_xlfn.SWITCH(MID(A3,19,1),"A","00","T","01","G","10","C","11",""),
_xlfn.SWITCH(MID(A3,20,1),"A","00","T","01","G","10","C","11",""),
_xlfn.SWITCH(MID(A3,21,1),"A","00","T","01","G","10","C","11",""),
_xlfn.SWITCH(MID(A3,22,1),"A","00","T","01","G","10","C","11",""),
_xlfn.SWITCH(MID(A3,23,1),"A","00","T","01","G","10","C","11",""),
_xlfn.SWITCH(MID(A3,24,1),"A","00","T","01","G","10","C","11",""),
_xlfn.SWITCH(MID(A3,25,1),"A","00","T","01","G","10","C","11",""),
_xlfn.SWITCH(MID(A3,26,1),"A","00","T","01","G","10","C","11",""),
_xlfn.SWITCH(MID(A3,27,1),"A","00","T","01","G","10","C","11",""),
_xlfn.SWITCH(MID(A3,28,1),"A","00","T","01","G","10","C","11",""),
_xlfn.SWITCH(MID(A3,29,1),"A","00","T","01","G","10","C","11",""),
_xlfn.SWITCH(MID(A3,30,1),"A","00","T","01","G","10","C","11",""),
_xlfn.SWITCH(MID(A3,31,1),"A","00","T","01","G","10","C","11","")
)</f>
        <v>00011011100100111001001011010010110100101101001011010010110110</v>
      </c>
      <c r="C3">
        <f>COS((BIN2DEC(LEFT(B3,8))/255)*PI()/2)</f>
        <v>0.98620074735340257</v>
      </c>
      <c r="D3" t="str">
        <f>IF(C3&gt;=0.9,"Match","No Match")</f>
        <v>Match</v>
      </c>
      <c r="E3">
        <f>LEN(A3)-LEN(SUBSTITUTE(A3,"A",""))</f>
        <v>7</v>
      </c>
      <c r="F3">
        <f>LEN(A3)-LEN(SUBSTITUTE(A3,"T",""))</f>
        <v>8</v>
      </c>
      <c r="G3">
        <f>LEN(A3)-LEN(SUBSTITUTE(A3,"G",""))</f>
        <v>9</v>
      </c>
      <c r="H3">
        <f>LEN(A3)-LEN(SUBSTITUTE(A3,"C",""))</f>
        <v>7</v>
      </c>
      <c r="I3" s="6">
        <f>SUM(E3:H3)</f>
        <v>31</v>
      </c>
    </row>
    <row r="5" spans="1:9" x14ac:dyDescent="0.3">
      <c r="A5" s="3" t="s">
        <v>15</v>
      </c>
      <c r="B5" s="3"/>
      <c r="C5" s="3"/>
      <c r="D5" s="3"/>
      <c r="E5" s="3"/>
      <c r="F5" s="3"/>
    </row>
    <row r="6" spans="1:9" x14ac:dyDescent="0.3">
      <c r="A6" s="3" t="s">
        <v>24</v>
      </c>
      <c r="B6" s="3"/>
      <c r="C6" s="3"/>
    </row>
    <row r="8" spans="1:9" x14ac:dyDescent="0.3">
      <c r="A8" s="6">
        <f>LEN(A2)</f>
        <v>31</v>
      </c>
      <c r="B8" s="13">
        <f>LEN(B2)</f>
        <v>62</v>
      </c>
    </row>
    <row r="9" spans="1:9" x14ac:dyDescent="0.3">
      <c r="A9" s="6">
        <f>LEN(A3)</f>
        <v>31</v>
      </c>
      <c r="B9" s="6">
        <f>LEN(B3)</f>
        <v>62</v>
      </c>
    </row>
    <row r="11" spans="1:9" x14ac:dyDescent="0.3">
      <c r="A11" s="9" t="s">
        <v>26</v>
      </c>
      <c r="B11" s="9" t="str">
        <f>LEFT(B2,2)</f>
        <v>00</v>
      </c>
      <c r="C11" t="s">
        <v>31</v>
      </c>
      <c r="D11" s="10">
        <f>C2</f>
        <v>0.98620074735340257</v>
      </c>
    </row>
    <row r="12" spans="1:9" x14ac:dyDescent="0.3">
      <c r="A12" s="9" t="s">
        <v>27</v>
      </c>
      <c r="B12" s="9" t="str">
        <f>MID($B$2,3,2)</f>
        <v>01</v>
      </c>
      <c r="C12" t="s">
        <v>32</v>
      </c>
      <c r="D12" s="10">
        <f>'BLAST Analysis'!C2/100</f>
        <v>0.967741935483871</v>
      </c>
    </row>
    <row r="13" spans="1:9" x14ac:dyDescent="0.3">
      <c r="A13" s="9" t="s">
        <v>28</v>
      </c>
      <c r="B13" s="9" t="str">
        <f>MID($B$2,5,2)</f>
        <v>10</v>
      </c>
    </row>
    <row r="14" spans="1:9" x14ac:dyDescent="0.3">
      <c r="A14" s="9" t="s">
        <v>29</v>
      </c>
      <c r="B14" s="9" t="str">
        <f>MID($B$2,7,2)</f>
        <v>11</v>
      </c>
    </row>
    <row r="15" spans="1:9" ht="28.8" x14ac:dyDescent="0.3">
      <c r="B15" s="16" t="s">
        <v>46</v>
      </c>
      <c r="C15" s="14"/>
      <c r="D15" s="14"/>
      <c r="E15" s="14"/>
    </row>
    <row r="16" spans="1:9" ht="28.8" x14ac:dyDescent="0.3">
      <c r="B16" s="16" t="s">
        <v>47</v>
      </c>
      <c r="C16" s="14"/>
      <c r="D16" s="14"/>
      <c r="E16" s="14"/>
    </row>
    <row r="19" spans="2:2" ht="57.6" x14ac:dyDescent="0.3">
      <c r="B19" s="15" t="s">
        <v>61</v>
      </c>
    </row>
    <row r="20" spans="2:2" x14ac:dyDescent="0.3">
      <c r="B20" s="15" t="s">
        <v>48</v>
      </c>
    </row>
    <row r="21" spans="2:2" x14ac:dyDescent="0.3">
      <c r="B21" s="15" t="s">
        <v>49</v>
      </c>
    </row>
    <row r="22" spans="2:2" x14ac:dyDescent="0.3">
      <c r="B22" s="15" t="s">
        <v>50</v>
      </c>
    </row>
    <row r="23" spans="2:2" x14ac:dyDescent="0.3">
      <c r="B23" s="15" t="s">
        <v>51</v>
      </c>
    </row>
    <row r="24" spans="2:2" x14ac:dyDescent="0.3">
      <c r="B24" s="15"/>
    </row>
    <row r="25" spans="2:2" x14ac:dyDescent="0.3">
      <c r="B25" s="15" t="s">
        <v>52</v>
      </c>
    </row>
    <row r="26" spans="2:2" x14ac:dyDescent="0.3">
      <c r="B26" s="15" t="s">
        <v>53</v>
      </c>
    </row>
    <row r="27" spans="2:2" ht="43.2" x14ac:dyDescent="0.3">
      <c r="B27" s="15" t="s">
        <v>54</v>
      </c>
    </row>
    <row r="28" spans="2:2" x14ac:dyDescent="0.3">
      <c r="B28" s="15" t="s">
        <v>55</v>
      </c>
    </row>
    <row r="29" spans="2:2" ht="57.6" x14ac:dyDescent="0.3">
      <c r="B29" s="15" t="s">
        <v>56</v>
      </c>
    </row>
    <row r="30" spans="2:2" ht="28.8" x14ac:dyDescent="0.3">
      <c r="B30" s="15" t="s">
        <v>57</v>
      </c>
    </row>
    <row r="31" spans="2:2" ht="28.8" x14ac:dyDescent="0.3">
      <c r="B31" s="15" t="s">
        <v>58</v>
      </c>
    </row>
    <row r="32" spans="2:2" x14ac:dyDescent="0.3">
      <c r="B32" s="15"/>
    </row>
    <row r="33" spans="2:2" ht="28.8" x14ac:dyDescent="0.3">
      <c r="B33" s="15" t="s">
        <v>59</v>
      </c>
    </row>
    <row r="34" spans="2:2" ht="72" x14ac:dyDescent="0.3">
      <c r="B34" s="15"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Benchmark (2)</vt:lpstr>
      <vt:lpstr>BLAST Analysis</vt:lpstr>
      <vt:lpstr>Quantum Encoding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bita m</dc:creator>
  <cp:lastModifiedBy>Lttd</cp:lastModifiedBy>
  <dcterms:created xsi:type="dcterms:W3CDTF">2025-05-17T17:28:31Z</dcterms:created>
  <dcterms:modified xsi:type="dcterms:W3CDTF">2025-06-09T05:45:12Z</dcterms:modified>
</cp:coreProperties>
</file>