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kodolanyi-my.sharepoint.com/personal/pitlik_laszlo_kodolanyi_hu/Documents/Beolvasottak/Downloads/"/>
    </mc:Choice>
  </mc:AlternateContent>
  <xr:revisionPtr revIDLastSave="1" documentId="11_0E728B1235BF872626FDC91E1BB3EB87F0A42AEA" xr6:coauthVersionLast="47" xr6:coauthVersionMax="47" xr10:uidLastSave="{7C1FE61F-CAF3-46BE-929A-933554D5C1FE}"/>
  <bookViews>
    <workbookView xWindow="3240" yWindow="3240" windowWidth="17280" windowHeight="8880" activeTab="3" xr2:uid="{00000000-000D-0000-FFFF-FFFF00000000}"/>
  </bookViews>
  <sheets>
    <sheet name="adatok" sheetId="1" r:id="rId1"/>
    <sheet name="adatok2" sheetId="4" r:id="rId2"/>
    <sheet name="korrelacio matrix" sheetId="2" r:id="rId3"/>
    <sheet name="korrelacio matrix elteres" sheetId="3" r:id="rId4"/>
  </sheets>
  <definedNames>
    <definedName name="solver_adj" localSheetId="1" hidden="1">adatok2!$B$11:$D$16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lin" localSheetId="1" hidden="1">2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1</definedName>
    <definedName name="solver_nod" localSheetId="1" hidden="1">2147483647</definedName>
    <definedName name="solver_num" localSheetId="1" hidden="1">0</definedName>
    <definedName name="solver_nwt" localSheetId="1" hidden="1">1</definedName>
    <definedName name="solver_opt" localSheetId="1" hidden="1">adatok2!$C$19</definedName>
    <definedName name="solver_pre" localSheetId="1" hidden="1">0.000001</definedName>
    <definedName name="solver_rbv" localSheetId="1" hidden="1">1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2</definedName>
    <definedName name="solver_val" localSheetId="1" hidden="1">0</definedName>
    <definedName name="solver_ver" localSheetId="1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5" i="3" l="1"/>
  <c r="D42" i="3"/>
  <c r="G42" i="3" s="1"/>
  <c r="J42" i="3" s="1"/>
  <c r="C42" i="3"/>
  <c r="F42" i="3" s="1"/>
  <c r="I42" i="3" s="1"/>
  <c r="B42" i="3"/>
  <c r="E42" i="3" s="1"/>
  <c r="H42" i="3" s="1"/>
  <c r="D41" i="3"/>
  <c r="G41" i="3" s="1"/>
  <c r="J41" i="3" s="1"/>
  <c r="C41" i="3"/>
  <c r="F41" i="3" s="1"/>
  <c r="I41" i="3" s="1"/>
  <c r="B41" i="3"/>
  <c r="E41" i="3" s="1"/>
  <c r="H41" i="3" s="1"/>
  <c r="D40" i="3"/>
  <c r="G40" i="3" s="1"/>
  <c r="J40" i="3" s="1"/>
  <c r="C40" i="3"/>
  <c r="B40" i="3"/>
  <c r="E40" i="3" s="1"/>
  <c r="H40" i="3" s="1"/>
  <c r="D39" i="3"/>
  <c r="G39" i="3" s="1"/>
  <c r="J39" i="3" s="1"/>
  <c r="C39" i="3"/>
  <c r="F39" i="3" s="1"/>
  <c r="I39" i="3" s="1"/>
  <c r="B39" i="3"/>
  <c r="D38" i="3"/>
  <c r="G38" i="3" s="1"/>
  <c r="J38" i="3" s="1"/>
  <c r="C38" i="3"/>
  <c r="F38" i="3" s="1"/>
  <c r="I38" i="3" s="1"/>
  <c r="B38" i="3"/>
  <c r="E38" i="3" s="1"/>
  <c r="H38" i="3" s="1"/>
  <c r="F40" i="3"/>
  <c r="I40" i="3" s="1"/>
  <c r="C37" i="3"/>
  <c r="F37" i="3" s="1"/>
  <c r="I37" i="3" s="1"/>
  <c r="D37" i="3"/>
  <c r="G37" i="3" s="1"/>
  <c r="J37" i="3" s="1"/>
  <c r="B37" i="3"/>
  <c r="E37" i="3" s="1"/>
  <c r="H37" i="3" s="1"/>
  <c r="E39" i="3"/>
  <c r="H39" i="3" s="1"/>
  <c r="K37" i="3" l="1"/>
  <c r="J14" i="4"/>
  <c r="J13" i="4"/>
  <c r="I25" i="3" s="1"/>
  <c r="J12" i="1"/>
  <c r="J13" i="1"/>
  <c r="J14" i="1"/>
  <c r="J15" i="1"/>
  <c r="J16" i="1"/>
  <c r="J11" i="1"/>
  <c r="J11" i="4"/>
  <c r="J12" i="4"/>
  <c r="H25" i="3" s="1"/>
  <c r="J15" i="4"/>
  <c r="J16" i="4"/>
  <c r="L25" i="3" s="1"/>
  <c r="M16" i="4"/>
  <c r="L16" i="4"/>
  <c r="K16" i="4"/>
  <c r="I16" i="4"/>
  <c r="H16" i="4"/>
  <c r="G16" i="4"/>
  <c r="F16" i="4"/>
  <c r="E16" i="4"/>
  <c r="M15" i="4"/>
  <c r="L15" i="4"/>
  <c r="K15" i="4"/>
  <c r="I15" i="4"/>
  <c r="K24" i="3" s="1"/>
  <c r="H15" i="4"/>
  <c r="K23" i="3" s="1"/>
  <c r="G15" i="4"/>
  <c r="F15" i="4"/>
  <c r="K21" i="3" s="1"/>
  <c r="E15" i="4"/>
  <c r="M14" i="4"/>
  <c r="L14" i="4"/>
  <c r="K14" i="4"/>
  <c r="I14" i="4"/>
  <c r="H14" i="4"/>
  <c r="G14" i="4"/>
  <c r="F14" i="4"/>
  <c r="E14" i="4"/>
  <c r="M13" i="4"/>
  <c r="L13" i="4"/>
  <c r="K13" i="4"/>
  <c r="I13" i="4"/>
  <c r="H13" i="4"/>
  <c r="G13" i="4"/>
  <c r="I22" i="3" s="1"/>
  <c r="F13" i="4"/>
  <c r="E13" i="4"/>
  <c r="M12" i="4"/>
  <c r="L12" i="4"/>
  <c r="K12" i="4"/>
  <c r="I12" i="4"/>
  <c r="H12" i="4"/>
  <c r="G12" i="4"/>
  <c r="H22" i="3" s="1"/>
  <c r="F12" i="4"/>
  <c r="E12" i="4"/>
  <c r="M11" i="4"/>
  <c r="L11" i="4"/>
  <c r="K11" i="4"/>
  <c r="I11" i="4"/>
  <c r="G24" i="3" s="1"/>
  <c r="H11" i="4"/>
  <c r="G11" i="4"/>
  <c r="G22" i="3" s="1"/>
  <c r="F11" i="4"/>
  <c r="G21" i="3" s="1"/>
  <c r="E11" i="4"/>
  <c r="G20" i="3" s="1"/>
  <c r="G11" i="1"/>
  <c r="M12" i="1"/>
  <c r="M13" i="1"/>
  <c r="M14" i="1"/>
  <c r="M15" i="1"/>
  <c r="M16" i="1"/>
  <c r="M11" i="1"/>
  <c r="L12" i="1"/>
  <c r="L13" i="1"/>
  <c r="L14" i="1"/>
  <c r="L15" i="1"/>
  <c r="L16" i="1"/>
  <c r="L11" i="1"/>
  <c r="K11" i="1"/>
  <c r="K12" i="1"/>
  <c r="K13" i="1"/>
  <c r="K14" i="1"/>
  <c r="K15" i="1"/>
  <c r="K16" i="1"/>
  <c r="B7" i="1"/>
  <c r="B6" i="1"/>
  <c r="I12" i="1"/>
  <c r="I13" i="1"/>
  <c r="I14" i="1"/>
  <c r="I15" i="1"/>
  <c r="I16" i="1"/>
  <c r="I11" i="1"/>
  <c r="H12" i="1"/>
  <c r="H13" i="1"/>
  <c r="H14" i="1"/>
  <c r="H15" i="1"/>
  <c r="H16" i="1"/>
  <c r="H11" i="1"/>
  <c r="G12" i="1"/>
  <c r="G13" i="1"/>
  <c r="G14" i="1"/>
  <c r="G15" i="1"/>
  <c r="G16" i="1"/>
  <c r="L22" i="3" s="1"/>
  <c r="F12" i="1"/>
  <c r="F13" i="1"/>
  <c r="F14" i="1"/>
  <c r="F15" i="1"/>
  <c r="F16" i="1"/>
  <c r="F11" i="1"/>
  <c r="E12" i="1"/>
  <c r="E13" i="1"/>
  <c r="E14" i="1"/>
  <c r="J20" i="3" s="1"/>
  <c r="E15" i="1"/>
  <c r="E16" i="1"/>
  <c r="L20" i="3" s="1"/>
  <c r="E11" i="1"/>
  <c r="H24" i="3" l="1"/>
  <c r="G27" i="3"/>
  <c r="H27" i="3"/>
  <c r="I27" i="3"/>
  <c r="J27" i="3"/>
  <c r="K27" i="3"/>
  <c r="L27" i="3"/>
  <c r="G28" i="3"/>
  <c r="H28" i="3"/>
  <c r="I28" i="3"/>
  <c r="J28" i="3"/>
  <c r="K28" i="3"/>
  <c r="L28" i="3"/>
  <c r="H20" i="3"/>
  <c r="I20" i="3"/>
  <c r="K20" i="3"/>
  <c r="H21" i="3"/>
  <c r="I21" i="3"/>
  <c r="K25" i="3"/>
  <c r="K22" i="3"/>
  <c r="G23" i="3"/>
  <c r="I23" i="3"/>
  <c r="G25" i="3"/>
  <c r="H23" i="3"/>
  <c r="J25" i="3"/>
  <c r="I24" i="3"/>
  <c r="G26" i="3"/>
  <c r="H26" i="3"/>
  <c r="I26" i="3"/>
  <c r="J26" i="3"/>
  <c r="K26" i="3"/>
  <c r="L26" i="3"/>
  <c r="L24" i="3"/>
  <c r="J24" i="3"/>
  <c r="J22" i="3"/>
  <c r="L21" i="3"/>
  <c r="J21" i="3"/>
  <c r="L23" i="3"/>
  <c r="J23" i="3"/>
  <c r="C6" i="4"/>
  <c r="D6" i="4"/>
  <c r="B6" i="4"/>
  <c r="D9" i="4"/>
  <c r="C9" i="4"/>
  <c r="B9" i="4"/>
  <c r="D8" i="4"/>
  <c r="C8" i="4"/>
  <c r="B8" i="4"/>
  <c r="D7" i="4"/>
  <c r="C7" i="4"/>
  <c r="B7" i="4"/>
  <c r="D5" i="4"/>
  <c r="C5" i="4"/>
  <c r="B5" i="4"/>
  <c r="D4" i="4"/>
  <c r="C4" i="4"/>
  <c r="B4" i="4"/>
  <c r="D3" i="4"/>
  <c r="C3" i="4"/>
  <c r="B3" i="4"/>
  <c r="D2" i="4"/>
  <c r="C2" i="4"/>
  <c r="B2" i="4"/>
  <c r="G5" i="3" s="1"/>
  <c r="D1" i="4"/>
  <c r="C1" i="4"/>
  <c r="B1" i="4"/>
  <c r="F2" i="4"/>
  <c r="G2" i="4"/>
  <c r="H2" i="4"/>
  <c r="F3" i="4"/>
  <c r="G3" i="4"/>
  <c r="H3" i="4"/>
  <c r="F4" i="4"/>
  <c r="G4" i="4"/>
  <c r="H4" i="4"/>
  <c r="F5" i="4"/>
  <c r="G5" i="4"/>
  <c r="H5" i="4"/>
  <c r="F6" i="4"/>
  <c r="G6" i="4"/>
  <c r="H6" i="4"/>
  <c r="F7" i="4"/>
  <c r="G7" i="4"/>
  <c r="H7" i="4"/>
  <c r="C9" i="1"/>
  <c r="D9" i="1"/>
  <c r="I12" i="3" s="1"/>
  <c r="C8" i="1"/>
  <c r="D8" i="1"/>
  <c r="I11" i="3" s="1"/>
  <c r="C7" i="1"/>
  <c r="D7" i="1"/>
  <c r="C6" i="1"/>
  <c r="D6" i="1"/>
  <c r="C5" i="1"/>
  <c r="D5" i="1"/>
  <c r="I8" i="3" s="1"/>
  <c r="C4" i="1"/>
  <c r="D4" i="1"/>
  <c r="I7" i="3" s="1"/>
  <c r="C3" i="1"/>
  <c r="D3" i="1"/>
  <c r="I6" i="3" s="1"/>
  <c r="C2" i="1"/>
  <c r="D2" i="1"/>
  <c r="D1" i="1"/>
  <c r="C1" i="1"/>
  <c r="B9" i="1"/>
  <c r="B8" i="1"/>
  <c r="B5" i="1"/>
  <c r="B4" i="1"/>
  <c r="B3" i="1"/>
  <c r="B2" i="1"/>
  <c r="B1" i="1"/>
  <c r="H11" i="3" l="1"/>
  <c r="H8" i="3"/>
  <c r="H12" i="3"/>
  <c r="H6" i="3"/>
  <c r="H10" i="3"/>
  <c r="H7" i="3"/>
  <c r="I4" i="3"/>
  <c r="H9" i="3"/>
  <c r="H4" i="3"/>
  <c r="I9" i="3"/>
  <c r="G30" i="3"/>
  <c r="I10" i="3"/>
  <c r="I5" i="3"/>
  <c r="H5" i="3"/>
  <c r="G4" i="3"/>
  <c r="G7" i="3"/>
  <c r="G8" i="3"/>
  <c r="G11" i="3"/>
  <c r="G12" i="3"/>
  <c r="G6" i="3"/>
  <c r="G10" i="3"/>
  <c r="G9" i="3"/>
  <c r="B29" i="3"/>
  <c r="B28" i="3"/>
  <c r="B30" i="3"/>
  <c r="B31" i="3"/>
  <c r="C28" i="3"/>
  <c r="C29" i="3"/>
  <c r="C30" i="3"/>
  <c r="C31" i="3"/>
  <c r="D30" i="3"/>
  <c r="D31" i="3"/>
  <c r="D28" i="3"/>
  <c r="D29" i="3"/>
  <c r="D5" i="2"/>
  <c r="D4" i="2"/>
  <c r="D3" i="2"/>
  <c r="C5" i="2"/>
  <c r="E5" i="2"/>
  <c r="C4" i="2"/>
  <c r="E4" i="2"/>
  <c r="C3" i="2"/>
  <c r="E3" i="2"/>
  <c r="G14" i="3" l="1"/>
  <c r="A32" i="3"/>
  <c r="D5" i="3"/>
  <c r="D19" i="3" s="1"/>
  <c r="C5" i="3"/>
  <c r="C19" i="3" s="1"/>
  <c r="D6" i="3"/>
  <c r="D20" i="3" s="1"/>
  <c r="C4" i="3"/>
  <c r="C18" i="3" s="1"/>
  <c r="B5" i="3"/>
  <c r="B19" i="3" s="1"/>
  <c r="C6" i="3"/>
  <c r="C20" i="3" s="1"/>
  <c r="B4" i="3"/>
  <c r="A23" i="3" s="1" a="1"/>
  <c r="D4" i="3"/>
  <c r="D18" i="3" s="1"/>
  <c r="B6" i="3"/>
  <c r="B20" i="3" s="1"/>
  <c r="A23" i="3" l="1"/>
  <c r="C19" i="4" s="1"/>
  <c r="B18" i="3"/>
  <c r="B33" i="3" l="1"/>
  <c r="A21" i="4" s="1"/>
  <c r="A19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<sst xmlns="http://schemas.openxmlformats.org/spreadsheetml/2006/main" count="108" uniqueCount="27">
  <si>
    <t>A</t>
  </si>
  <si>
    <t>B</t>
  </si>
  <si>
    <t>C</t>
  </si>
  <si>
    <t>adatok2</t>
  </si>
  <si>
    <t>adatok cél</t>
  </si>
  <si>
    <t>eltérés</t>
  </si>
  <si>
    <t>max</t>
  </si>
  <si>
    <t>min</t>
  </si>
  <si>
    <t>átlag</t>
  </si>
  <si>
    <t>szórás</t>
  </si>
  <si>
    <t>medián</t>
  </si>
  <si>
    <t>módusz</t>
  </si>
  <si>
    <t>kvartilis Q1</t>
  </si>
  <si>
    <t>kvartilis Q2</t>
  </si>
  <si>
    <t>kvartilis Q3</t>
  </si>
  <si>
    <t>hiba1+hiba2</t>
  </si>
  <si>
    <t>Átlag</t>
  </si>
  <si>
    <t>oszlop elteres minmax…. adat-adat2</t>
  </si>
  <si>
    <t>sor elteres minmax…. adat-adat2</t>
  </si>
  <si>
    <t>hiba1+hiba2+hiba3</t>
  </si>
  <si>
    <t>hiba3</t>
  </si>
  <si>
    <t>hiba2</t>
  </si>
  <si>
    <t>hiba1</t>
  </si>
  <si>
    <t>küszöb</t>
  </si>
  <si>
    <t>absz eltérés</t>
  </si>
  <si>
    <t>küszöbön túli</t>
  </si>
  <si>
    <t>küszöb bünt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</si>
</sst>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2"/>
      <color theme="1"/>
      <name val="Aptos Narrow"/>
      <family val="2"/>
      <charset val="238"/>
      <scheme val="minor"/>
    </font>
    <font>
      <b/>
      <sz val="12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0" xfId="0" applyNumberFormat="1"/>
    <xf numFmtId="0" fontId="1" fillId="2" borderId="0" xfId="0" applyFont="1" applyFill="1"/>
    <xf numFmtId="0" fontId="0" fillId="2" borderId="0" xfId="0" applyFill="1"/>
    <xf numFmtId="0" fontId="0" fillId="3" borderId="0" xfId="0" applyFill="1"/>
    <xf numFmtId="0" fontId="1" fillId="3" borderId="0" xfId="0" applyFont="1" applyFill="1"/>
    <xf numFmtId="0" fontId="0" fillId="0" borderId="0" xfId="0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24</xdr:row>
      <xdr:rowOff>190500</xdr:rowOff>
    </xdr:from>
    <xdr:to>
      <xdr:col>4</xdr:col>
      <xdr:colOff>655816</xdr:colOff>
      <xdr:row>31</xdr:row>
      <xdr:rowOff>7620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C772F9BF-7A37-4C0F-834A-E58104177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62300"/>
          <a:ext cx="4183876" cy="12039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7620</xdr:colOff>
      <xdr:row>31</xdr:row>
      <xdr:rowOff>196178</xdr:rowOff>
    </xdr:from>
    <xdr:to>
      <xdr:col>4</xdr:col>
      <xdr:colOff>617220</xdr:colOff>
      <xdr:row>38</xdr:row>
      <xdr:rowOff>1269</xdr:rowOff>
    </xdr:to>
    <xdr:pic>
      <xdr:nvPicPr>
        <xdr:cNvPr id="5" name="Kép 4">
          <a:extLst>
            <a:ext uri="{FF2B5EF4-FFF2-40B4-BE49-F238E27FC236}">
              <a16:creationId xmlns:a16="http://schemas.microsoft.com/office/drawing/2014/main" id="{D2F564B9-E175-145B-BBB2-3678C6F5C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4554818"/>
          <a:ext cx="4137660" cy="11906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6"/>
  <sheetViews>
    <sheetView zoomScale="110" zoomScaleNormal="110" workbookViewId="0">
      <selection activeCell="C17" sqref="C17"/>
    </sheetView>
  </sheetViews>
  <sheetFormatPr defaultColWidth="11.296875" defaultRowHeight="15.6" x14ac:dyDescent="0.3"/>
  <sheetData>
    <row r="1" spans="1:13" x14ac:dyDescent="0.3">
      <c r="A1" t="s">
        <v>6</v>
      </c>
      <c r="B1">
        <f>MAX(B11:B16)</f>
        <v>0.6</v>
      </c>
      <c r="C1">
        <f>MAX(C11:C16)</f>
        <v>0.7</v>
      </c>
      <c r="D1">
        <f>MAX(D11:D16)</f>
        <v>0.9</v>
      </c>
    </row>
    <row r="2" spans="1:13" x14ac:dyDescent="0.3">
      <c r="A2" t="s">
        <v>7</v>
      </c>
      <c r="B2">
        <f>MIN(B11:B16)</f>
        <v>0.1</v>
      </c>
      <c r="C2">
        <f t="shared" ref="C2:D2" si="0">MIN(C11:C16)</f>
        <v>0.1</v>
      </c>
      <c r="D2">
        <f t="shared" si="0"/>
        <v>0.1</v>
      </c>
    </row>
    <row r="3" spans="1:13" x14ac:dyDescent="0.3">
      <c r="A3" t="s">
        <v>8</v>
      </c>
      <c r="B3">
        <f>AVERAGE(B11:B16)</f>
        <v>0.35000000000000003</v>
      </c>
      <c r="C3">
        <f t="shared" ref="C3:D3" si="1">AVERAGE(C11:C16)</f>
        <v>0.45</v>
      </c>
      <c r="D3">
        <f t="shared" si="1"/>
        <v>0.58333333333333337</v>
      </c>
    </row>
    <row r="4" spans="1:13" x14ac:dyDescent="0.3">
      <c r="A4" t="s">
        <v>9</v>
      </c>
      <c r="B4">
        <f>STDEV(B11:B16)</f>
        <v>0.2428991560298224</v>
      </c>
      <c r="C4">
        <f t="shared" ref="C4:D4" si="2">STDEV(C11:C16)</f>
        <v>0.23452078799117135</v>
      </c>
      <c r="D4">
        <f t="shared" si="2"/>
        <v>0.31251666622224578</v>
      </c>
    </row>
    <row r="5" spans="1:13" x14ac:dyDescent="0.3">
      <c r="A5" t="s">
        <v>10</v>
      </c>
      <c r="B5">
        <f>MEDIAN(B11:B16)</f>
        <v>0.35</v>
      </c>
      <c r="C5">
        <f t="shared" ref="C5:D5" si="3">MEDIAN(C11:C16)</f>
        <v>0.45</v>
      </c>
      <c r="D5">
        <f t="shared" si="3"/>
        <v>0.7</v>
      </c>
    </row>
    <row r="6" spans="1:13" x14ac:dyDescent="0.3">
      <c r="A6" t="s">
        <v>11</v>
      </c>
      <c r="B6">
        <f>_xlfn.MODE.SNGL(B11:B16)</f>
        <v>0.1</v>
      </c>
      <c r="C6">
        <f t="shared" ref="C6:D6" si="4">_xlfn.MODE.SNGL(C11:C16)</f>
        <v>0.7</v>
      </c>
      <c r="D6">
        <f t="shared" si="4"/>
        <v>0.7</v>
      </c>
    </row>
    <row r="7" spans="1:13" x14ac:dyDescent="0.3">
      <c r="A7" t="s">
        <v>12</v>
      </c>
      <c r="B7">
        <f>QUARTILE(B11:B16,1)</f>
        <v>0.125</v>
      </c>
      <c r="C7">
        <f t="shared" ref="C7:D7" si="5">QUARTILE(C11:C16,1)</f>
        <v>0.32500000000000001</v>
      </c>
      <c r="D7">
        <f t="shared" si="5"/>
        <v>0.39999999999999997</v>
      </c>
    </row>
    <row r="8" spans="1:13" x14ac:dyDescent="0.3">
      <c r="A8" t="s">
        <v>13</v>
      </c>
      <c r="B8">
        <f>QUARTILE(B11:B16,2)</f>
        <v>0.35</v>
      </c>
      <c r="C8">
        <f t="shared" ref="C8:D8" si="6">QUARTILE(C11:C16,2)</f>
        <v>0.45</v>
      </c>
      <c r="D8">
        <f t="shared" si="6"/>
        <v>0.7</v>
      </c>
    </row>
    <row r="9" spans="1:13" x14ac:dyDescent="0.3">
      <c r="A9" t="s">
        <v>14</v>
      </c>
      <c r="B9">
        <f>QUARTILE(B11:B16,3)</f>
        <v>0.57499999999999996</v>
      </c>
      <c r="C9">
        <f t="shared" ref="C9:D9" si="7">QUARTILE(C11:C16,3)</f>
        <v>0.64999999999999991</v>
      </c>
      <c r="D9">
        <f t="shared" si="7"/>
        <v>0.77500000000000002</v>
      </c>
    </row>
    <row r="10" spans="1:13" x14ac:dyDescent="0.3">
      <c r="B10" t="s">
        <v>0</v>
      </c>
      <c r="C10" t="s">
        <v>1</v>
      </c>
      <c r="D10" t="s">
        <v>2</v>
      </c>
      <c r="E10" t="s">
        <v>6</v>
      </c>
      <c r="F10" t="s">
        <v>7</v>
      </c>
      <c r="G10" t="s">
        <v>8</v>
      </c>
      <c r="H10" t="s">
        <v>9</v>
      </c>
      <c r="I10" t="s">
        <v>10</v>
      </c>
      <c r="J10" t="s">
        <v>11</v>
      </c>
      <c r="K10" t="s">
        <v>12</v>
      </c>
      <c r="L10" t="s">
        <v>13</v>
      </c>
      <c r="M10" t="s">
        <v>14</v>
      </c>
    </row>
    <row r="11" spans="1:13" x14ac:dyDescent="0.3">
      <c r="A11">
        <v>1</v>
      </c>
      <c r="B11">
        <v>0.1</v>
      </c>
      <c r="C11">
        <v>0.4</v>
      </c>
      <c r="D11">
        <v>0.9</v>
      </c>
      <c r="E11">
        <f>MAX(B11:D11)</f>
        <v>0.9</v>
      </c>
      <c r="F11">
        <f>MIN(B11:D11)</f>
        <v>0.1</v>
      </c>
      <c r="G11">
        <f>AVERAGE(B11:D11)</f>
        <v>0.46666666666666662</v>
      </c>
      <c r="H11">
        <f>STDEV(B11:D11)</f>
        <v>0.40414518843273817</v>
      </c>
      <c r="I11">
        <f>MEDIAN(B11:D11)</f>
        <v>0.4</v>
      </c>
      <c r="J11" t="str">
        <f>IFERROR(_xlfn.MODE.SNGL(B11:D11),"Nincs módusz")</f>
        <v>Nincs módusz</v>
      </c>
      <c r="K11">
        <f>QUARTILE(B11:D11,1)</f>
        <v>0.25</v>
      </c>
      <c r="L11">
        <f>QUARTILE(B11:D11,2)</f>
        <v>0.4</v>
      </c>
      <c r="M11">
        <f>QUARTILE(B11:D11,3)</f>
        <v>0.65</v>
      </c>
    </row>
    <row r="12" spans="1:13" x14ac:dyDescent="0.3">
      <c r="A12">
        <v>2</v>
      </c>
      <c r="B12">
        <v>0.6</v>
      </c>
      <c r="C12">
        <v>0.1</v>
      </c>
      <c r="D12">
        <v>0.3</v>
      </c>
      <c r="E12">
        <f t="shared" ref="E12:E16" si="8">MAX(B12:D12)</f>
        <v>0.6</v>
      </c>
      <c r="F12">
        <f t="shared" ref="F12:F16" si="9">MIN(B12:D12)</f>
        <v>0.1</v>
      </c>
      <c r="G12">
        <f t="shared" ref="G12:G16" si="10">AVERAGE(B12:D12)</f>
        <v>0.33333333333333331</v>
      </c>
      <c r="H12">
        <f t="shared" ref="H12:H16" si="11">STDEV(B12:D12)</f>
        <v>0.25166114784235832</v>
      </c>
      <c r="I12">
        <f t="shared" ref="I12:I16" si="12">MEDIAN(B12:D12)</f>
        <v>0.3</v>
      </c>
      <c r="J12" t="str">
        <f t="shared" ref="J12:J16" si="13">IFERROR(_xlfn.MODE.SNGL(B12:D12),"Nincs módusz")</f>
        <v>Nincs módusz</v>
      </c>
      <c r="K12">
        <f t="shared" ref="K12:K16" si="14">QUARTILE(B12:D12,1)</f>
        <v>0.2</v>
      </c>
      <c r="L12">
        <f t="shared" ref="L12:L16" si="15">QUARTILE(B12:D12,2)</f>
        <v>0.3</v>
      </c>
      <c r="M12">
        <f t="shared" ref="M12:M16" si="16">QUARTILE(B12:D12,3)</f>
        <v>0.44999999999999996</v>
      </c>
    </row>
    <row r="13" spans="1:13" x14ac:dyDescent="0.3">
      <c r="A13">
        <v>3</v>
      </c>
      <c r="B13">
        <v>0.5</v>
      </c>
      <c r="C13">
        <v>0.5</v>
      </c>
      <c r="D13">
        <v>0.8</v>
      </c>
      <c r="E13">
        <f t="shared" si="8"/>
        <v>0.8</v>
      </c>
      <c r="F13">
        <f t="shared" si="9"/>
        <v>0.5</v>
      </c>
      <c r="G13">
        <f t="shared" si="10"/>
        <v>0.6</v>
      </c>
      <c r="H13">
        <f t="shared" si="11"/>
        <v>0.17320508075688781</v>
      </c>
      <c r="I13">
        <f t="shared" si="12"/>
        <v>0.5</v>
      </c>
      <c r="J13">
        <f t="shared" si="13"/>
        <v>0.5</v>
      </c>
      <c r="K13">
        <f t="shared" si="14"/>
        <v>0.5</v>
      </c>
      <c r="L13">
        <f t="shared" si="15"/>
        <v>0.5</v>
      </c>
      <c r="M13">
        <f t="shared" si="16"/>
        <v>0.65</v>
      </c>
    </row>
    <row r="14" spans="1:13" x14ac:dyDescent="0.3">
      <c r="A14">
        <v>4</v>
      </c>
      <c r="B14">
        <v>0.2</v>
      </c>
      <c r="C14">
        <v>0.7</v>
      </c>
      <c r="D14">
        <v>0.7</v>
      </c>
      <c r="E14">
        <f t="shared" si="8"/>
        <v>0.7</v>
      </c>
      <c r="F14">
        <f t="shared" si="9"/>
        <v>0.2</v>
      </c>
      <c r="G14">
        <f t="shared" si="10"/>
        <v>0.53333333333333333</v>
      </c>
      <c r="H14">
        <f t="shared" si="11"/>
        <v>0.28867513459481287</v>
      </c>
      <c r="I14">
        <f t="shared" si="12"/>
        <v>0.7</v>
      </c>
      <c r="J14">
        <f t="shared" si="13"/>
        <v>0.7</v>
      </c>
      <c r="K14">
        <f t="shared" si="14"/>
        <v>0.44999999999999996</v>
      </c>
      <c r="L14">
        <f t="shared" si="15"/>
        <v>0.7</v>
      </c>
      <c r="M14">
        <f t="shared" si="16"/>
        <v>0.7</v>
      </c>
    </row>
    <row r="15" spans="1:13" x14ac:dyDescent="0.3">
      <c r="A15">
        <v>5</v>
      </c>
      <c r="B15">
        <v>0.6</v>
      </c>
      <c r="C15">
        <v>0.3</v>
      </c>
      <c r="D15">
        <v>0.1</v>
      </c>
      <c r="E15">
        <f t="shared" si="8"/>
        <v>0.6</v>
      </c>
      <c r="F15">
        <f t="shared" si="9"/>
        <v>0.1</v>
      </c>
      <c r="G15">
        <f t="shared" si="10"/>
        <v>0.33333333333333331</v>
      </c>
      <c r="H15">
        <f t="shared" si="11"/>
        <v>0.25166114784235838</v>
      </c>
      <c r="I15">
        <f t="shared" si="12"/>
        <v>0.3</v>
      </c>
      <c r="J15" t="str">
        <f t="shared" si="13"/>
        <v>Nincs módusz</v>
      </c>
      <c r="K15">
        <f t="shared" si="14"/>
        <v>0.2</v>
      </c>
      <c r="L15">
        <f t="shared" si="15"/>
        <v>0.3</v>
      </c>
      <c r="M15">
        <f t="shared" si="16"/>
        <v>0.44999999999999996</v>
      </c>
    </row>
    <row r="16" spans="1:13" x14ac:dyDescent="0.3">
      <c r="A16">
        <v>6</v>
      </c>
      <c r="B16">
        <v>0.1</v>
      </c>
      <c r="C16">
        <v>0.7</v>
      </c>
      <c r="D16">
        <v>0.7</v>
      </c>
      <c r="E16">
        <f t="shared" si="8"/>
        <v>0.7</v>
      </c>
      <c r="F16">
        <f t="shared" si="9"/>
        <v>0.1</v>
      </c>
      <c r="G16">
        <f t="shared" si="10"/>
        <v>0.5</v>
      </c>
      <c r="H16">
        <f t="shared" si="11"/>
        <v>0.34641016151377535</v>
      </c>
      <c r="I16">
        <f t="shared" si="12"/>
        <v>0.7</v>
      </c>
      <c r="J16">
        <f t="shared" si="13"/>
        <v>0.7</v>
      </c>
      <c r="K16">
        <f t="shared" si="14"/>
        <v>0.4</v>
      </c>
      <c r="L16">
        <f t="shared" si="15"/>
        <v>0.7</v>
      </c>
      <c r="M16">
        <f t="shared" si="16"/>
        <v>0.7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1"/>
  <sheetViews>
    <sheetView zoomScale="90" zoomScaleNormal="90" workbookViewId="0">
      <selection activeCell="C19" sqref="C19"/>
    </sheetView>
  </sheetViews>
  <sheetFormatPr defaultColWidth="11.296875" defaultRowHeight="15.6" x14ac:dyDescent="0.3"/>
  <cols>
    <col min="1" max="1" width="12.296875" bestFit="1" customWidth="1"/>
    <col min="2" max="4" width="11.3984375" bestFit="1" customWidth="1"/>
  </cols>
  <sheetData>
    <row r="1" spans="1:13" x14ac:dyDescent="0.3">
      <c r="A1" t="s">
        <v>6</v>
      </c>
      <c r="B1" s="1">
        <f>MAX(B11:B16)</f>
        <v>0.9</v>
      </c>
      <c r="C1" s="1">
        <f>MAX(C11:C16)</f>
        <v>0.8</v>
      </c>
      <c r="D1" s="1">
        <f>MAX(D11:D16)</f>
        <v>0.8</v>
      </c>
    </row>
    <row r="2" spans="1:13" x14ac:dyDescent="0.3">
      <c r="A2" t="s">
        <v>7</v>
      </c>
      <c r="B2" s="1">
        <f>MIN(B11:B16)</f>
        <v>0.2</v>
      </c>
      <c r="C2" s="1">
        <f t="shared" ref="C2:D2" si="0">MIN(C11:C16)</f>
        <v>0</v>
      </c>
      <c r="D2" s="1">
        <f t="shared" si="0"/>
        <v>0.1</v>
      </c>
      <c r="E2" s="1"/>
      <c r="F2" s="1">
        <f>adatok!B11-adatok2!B11</f>
        <v>-0.8</v>
      </c>
      <c r="G2" s="1">
        <f>adatok!C11-adatok2!C11</f>
        <v>0.30000000000000004</v>
      </c>
      <c r="H2" s="1">
        <f>adatok!D11-adatok2!D11</f>
        <v>0.60000000000000009</v>
      </c>
    </row>
    <row r="3" spans="1:13" x14ac:dyDescent="0.3">
      <c r="A3" t="s">
        <v>8</v>
      </c>
      <c r="B3" s="1">
        <f>AVERAGE(B11:B16)</f>
        <v>0.44999999999999996</v>
      </c>
      <c r="C3" s="1">
        <f t="shared" ref="C3:D3" si="1">AVERAGE(C11:C16)</f>
        <v>0.28333333333333338</v>
      </c>
      <c r="D3" s="1">
        <f t="shared" si="1"/>
        <v>0.46902576580827765</v>
      </c>
      <c r="E3" s="1"/>
      <c r="F3" s="1">
        <f>adatok!B12-adatok2!B12</f>
        <v>0.39999999999999997</v>
      </c>
      <c r="G3" s="1">
        <f>adatok!C12-adatok2!C12</f>
        <v>-0.1</v>
      </c>
      <c r="H3" s="1">
        <f>adatok!D12-adatok2!D12</f>
        <v>-0.39999999999999997</v>
      </c>
    </row>
    <row r="4" spans="1:13" x14ac:dyDescent="0.3">
      <c r="A4" t="s">
        <v>9</v>
      </c>
      <c r="B4" s="1">
        <f>STDEV(B11:B16)</f>
        <v>0.28809720581775883</v>
      </c>
      <c r="C4" s="1">
        <f t="shared" ref="C4:D4" si="2">STDEV(C11:C16)</f>
        <v>0.28577380332470415</v>
      </c>
      <c r="D4" s="1">
        <f t="shared" si="2"/>
        <v>0.33559507075433737</v>
      </c>
      <c r="E4" s="1"/>
      <c r="F4" s="1">
        <f>adatok!B13-adatok2!B13</f>
        <v>-0.19999999999999996</v>
      </c>
      <c r="G4" s="1">
        <f>adatok!C13-adatok2!C13</f>
        <v>0.5</v>
      </c>
      <c r="H4" s="1">
        <f>adatok!D13-adatok2!D13</f>
        <v>0.70000000000000007</v>
      </c>
    </row>
    <row r="5" spans="1:13" x14ac:dyDescent="0.3">
      <c r="A5" t="s">
        <v>10</v>
      </c>
      <c r="B5" s="1">
        <f>MEDIAN(B11:B16)</f>
        <v>0.35</v>
      </c>
      <c r="C5" s="1">
        <f t="shared" ref="C5:D5" si="3">MEDIAN(C11:C16)</f>
        <v>0.2</v>
      </c>
      <c r="D5" s="1">
        <f t="shared" si="3"/>
        <v>0.5</v>
      </c>
      <c r="E5" s="1"/>
      <c r="F5" s="1">
        <f>adatok!B14-adatok2!B14</f>
        <v>0</v>
      </c>
      <c r="G5" s="1">
        <f>adatok!C14-adatok2!C14</f>
        <v>0.29999999999999993</v>
      </c>
      <c r="H5" s="1">
        <f>adatok!D14-adatok2!D14</f>
        <v>-0.10000000000000009</v>
      </c>
    </row>
    <row r="6" spans="1:13" x14ac:dyDescent="0.3">
      <c r="A6" t="s">
        <v>11</v>
      </c>
      <c r="B6" s="1">
        <f>_xlfn.MODE.SNGL(B11:B16)</f>
        <v>0.2</v>
      </c>
      <c r="C6" s="1">
        <f t="shared" ref="C6:D6" si="4">_xlfn.MODE.SNGL(C11:C16)</f>
        <v>0.2</v>
      </c>
      <c r="D6" s="1">
        <f t="shared" si="4"/>
        <v>0.8</v>
      </c>
      <c r="E6" s="1"/>
      <c r="F6" s="1">
        <f>adatok!B15-adatok2!B15</f>
        <v>0.19999999999999996</v>
      </c>
      <c r="G6" s="1">
        <f>adatok!C15-adatok2!C15</f>
        <v>9.9999999999999978E-2</v>
      </c>
      <c r="H6" s="1">
        <f>adatok!D15-adatok2!D15</f>
        <v>-1.4154594849665983E-2</v>
      </c>
    </row>
    <row r="7" spans="1:13" x14ac:dyDescent="0.3">
      <c r="A7" t="s">
        <v>12</v>
      </c>
      <c r="B7" s="1">
        <f>QUARTILE(B11:B16,1)</f>
        <v>0.22500000000000001</v>
      </c>
      <c r="C7" s="1">
        <f t="shared" ref="C7:D7" si="5">QUARTILE(C11:C16,1)</f>
        <v>0.125</v>
      </c>
      <c r="D7" s="1">
        <f t="shared" si="5"/>
        <v>0.1606159461372495</v>
      </c>
      <c r="E7" s="1"/>
      <c r="F7" s="1">
        <f>adatok!B16-adatok2!B16</f>
        <v>-0.19999999999999998</v>
      </c>
      <c r="G7" s="1">
        <f>adatok!C16-adatok2!C16</f>
        <v>-0.10000000000000009</v>
      </c>
      <c r="H7" s="1">
        <f>adatok!D16-adatok2!D16</f>
        <v>-0.10000000000000009</v>
      </c>
    </row>
    <row r="8" spans="1:13" x14ac:dyDescent="0.3">
      <c r="A8" t="s">
        <v>13</v>
      </c>
      <c r="B8" s="1">
        <f>QUARTILE(B11:B16,2)</f>
        <v>0.35</v>
      </c>
      <c r="C8" s="1">
        <f t="shared" ref="C8:D8" si="6">QUARTILE(C11:C16,2)</f>
        <v>0.2</v>
      </c>
      <c r="D8" s="1">
        <f t="shared" si="6"/>
        <v>0.5</v>
      </c>
    </row>
    <row r="9" spans="1:13" x14ac:dyDescent="0.3">
      <c r="A9" t="s">
        <v>14</v>
      </c>
      <c r="B9" s="1">
        <f>QUARTILE(B11:B16,3)</f>
        <v>0.625</v>
      </c>
      <c r="C9" s="1">
        <f t="shared" ref="C9:D9" si="7">QUARTILE(C11:C16,3)</f>
        <v>0.35000000000000003</v>
      </c>
      <c r="D9" s="1">
        <f t="shared" si="7"/>
        <v>0.77500000000000002</v>
      </c>
    </row>
    <row r="10" spans="1:13" x14ac:dyDescent="0.3">
      <c r="B10" t="s">
        <v>0</v>
      </c>
      <c r="C10" t="s">
        <v>1</v>
      </c>
      <c r="D10" t="s">
        <v>2</v>
      </c>
      <c r="E10" t="s">
        <v>6</v>
      </c>
      <c r="F10" t="s">
        <v>7</v>
      </c>
      <c r="G10" t="s">
        <v>8</v>
      </c>
      <c r="H10" t="s">
        <v>9</v>
      </c>
      <c r="I10" t="s">
        <v>10</v>
      </c>
      <c r="J10" t="s">
        <v>11</v>
      </c>
      <c r="K10" t="s">
        <v>12</v>
      </c>
      <c r="L10" t="s">
        <v>13</v>
      </c>
      <c r="M10" t="s">
        <v>14</v>
      </c>
    </row>
    <row r="11" spans="1:13" x14ac:dyDescent="0.3">
      <c r="A11">
        <v>1</v>
      </c>
      <c r="B11" s="1">
        <v>0.9</v>
      </c>
      <c r="C11" s="1">
        <v>0.1</v>
      </c>
      <c r="D11" s="1">
        <v>0.3</v>
      </c>
      <c r="E11">
        <f>MAX(B11:D11)</f>
        <v>0.9</v>
      </c>
      <c r="F11">
        <f>MIN(B11:D11)</f>
        <v>0.1</v>
      </c>
      <c r="G11">
        <f>AVERAGE(B11:D11)</f>
        <v>0.43333333333333335</v>
      </c>
      <c r="H11">
        <f>STDEV(B11:D11)</f>
        <v>0.41633319989322654</v>
      </c>
      <c r="I11">
        <f>MEDIAN(B11:D11)</f>
        <v>0.3</v>
      </c>
      <c r="J11" t="str">
        <f>IFERROR(_xlfn.MODE.SNGL(B11:D11),"Nincs módusz")</f>
        <v>Nincs módusz</v>
      </c>
      <c r="K11">
        <f>QUARTILE(B11:D11,1)</f>
        <v>0.2</v>
      </c>
      <c r="L11">
        <f>QUARTILE(B11:D11,2)</f>
        <v>0.3</v>
      </c>
      <c r="M11">
        <f>QUARTILE(B11:D11,3)</f>
        <v>0.60000000000000009</v>
      </c>
    </row>
    <row r="12" spans="1:13" x14ac:dyDescent="0.3">
      <c r="A12">
        <v>2</v>
      </c>
      <c r="B12" s="1">
        <v>0.2</v>
      </c>
      <c r="C12" s="1">
        <v>0.2</v>
      </c>
      <c r="D12" s="1">
        <v>0.7</v>
      </c>
      <c r="E12">
        <f t="shared" ref="E12:E16" si="8">MAX(B12:D12)</f>
        <v>0.7</v>
      </c>
      <c r="F12">
        <f t="shared" ref="F12:F16" si="9">MIN(B12:D12)</f>
        <v>0.2</v>
      </c>
      <c r="G12">
        <f t="shared" ref="G12:G16" si="10">AVERAGE(B12:D12)</f>
        <v>0.3666666666666667</v>
      </c>
      <c r="H12">
        <f t="shared" ref="H12:H16" si="11">STDEV(B12:D12)</f>
        <v>0.28867513459481281</v>
      </c>
      <c r="I12">
        <f t="shared" ref="I12:I16" si="12">MEDIAN(B12:D12)</f>
        <v>0.2</v>
      </c>
      <c r="J12">
        <f t="shared" ref="J12:J16" si="13">IFERROR(_xlfn.MODE.SNGL(B12:D12),"Nincs módusz")</f>
        <v>0.2</v>
      </c>
      <c r="K12">
        <f t="shared" ref="K12:K16" si="14">QUARTILE(B12:D12,1)</f>
        <v>0.2</v>
      </c>
      <c r="L12">
        <f t="shared" ref="L12:L16" si="15">QUARTILE(B12:D12,2)</f>
        <v>0.2</v>
      </c>
      <c r="M12">
        <f t="shared" ref="M12:M16" si="16">QUARTILE(B12:D12,3)</f>
        <v>0.44999999999999996</v>
      </c>
    </row>
    <row r="13" spans="1:13" x14ac:dyDescent="0.3">
      <c r="A13">
        <v>3</v>
      </c>
      <c r="B13" s="1">
        <v>0.7</v>
      </c>
      <c r="C13" s="1">
        <v>0</v>
      </c>
      <c r="D13" s="1">
        <v>0.1</v>
      </c>
      <c r="E13">
        <f t="shared" si="8"/>
        <v>0.7</v>
      </c>
      <c r="F13">
        <f t="shared" si="9"/>
        <v>0</v>
      </c>
      <c r="G13">
        <f t="shared" si="10"/>
        <v>0.26666666666666666</v>
      </c>
      <c r="H13">
        <f t="shared" si="11"/>
        <v>0.37859388972001823</v>
      </c>
      <c r="I13">
        <f t="shared" si="12"/>
        <v>0.1</v>
      </c>
      <c r="J13" t="str">
        <f>IFERROR(_xlfn.MODE.SNGL(B13:D13),"Nincs módusz")</f>
        <v>Nincs módusz</v>
      </c>
      <c r="K13">
        <f t="shared" si="14"/>
        <v>0.05</v>
      </c>
      <c r="L13">
        <f t="shared" si="15"/>
        <v>0.1</v>
      </c>
      <c r="M13">
        <f t="shared" si="16"/>
        <v>0.4</v>
      </c>
    </row>
    <row r="14" spans="1:13" x14ac:dyDescent="0.3">
      <c r="A14">
        <v>4</v>
      </c>
      <c r="B14" s="1">
        <v>0.2</v>
      </c>
      <c r="C14" s="1">
        <v>0.4</v>
      </c>
      <c r="D14" s="1">
        <v>0.8</v>
      </c>
      <c r="E14">
        <f t="shared" si="8"/>
        <v>0.8</v>
      </c>
      <c r="F14">
        <f t="shared" si="9"/>
        <v>0.2</v>
      </c>
      <c r="G14">
        <f t="shared" si="10"/>
        <v>0.46666666666666673</v>
      </c>
      <c r="H14">
        <f t="shared" si="11"/>
        <v>0.30550504633038938</v>
      </c>
      <c r="I14">
        <f t="shared" si="12"/>
        <v>0.4</v>
      </c>
      <c r="J14" t="str">
        <f>IFERROR(_xlfn.MODE.SNGL(B14:D14),"Nincs módusz")</f>
        <v>Nincs módusz</v>
      </c>
      <c r="K14">
        <f t="shared" si="14"/>
        <v>0.30000000000000004</v>
      </c>
      <c r="L14">
        <f t="shared" si="15"/>
        <v>0.4</v>
      </c>
      <c r="M14">
        <f t="shared" si="16"/>
        <v>0.60000000000000009</v>
      </c>
    </row>
    <row r="15" spans="1:13" x14ac:dyDescent="0.3">
      <c r="A15">
        <v>5</v>
      </c>
      <c r="B15" s="1">
        <v>0.4</v>
      </c>
      <c r="C15" s="1">
        <v>0.2</v>
      </c>
      <c r="D15" s="1">
        <v>0.11415459484966599</v>
      </c>
      <c r="E15">
        <f t="shared" si="8"/>
        <v>0.4</v>
      </c>
      <c r="F15">
        <f t="shared" si="9"/>
        <v>0.11415459484966599</v>
      </c>
      <c r="G15">
        <f t="shared" si="10"/>
        <v>0.23805153161655535</v>
      </c>
      <c r="H15">
        <f t="shared" si="11"/>
        <v>0.14667255436912507</v>
      </c>
      <c r="I15">
        <f t="shared" si="12"/>
        <v>0.2</v>
      </c>
      <c r="J15" t="str">
        <f t="shared" si="13"/>
        <v>Nincs módusz</v>
      </c>
      <c r="K15">
        <f t="shared" si="14"/>
        <v>0.15707729742483301</v>
      </c>
      <c r="L15">
        <f t="shared" si="15"/>
        <v>0.2</v>
      </c>
      <c r="M15">
        <f t="shared" si="16"/>
        <v>0.30000000000000004</v>
      </c>
    </row>
    <row r="16" spans="1:13" x14ac:dyDescent="0.3">
      <c r="A16">
        <v>6</v>
      </c>
      <c r="B16" s="1">
        <v>0.3</v>
      </c>
      <c r="C16" s="1">
        <v>0.8</v>
      </c>
      <c r="D16" s="1">
        <v>0.8</v>
      </c>
      <c r="E16">
        <f t="shared" si="8"/>
        <v>0.8</v>
      </c>
      <c r="F16">
        <f t="shared" si="9"/>
        <v>0.3</v>
      </c>
      <c r="G16">
        <f t="shared" si="10"/>
        <v>0.63333333333333341</v>
      </c>
      <c r="H16">
        <f t="shared" si="11"/>
        <v>0.28867513459481292</v>
      </c>
      <c r="I16">
        <f t="shared" si="12"/>
        <v>0.8</v>
      </c>
      <c r="J16">
        <f t="shared" si="13"/>
        <v>0.8</v>
      </c>
      <c r="K16">
        <f t="shared" si="14"/>
        <v>0.55000000000000004</v>
      </c>
      <c r="L16">
        <f t="shared" si="15"/>
        <v>0.8</v>
      </c>
      <c r="M16">
        <f t="shared" si="16"/>
        <v>0.8</v>
      </c>
    </row>
    <row r="19" spans="1:3" x14ac:dyDescent="0.3">
      <c r="A19" s="4">
        <f>'korrelacio matrix elteres'!A23</f>
        <v>1.4413292822939919E-2</v>
      </c>
      <c r="C19" s="3">
        <f>'korrelacio matrix elteres'!B25</f>
        <v>3.3677835818326143</v>
      </c>
    </row>
    <row r="21" spans="1:3" x14ac:dyDescent="0.3">
      <c r="A21" s="4">
        <f>'korrelacio matrix elteres'!B33</f>
        <v>5.8484689823552448E-2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E5"/>
  <sheetViews>
    <sheetView workbookViewId="0">
      <selection activeCell="C3" sqref="C3"/>
    </sheetView>
  </sheetViews>
  <sheetFormatPr defaultColWidth="11.296875" defaultRowHeight="15.6" x14ac:dyDescent="0.3"/>
  <sheetData>
    <row r="2" spans="2:5" x14ac:dyDescent="0.3">
      <c r="C2" t="s">
        <v>0</v>
      </c>
      <c r="D2" t="s">
        <v>1</v>
      </c>
      <c r="E2" t="s">
        <v>2</v>
      </c>
    </row>
    <row r="3" spans="2:5" x14ac:dyDescent="0.3">
      <c r="B3" t="s">
        <v>0</v>
      </c>
      <c r="C3">
        <f>CORREL(adatok!$B$11:$B$16,adatok!B11:B16)</f>
        <v>1.0000000000000002</v>
      </c>
      <c r="D3">
        <f>CORREL(adatok!$B$11:$B$16,adatok!C11:C16)</f>
        <v>-0.71974143619558795</v>
      </c>
      <c r="E3">
        <f>CORREL(adatok!$B$11:$B$16,adatok!D11:D16)</f>
        <v>-0.7508888699299453</v>
      </c>
    </row>
    <row r="4" spans="2:5" x14ac:dyDescent="0.3">
      <c r="B4" t="s">
        <v>1</v>
      </c>
      <c r="C4">
        <f>CORREL(adatok!$C$11:$C$16,adatok!B11:B16)</f>
        <v>-0.71974143619558795</v>
      </c>
      <c r="D4">
        <f>CORREL(adatok!$C$11:$C$16,adatok!C11:C16)</f>
        <v>1.0000000000000002</v>
      </c>
      <c r="E4">
        <f>CORREL(adatok!$C$11:$C$16,adatok!D11:D16)</f>
        <v>0.61398531809370349</v>
      </c>
    </row>
    <row r="5" spans="2:5" x14ac:dyDescent="0.3">
      <c r="B5" t="s">
        <v>2</v>
      </c>
      <c r="C5">
        <f>CORREL(adatok!$D$11:$D$16,adatok!B11:B16)</f>
        <v>-0.7508888699299453</v>
      </c>
      <c r="D5">
        <f>CORREL(adatok!$D$11:$D$16,adatok!C11:C16)</f>
        <v>0.61398531809370349</v>
      </c>
      <c r="E5">
        <f>CORREL(adatok!$D$11:$D$16,adatok!D11:D16)</f>
        <v>0.99999999999999978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42"/>
  <sheetViews>
    <sheetView tabSelected="1" topLeftCell="A30" zoomScale="80" zoomScaleNormal="80" workbookViewId="0">
      <selection activeCell="B25" sqref="B25"/>
    </sheetView>
  </sheetViews>
  <sheetFormatPr defaultColWidth="11.296875" defaultRowHeight="15.6" x14ac:dyDescent="0.3"/>
  <cols>
    <col min="1" max="1" width="16.3984375" bestFit="1" customWidth="1"/>
  </cols>
  <sheetData>
    <row r="1" spans="1:9" x14ac:dyDescent="0.3">
      <c r="A1" s="6" t="s">
        <v>3</v>
      </c>
      <c r="B1" s="6"/>
      <c r="C1" s="6"/>
      <c r="D1" s="6"/>
      <c r="F1" s="6" t="s">
        <v>17</v>
      </c>
      <c r="G1" s="6"/>
      <c r="H1" s="6"/>
      <c r="I1" s="6"/>
    </row>
    <row r="2" spans="1:9" x14ac:dyDescent="0.3">
      <c r="A2" s="6"/>
      <c r="B2" s="6"/>
      <c r="C2" s="6"/>
      <c r="D2" s="6"/>
      <c r="F2" s="6"/>
      <c r="G2" s="6"/>
      <c r="H2" s="6"/>
      <c r="I2" s="6"/>
    </row>
    <row r="3" spans="1:9" x14ac:dyDescent="0.3">
      <c r="B3" t="s">
        <v>0</v>
      </c>
      <c r="C3" t="s">
        <v>1</v>
      </c>
      <c r="D3" t="s">
        <v>2</v>
      </c>
      <c r="G3" t="s">
        <v>0</v>
      </c>
      <c r="H3" t="s">
        <v>1</v>
      </c>
      <c r="I3" t="s">
        <v>2</v>
      </c>
    </row>
    <row r="4" spans="1:9" x14ac:dyDescent="0.3">
      <c r="A4" t="s">
        <v>0</v>
      </c>
      <c r="B4">
        <f>CORREL(adatok2!$B$11:$B$16,adatok2!B11:B16)</f>
        <v>1</v>
      </c>
      <c r="C4">
        <f>CORREL(adatok2!$B$11:$B$16,adatok2!C11:C16)</f>
        <v>-0.5708689169884581</v>
      </c>
      <c r="D4">
        <f>CORREL(adatok2!$B$11:$B$16,adatok2!D11:D16)</f>
        <v>-0.70478615302151149</v>
      </c>
      <c r="F4" t="s">
        <v>6</v>
      </c>
      <c r="G4">
        <f>adatok!B1-adatok2!B1</f>
        <v>-0.30000000000000004</v>
      </c>
      <c r="H4">
        <f>adatok!C1-adatok2!C1</f>
        <v>-0.10000000000000009</v>
      </c>
      <c r="I4">
        <f>adatok!D1-adatok2!D1</f>
        <v>9.9999999999999978E-2</v>
      </c>
    </row>
    <row r="5" spans="1:9" x14ac:dyDescent="0.3">
      <c r="A5" t="s">
        <v>1</v>
      </c>
      <c r="B5">
        <f>CORREL(adatok2!$C$11:$C$16,adatok2!B11:B16)</f>
        <v>-0.5708689169884581</v>
      </c>
      <c r="C5">
        <f>CORREL(adatok2!$C$11:$C$16,adatok2!C11:C16)</f>
        <v>0.99999999999999978</v>
      </c>
      <c r="D5">
        <f>CORREL(adatok2!$C$11:$C$16,adatok2!D11:D16)</f>
        <v>0.74133733767782362</v>
      </c>
      <c r="F5" t="s">
        <v>7</v>
      </c>
      <c r="G5">
        <f>adatok!B2-adatok2!B2</f>
        <v>-0.1</v>
      </c>
      <c r="H5">
        <f>adatok!C2-adatok2!C2</f>
        <v>0.1</v>
      </c>
      <c r="I5">
        <f>adatok!D2-adatok2!D2</f>
        <v>0</v>
      </c>
    </row>
    <row r="6" spans="1:9" x14ac:dyDescent="0.3">
      <c r="A6" t="s">
        <v>2</v>
      </c>
      <c r="B6">
        <f>CORREL(adatok2!$D$11:$D$16,adatok2!B11:B16)</f>
        <v>-0.70478615302151149</v>
      </c>
      <c r="C6">
        <f>CORREL(adatok2!$D$11:$D$16,adatok2!C11:C16)</f>
        <v>0.74133733767782362</v>
      </c>
      <c r="D6">
        <f>CORREL(adatok2!$D$11:$D$16,adatok2!D11:D16)</f>
        <v>1</v>
      </c>
      <c r="F6" t="s">
        <v>8</v>
      </c>
      <c r="G6">
        <f>adatok!B3-adatok2!B3</f>
        <v>-9.9999999999999922E-2</v>
      </c>
      <c r="H6">
        <f>adatok!C3-adatok2!C3</f>
        <v>0.16666666666666663</v>
      </c>
      <c r="I6">
        <f>adatok!D3-adatok2!D3</f>
        <v>0.11430756752505572</v>
      </c>
    </row>
    <row r="7" spans="1:9" x14ac:dyDescent="0.3">
      <c r="F7" t="s">
        <v>9</v>
      </c>
      <c r="G7">
        <f>adatok!B4-adatok2!B4</f>
        <v>-4.5198049787936428E-2</v>
      </c>
      <c r="H7">
        <f>adatok!C4-adatok2!C4</f>
        <v>-5.1253015333532798E-2</v>
      </c>
      <c r="I7">
        <f>adatok!D4-adatok2!D4</f>
        <v>-2.307840453209159E-2</v>
      </c>
    </row>
    <row r="8" spans="1:9" x14ac:dyDescent="0.3">
      <c r="A8" s="6" t="s">
        <v>4</v>
      </c>
      <c r="B8" s="6"/>
      <c r="C8" s="6"/>
      <c r="D8" s="6"/>
      <c r="F8" t="s">
        <v>10</v>
      </c>
      <c r="G8">
        <f>adatok!B5-adatok2!B5</f>
        <v>0</v>
      </c>
      <c r="H8">
        <f>adatok!C5-adatok2!C5</f>
        <v>0.25</v>
      </c>
      <c r="I8">
        <f>adatok!D5-adatok2!D5</f>
        <v>0.19999999999999996</v>
      </c>
    </row>
    <row r="9" spans="1:9" x14ac:dyDescent="0.3">
      <c r="A9" s="6"/>
      <c r="B9" s="6"/>
      <c r="C9" s="6"/>
      <c r="D9" s="6"/>
      <c r="F9" t="s">
        <v>11</v>
      </c>
      <c r="G9">
        <f>adatok!B6-adatok2!B6</f>
        <v>-0.1</v>
      </c>
      <c r="H9">
        <f>adatok!C6-adatok2!C6</f>
        <v>0.49999999999999994</v>
      </c>
      <c r="I9">
        <f>adatok!D6-adatok2!D6</f>
        <v>-0.10000000000000009</v>
      </c>
    </row>
    <row r="10" spans="1:9" x14ac:dyDescent="0.3">
      <c r="B10" t="s">
        <v>0</v>
      </c>
      <c r="C10" t="s">
        <v>1</v>
      </c>
      <c r="D10" t="s">
        <v>2</v>
      </c>
      <c r="F10" t="s">
        <v>12</v>
      </c>
      <c r="G10">
        <f>adatok!B7-adatok2!B7</f>
        <v>-0.1</v>
      </c>
      <c r="H10">
        <f>adatok!C7-adatok2!C7</f>
        <v>0.2</v>
      </c>
      <c r="I10">
        <f>adatok!D7-adatok2!D7</f>
        <v>0.23938405386275047</v>
      </c>
    </row>
    <row r="11" spans="1:9" x14ac:dyDescent="0.3">
      <c r="A11" t="s">
        <v>0</v>
      </c>
      <c r="B11">
        <v>1.0000000000000002</v>
      </c>
      <c r="C11">
        <v>-0.62523216027111739</v>
      </c>
      <c r="D11">
        <v>-0.76930398394438959</v>
      </c>
      <c r="F11" t="s">
        <v>13</v>
      </c>
      <c r="G11">
        <f>adatok!B8-adatok2!B8</f>
        <v>0</v>
      </c>
      <c r="H11">
        <f>adatok!C8-adatok2!C8</f>
        <v>0.25</v>
      </c>
      <c r="I11">
        <f>adatok!D8-adatok2!D8</f>
        <v>0.19999999999999996</v>
      </c>
    </row>
    <row r="12" spans="1:9" x14ac:dyDescent="0.3">
      <c r="A12" t="s">
        <v>1</v>
      </c>
      <c r="B12">
        <v>-0.62523216027111739</v>
      </c>
      <c r="C12">
        <v>1.0000000000000002</v>
      </c>
      <c r="D12">
        <v>0.75075719352954828</v>
      </c>
      <c r="F12" t="s">
        <v>14</v>
      </c>
      <c r="G12">
        <f>adatok!B9-adatok2!B9</f>
        <v>-5.0000000000000044E-2</v>
      </c>
      <c r="H12">
        <f>adatok!C9-adatok2!C9</f>
        <v>0.29999999999999988</v>
      </c>
      <c r="I12">
        <f>adatok!D9-adatok2!D9</f>
        <v>0</v>
      </c>
    </row>
    <row r="13" spans="1:9" x14ac:dyDescent="0.3">
      <c r="A13" t="s">
        <v>2</v>
      </c>
      <c r="B13">
        <v>-0.76930398394438959</v>
      </c>
      <c r="C13">
        <v>0.75075719352954828</v>
      </c>
      <c r="D13">
        <v>1</v>
      </c>
    </row>
    <row r="14" spans="1:9" x14ac:dyDescent="0.3">
      <c r="F14" t="s">
        <v>21</v>
      </c>
      <c r="G14" s="3">
        <f>SUMPRODUCT(G4:I12, G4:I12)</f>
        <v>0.86085107105619607</v>
      </c>
    </row>
    <row r="15" spans="1:9" x14ac:dyDescent="0.3">
      <c r="A15" s="6" t="s">
        <v>5</v>
      </c>
      <c r="B15" s="6"/>
      <c r="C15" s="6"/>
      <c r="D15" s="6"/>
    </row>
    <row r="16" spans="1:9" x14ac:dyDescent="0.3">
      <c r="A16" s="6"/>
      <c r="B16" s="6"/>
      <c r="C16" s="6"/>
      <c r="D16" s="6"/>
    </row>
    <row r="17" spans="1:12" x14ac:dyDescent="0.3">
      <c r="B17" t="s">
        <v>0</v>
      </c>
      <c r="C17" t="s">
        <v>1</v>
      </c>
      <c r="D17" t="s">
        <v>2</v>
      </c>
      <c r="F17" s="6" t="s">
        <v>18</v>
      </c>
      <c r="G17" s="6"/>
      <c r="H17" s="6"/>
      <c r="I17" s="6"/>
    </row>
    <row r="18" spans="1:12" x14ac:dyDescent="0.3">
      <c r="A18" t="s">
        <v>0</v>
      </c>
      <c r="B18">
        <f>(B11-B4)^2</f>
        <v>4.9303806576313238E-32</v>
      </c>
      <c r="C18">
        <f t="shared" ref="C18:D18" si="0">(C11-C4)^2</f>
        <v>2.9553622202096006E-3</v>
      </c>
      <c r="D18">
        <f t="shared" si="0"/>
        <v>4.1625505069930865E-3</v>
      </c>
      <c r="F18" s="6"/>
      <c r="G18" s="6"/>
      <c r="H18" s="6"/>
      <c r="I18" s="6"/>
    </row>
    <row r="19" spans="1:12" x14ac:dyDescent="0.3">
      <c r="A19" t="s">
        <v>1</v>
      </c>
      <c r="B19">
        <f>(B12-B5)^2</f>
        <v>2.9553622202096006E-3</v>
      </c>
      <c r="C19">
        <f t="shared" ref="C19:D19" si="1">(C12-C5)^2</f>
        <v>1.9721522630525295E-31</v>
      </c>
      <c r="D19">
        <f t="shared" si="1"/>
        <v>8.8733684267271472E-5</v>
      </c>
      <c r="G19">
        <v>1</v>
      </c>
      <c r="H19">
        <v>2</v>
      </c>
      <c r="I19">
        <v>3</v>
      </c>
      <c r="J19">
        <v>4</v>
      </c>
      <c r="K19">
        <v>5</v>
      </c>
      <c r="L19">
        <v>6</v>
      </c>
    </row>
    <row r="20" spans="1:12" x14ac:dyDescent="0.3">
      <c r="A20" t="s">
        <v>2</v>
      </c>
      <c r="B20">
        <f>(B13-B6)^2</f>
        <v>4.1625505069930865E-3</v>
      </c>
      <c r="C20">
        <f t="shared" ref="C20:D20" si="2">(C13-C6)^2</f>
        <v>8.8733684267271472E-5</v>
      </c>
      <c r="D20">
        <f t="shared" si="2"/>
        <v>0</v>
      </c>
      <c r="F20" t="s">
        <v>6</v>
      </c>
      <c r="G20">
        <f>adatok!E11-adatok2!E11</f>
        <v>0</v>
      </c>
      <c r="H20">
        <f>adatok!E12-adatok2!E12</f>
        <v>-9.9999999999999978E-2</v>
      </c>
      <c r="I20">
        <f>adatok!E13-adatok2!E13</f>
        <v>0.10000000000000009</v>
      </c>
      <c r="J20">
        <f>adatok!E14-adatok2!E14</f>
        <v>-0.10000000000000009</v>
      </c>
      <c r="K20">
        <f>adatok!E15-adatok2!E15</f>
        <v>0.19999999999999996</v>
      </c>
      <c r="L20">
        <f>adatok!E16-adatok2!E16</f>
        <v>-0.10000000000000009</v>
      </c>
    </row>
    <row r="21" spans="1:12" x14ac:dyDescent="0.3">
      <c r="F21" t="s">
        <v>7</v>
      </c>
      <c r="G21">
        <f>adatok!F11-adatok2!F11</f>
        <v>0</v>
      </c>
      <c r="H21">
        <f>adatok!F12-adatok2!F12</f>
        <v>-0.1</v>
      </c>
      <c r="I21">
        <f>adatok!F13-adatok2!F13</f>
        <v>0.5</v>
      </c>
      <c r="J21">
        <f>adatok!F14-adatok2!F14</f>
        <v>0</v>
      </c>
      <c r="K21">
        <f>adatok!F15-adatok2!F15</f>
        <v>-1.4154594849665983E-2</v>
      </c>
      <c r="L21">
        <f>adatok!F16-adatok2!F16</f>
        <v>-0.19999999999999998</v>
      </c>
    </row>
    <row r="22" spans="1:12" x14ac:dyDescent="0.3">
      <c r="F22" t="s">
        <v>8</v>
      </c>
      <c r="G22">
        <f>adatok!G11-adatok2!G11</f>
        <v>3.333333333333327E-2</v>
      </c>
      <c r="H22">
        <f>adatok!G12-adatok2!G12</f>
        <v>-3.3333333333333381E-2</v>
      </c>
      <c r="I22">
        <f>adatok!G13-adatok2!G13</f>
        <v>0.33333333333333331</v>
      </c>
      <c r="J22">
        <f>adatok!G14-adatok2!G14</f>
        <v>6.6666666666666596E-2</v>
      </c>
      <c r="K22">
        <f>adatok!G15-adatok2!G15</f>
        <v>9.528180171677797E-2</v>
      </c>
      <c r="L22">
        <f>adatok!G16-adatok2!G16</f>
        <v>-0.13333333333333341</v>
      </c>
    </row>
    <row r="23" spans="1:12" x14ac:dyDescent="0.3">
      <c r="A23" cm="1">
        <f t="array" ref="A23">SUMPRODUCT((B4:D6-B11:D13)^2)</f>
        <v>1.4413292822939919E-2</v>
      </c>
      <c r="B23" t="s">
        <v>22</v>
      </c>
      <c r="F23" t="s">
        <v>9</v>
      </c>
      <c r="G23">
        <f>adatok!H11-adatok2!H11</f>
        <v>-1.2188011460488368E-2</v>
      </c>
      <c r="H23">
        <f>adatok!H12-adatok2!H12</f>
        <v>-3.7013986752454486E-2</v>
      </c>
      <c r="I23">
        <f>adatok!H13-adatok2!H13</f>
        <v>-0.20538880896313041</v>
      </c>
      <c r="J23">
        <f>adatok!H14-adatok2!H14</f>
        <v>-1.6829911735576519E-2</v>
      </c>
      <c r="K23">
        <f>adatok!H15-adatok2!H15</f>
        <v>0.1049885934732333</v>
      </c>
      <c r="L23">
        <f>adatok!H16-adatok2!H16</f>
        <v>5.7735026918962429E-2</v>
      </c>
    </row>
    <row r="24" spans="1:12" x14ac:dyDescent="0.3">
      <c r="F24" t="s">
        <v>10</v>
      </c>
      <c r="G24">
        <f>adatok!I11-adatok2!I11</f>
        <v>0.10000000000000003</v>
      </c>
      <c r="H24">
        <f>adatok!I12-adatok2!I12</f>
        <v>9.9999999999999978E-2</v>
      </c>
      <c r="I24">
        <f>adatok!I13-adatok2!I13</f>
        <v>0.4</v>
      </c>
      <c r="J24">
        <f>adatok!I14-adatok2!I14</f>
        <v>0.29999999999999993</v>
      </c>
      <c r="K24">
        <f>adatok!I15-adatok2!I15</f>
        <v>9.9999999999999978E-2</v>
      </c>
      <c r="L24">
        <f>adatok!I16-adatok2!I16</f>
        <v>-0.10000000000000009</v>
      </c>
    </row>
    <row r="25" spans="1:12" x14ac:dyDescent="0.3">
      <c r="A25" s="2" t="s">
        <v>19</v>
      </c>
      <c r="B25" s="2">
        <f>A23 + G14 + G30 + $A$39*K37</f>
        <v>3.3677835818326143</v>
      </c>
      <c r="F25" t="s">
        <v>11</v>
      </c>
      <c r="G25" t="str">
        <f>IFERROR(adatok!J11-adatok2!J11,"Nincs módusz")</f>
        <v>Nincs módusz</v>
      </c>
      <c r="H25" t="str">
        <f>IFERROR(adatok!J12-adatok2!J12,"Nincs módusz")</f>
        <v>Nincs módusz</v>
      </c>
      <c r="I25" t="str">
        <f>IFERROR(adatok!J13-adatok2!J13,"Nincs módusz")</f>
        <v>Nincs módusz</v>
      </c>
      <c r="J25" t="str">
        <f>IFERROR(adatok!J14-adatok2!J14,"Nincs módusz")</f>
        <v>Nincs módusz</v>
      </c>
      <c r="K25" t="str">
        <f>IFERROR(adatok!J15-adatok2!J15,"Nincs módusz")</f>
        <v>Nincs módusz</v>
      </c>
      <c r="L25">
        <f>IFERROR(adatok!J16-adatok2!J16,"Nincs módusz")</f>
        <v>-0.10000000000000009</v>
      </c>
    </row>
    <row r="26" spans="1:12" x14ac:dyDescent="0.3">
      <c r="F26" t="s">
        <v>12</v>
      </c>
      <c r="G26">
        <f>adatok!K11-adatok2!K11</f>
        <v>4.9999999999999989E-2</v>
      </c>
      <c r="H26">
        <f>adatok!K12-adatok2!K12</f>
        <v>0</v>
      </c>
      <c r="I26">
        <f>adatok!K13-adatok2!K13</f>
        <v>0.45</v>
      </c>
      <c r="J26">
        <f>adatok!K14-adatok2!K14</f>
        <v>0.14999999999999991</v>
      </c>
      <c r="K26">
        <f>adatok!K15-adatok2!K15</f>
        <v>4.2922702575167004E-2</v>
      </c>
      <c r="L26">
        <f>adatok!K16-adatok2!K16</f>
        <v>-0.15000000000000002</v>
      </c>
    </row>
    <row r="27" spans="1:12" x14ac:dyDescent="0.3">
      <c r="F27" t="s">
        <v>13</v>
      </c>
      <c r="G27">
        <f>adatok!L11-adatok2!L11</f>
        <v>0.10000000000000003</v>
      </c>
      <c r="H27">
        <f>adatok!L12-adatok2!L12</f>
        <v>9.9999999999999978E-2</v>
      </c>
      <c r="I27">
        <f>adatok!L13-adatok2!L13</f>
        <v>0.4</v>
      </c>
      <c r="J27">
        <f>adatok!L14-adatok2!L14</f>
        <v>0.29999999999999993</v>
      </c>
      <c r="K27">
        <f>adatok!L15-adatok2!L15</f>
        <v>9.9999999999999978E-2</v>
      </c>
      <c r="L27">
        <f>adatok!L16-adatok2!L16</f>
        <v>-0.10000000000000009</v>
      </c>
    </row>
    <row r="28" spans="1:12" x14ac:dyDescent="0.3">
      <c r="A28" t="s">
        <v>16</v>
      </c>
      <c r="B28">
        <f>(AVERAGE(adatok2!B2:B7)-AVERAGE(adatok!B2:B7))^2</f>
        <v>5.5055917648606087E-3</v>
      </c>
      <c r="C28">
        <f>(AVERAGE(adatok2!C2:C7)-AVERAGE(adatok!C2:C7))^2</f>
        <v>3.7727471630934123E-2</v>
      </c>
      <c r="D28">
        <f>(AVERAGE(adatok2!D2:D7)-AVERAGE(adatok!D2:D7))^2</f>
        <v>5.150770625856292E-3</v>
      </c>
      <c r="F28" t="s">
        <v>14</v>
      </c>
      <c r="G28">
        <f>adatok!M11-adatok2!M11</f>
        <v>4.9999999999999933E-2</v>
      </c>
      <c r="H28">
        <f>adatok!M12-adatok2!M12</f>
        <v>0</v>
      </c>
      <c r="I28">
        <f>adatok!M13-adatok2!M13</f>
        <v>0.25</v>
      </c>
      <c r="J28">
        <f>adatok!M14-adatok2!M14</f>
        <v>9.9999999999999867E-2</v>
      </c>
      <c r="K28">
        <f>adatok!M15-adatok2!M15</f>
        <v>0.14999999999999991</v>
      </c>
      <c r="L28">
        <f>adatok!M16-adatok2!M16</f>
        <v>-0.10000000000000009</v>
      </c>
    </row>
    <row r="29" spans="1:12" x14ac:dyDescent="0.3">
      <c r="A29" t="s">
        <v>7</v>
      </c>
      <c r="B29">
        <f>(MIN(adatok2!B2:B7)-MIN(adatok!B2:B7))^2</f>
        <v>1.0000000000000002E-2</v>
      </c>
      <c r="C29">
        <f>(MIN(adatok2!C2:C7)-MIN(adatok!C2:C7))^2</f>
        <v>1.0000000000000002E-2</v>
      </c>
      <c r="D29">
        <f>(MIN(adatok2!D2:D7)-MIN(adatok!D2:D7))^2</f>
        <v>0</v>
      </c>
    </row>
    <row r="30" spans="1:12" x14ac:dyDescent="0.3">
      <c r="A30" t="s">
        <v>6</v>
      </c>
      <c r="B30">
        <f>(MAX(adatok2!B2:B7)-MAX(adatok!B2:B7))^2</f>
        <v>9.9999999999999846E-3</v>
      </c>
      <c r="C30">
        <f>(MAX(adatok2!C2:C7)-MAX(adatok!C2:C7))^2</f>
        <v>0.17158334201208084</v>
      </c>
      <c r="D30">
        <f>(MAX(adatok2!D2:D7)-MAX(adatok!D2:D7))^2</f>
        <v>1.0000000000000018E-2</v>
      </c>
      <c r="F30" t="s">
        <v>20</v>
      </c>
      <c r="G30" s="3">
        <f>SUMPRODUCT(G20:L28, G20:L28)</f>
        <v>1.5325192179534786</v>
      </c>
    </row>
    <row r="31" spans="1:12" x14ac:dyDescent="0.3">
      <c r="A31" t="s">
        <v>11</v>
      </c>
      <c r="B31">
        <f>(IFERROR(_xlfn.MODE.SNGL(adatok2!B2:B7),AVERAGE(adatok2!B2:B7))
 -IFERROR(_xlfn.MODE.SNGL(adatok!B2:B7),AVERAGE(adatok!B2:B7)))^2</f>
        <v>1.0000000000000002E-2</v>
      </c>
      <c r="C31">
        <f>(IFERROR(_xlfn.MODE.SNGL(adatok2!C2:C7),AVERAGE(adatok2!C2:C7))
 -IFERROR(_xlfn.MODE.SNGL(adatok!C2:C7),AVERAGE(adatok!C2:C7)))^2</f>
        <v>6.25E-2</v>
      </c>
      <c r="D31">
        <f>(IFERROR(_xlfn.MODE.SNGL(adatok2!D2:D7),AVERAGE(adatok2!D2:D7))
 -IFERROR(_xlfn.MODE.SNGL(adatok!D2:D7),AVERAGE(adatok!D2:D7)))^2</f>
        <v>9.3509890654376232E-2</v>
      </c>
    </row>
    <row r="32" spans="1:12" x14ac:dyDescent="0.3">
      <c r="A32">
        <f>SUMPRODUCT(B28:D31,B28:D31)</f>
        <v>4.4071397000612529E-2</v>
      </c>
    </row>
    <row r="33" spans="1:11" x14ac:dyDescent="0.3">
      <c r="A33" s="5" t="s">
        <v>15</v>
      </c>
      <c r="B33" s="4">
        <f>A23 + A32</f>
        <v>5.8484689823552448E-2</v>
      </c>
    </row>
    <row r="35" spans="1:11" x14ac:dyDescent="0.3">
      <c r="A35">
        <v>0.2</v>
      </c>
      <c r="B35" t="s">
        <v>23</v>
      </c>
    </row>
    <row r="36" spans="1:11" x14ac:dyDescent="0.3">
      <c r="B36" t="s">
        <v>0</v>
      </c>
      <c r="C36" t="s">
        <v>1</v>
      </c>
      <c r="D36" t="s">
        <v>2</v>
      </c>
      <c r="E36" s="6" t="s">
        <v>24</v>
      </c>
      <c r="F36" s="6"/>
      <c r="G36" s="6"/>
      <c r="H36" s="6" t="s">
        <v>25</v>
      </c>
      <c r="I36" s="6"/>
      <c r="J36" s="6"/>
      <c r="K36" t="s">
        <v>26</v>
      </c>
    </row>
    <row r="37" spans="1:11" x14ac:dyDescent="0.3">
      <c r="B37">
        <f>adatok2!B11 - adatok!B11</f>
        <v>0.8</v>
      </c>
      <c r="C37">
        <f>adatok2!C11 - adatok!C11</f>
        <v>-0.30000000000000004</v>
      </c>
      <c r="D37">
        <f>adatok2!D11 - adatok!D11</f>
        <v>-0.60000000000000009</v>
      </c>
      <c r="E37">
        <f>ABS(B37)</f>
        <v>0.8</v>
      </c>
      <c r="F37">
        <f t="shared" ref="F37:G37" si="3">ABS(C37)</f>
        <v>0.30000000000000004</v>
      </c>
      <c r="G37">
        <f t="shared" si="3"/>
        <v>0.60000000000000009</v>
      </c>
      <c r="H37">
        <f t="shared" ref="H37:J42" si="4">MAX(E37-$A$35,0)</f>
        <v>0.60000000000000009</v>
      </c>
      <c r="I37">
        <f t="shared" si="4"/>
        <v>0.10000000000000003</v>
      </c>
      <c r="J37">
        <f t="shared" si="4"/>
        <v>0.40000000000000008</v>
      </c>
      <c r="K37">
        <f>SUMPRODUCT(H37:J42,H37:J42)</f>
        <v>0.96000000000000008</v>
      </c>
    </row>
    <row r="38" spans="1:11" x14ac:dyDescent="0.3">
      <c r="B38">
        <f>adatok2!B12 - adatok!B12</f>
        <v>-0.39999999999999997</v>
      </c>
      <c r="C38">
        <f>adatok2!C12 - adatok!C12</f>
        <v>0.1</v>
      </c>
      <c r="D38">
        <f>adatok2!D12 - adatok!D12</f>
        <v>0.39999999999999997</v>
      </c>
      <c r="E38">
        <f t="shared" ref="E38:E42" si="5">ABS(B38)</f>
        <v>0.39999999999999997</v>
      </c>
      <c r="F38">
        <f t="shared" ref="F38:F42" si="6">ABS(C38)</f>
        <v>0.1</v>
      </c>
      <c r="G38">
        <f t="shared" ref="G38:G42" si="7">ABS(D38)</f>
        <v>0.39999999999999997</v>
      </c>
      <c r="H38">
        <f t="shared" si="4"/>
        <v>0.19999999999999996</v>
      </c>
      <c r="I38">
        <f t="shared" si="4"/>
        <v>0</v>
      </c>
      <c r="J38">
        <f t="shared" si="4"/>
        <v>0.19999999999999996</v>
      </c>
    </row>
    <row r="39" spans="1:11" x14ac:dyDescent="0.3">
      <c r="A39">
        <v>1</v>
      </c>
      <c r="B39">
        <f>adatok2!B13 - adatok!B13</f>
        <v>0.19999999999999996</v>
      </c>
      <c r="C39">
        <f>adatok2!C13 - adatok!C13</f>
        <v>-0.5</v>
      </c>
      <c r="D39">
        <f>adatok2!D13 - adatok!D13</f>
        <v>-0.70000000000000007</v>
      </c>
      <c r="E39">
        <f t="shared" si="5"/>
        <v>0.19999999999999996</v>
      </c>
      <c r="F39">
        <f t="shared" si="6"/>
        <v>0.5</v>
      </c>
      <c r="G39">
        <f t="shared" si="7"/>
        <v>0.70000000000000007</v>
      </c>
      <c r="H39">
        <f t="shared" si="4"/>
        <v>0</v>
      </c>
      <c r="I39">
        <f t="shared" si="4"/>
        <v>0.3</v>
      </c>
      <c r="J39">
        <f t="shared" si="4"/>
        <v>0.5</v>
      </c>
    </row>
    <row r="40" spans="1:11" x14ac:dyDescent="0.3">
      <c r="B40">
        <f>adatok2!B14 - adatok!B14</f>
        <v>0</v>
      </c>
      <c r="C40">
        <f>adatok2!C14 - adatok!C14</f>
        <v>-0.29999999999999993</v>
      </c>
      <c r="D40">
        <f>adatok2!D14 - adatok!D14</f>
        <v>0.10000000000000009</v>
      </c>
      <c r="E40">
        <f t="shared" si="5"/>
        <v>0</v>
      </c>
      <c r="F40">
        <f t="shared" si="6"/>
        <v>0.29999999999999993</v>
      </c>
      <c r="G40">
        <f t="shared" si="7"/>
        <v>0.10000000000000009</v>
      </c>
      <c r="H40">
        <f t="shared" si="4"/>
        <v>0</v>
      </c>
      <c r="I40">
        <f t="shared" si="4"/>
        <v>9.9999999999999922E-2</v>
      </c>
      <c r="J40">
        <f t="shared" si="4"/>
        <v>0</v>
      </c>
    </row>
    <row r="41" spans="1:11" x14ac:dyDescent="0.3">
      <c r="B41">
        <f>adatok2!B15 - adatok!B15</f>
        <v>-0.19999999999999996</v>
      </c>
      <c r="C41">
        <f>adatok2!C15 - adatok!C15</f>
        <v>-9.9999999999999978E-2</v>
      </c>
      <c r="D41">
        <f>adatok2!D15 - adatok!D15</f>
        <v>1.4154594849665983E-2</v>
      </c>
      <c r="E41">
        <f t="shared" si="5"/>
        <v>0.19999999999999996</v>
      </c>
      <c r="F41">
        <f t="shared" si="6"/>
        <v>9.9999999999999978E-2</v>
      </c>
      <c r="G41">
        <f t="shared" si="7"/>
        <v>1.4154594849665983E-2</v>
      </c>
      <c r="H41">
        <f t="shared" si="4"/>
        <v>0</v>
      </c>
      <c r="I41">
        <f t="shared" si="4"/>
        <v>0</v>
      </c>
      <c r="J41">
        <f t="shared" si="4"/>
        <v>0</v>
      </c>
    </row>
    <row r="42" spans="1:11" x14ac:dyDescent="0.3">
      <c r="B42">
        <f>adatok2!B16 - adatok!B16</f>
        <v>0.19999999999999998</v>
      </c>
      <c r="C42">
        <f>adatok2!C16 - adatok!C16</f>
        <v>0.10000000000000009</v>
      </c>
      <c r="D42">
        <f>adatok2!D16 - adatok!D16</f>
        <v>0.10000000000000009</v>
      </c>
      <c r="E42">
        <f t="shared" si="5"/>
        <v>0.19999999999999998</v>
      </c>
      <c r="F42">
        <f t="shared" si="6"/>
        <v>0.10000000000000009</v>
      </c>
      <c r="G42">
        <f t="shared" si="7"/>
        <v>0.10000000000000009</v>
      </c>
      <c r="H42">
        <f t="shared" si="4"/>
        <v>0</v>
      </c>
      <c r="I42">
        <f t="shared" si="4"/>
        <v>0</v>
      </c>
      <c r="J42">
        <f t="shared" si="4"/>
        <v>0</v>
      </c>
    </row>
  </sheetData>
  <mergeCells count="7">
    <mergeCell ref="E36:G36"/>
    <mergeCell ref="H36:J36"/>
    <mergeCell ref="A1:D2"/>
    <mergeCell ref="A8:D9"/>
    <mergeCell ref="A15:D16"/>
    <mergeCell ref="F1:I2"/>
    <mergeCell ref="F17:I1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adatok</vt:lpstr>
      <vt:lpstr>adatok2</vt:lpstr>
      <vt:lpstr>korrelacio matrix</vt:lpstr>
      <vt:lpstr>korrelacio matrix elteres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Murmann Marcell</dc:creator>
  <cp:lastModifiedBy>Lttd</cp:lastModifiedBy>
  <dcterms:created xsi:type="dcterms:W3CDTF">2025-09-29T16:16:17Z</dcterms:created>
  <dcterms:modified xsi:type="dcterms:W3CDTF">2025-10-02T08:42:13Z</dcterms:modified>
</cp:coreProperties>
</file>