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0" documentId="11_0D8890FD91BE5C996305F368471FBFBC1117D1F0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lazat" sheetId="5" r:id="rId1"/>
    <sheet name="Munka1" sheetId="6" r:id="rId2"/>
    <sheet name="Munka2" sheetId="7" r:id="rId3"/>
  </sheet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4" i="5" l="1"/>
  <c r="V134" i="5" l="1"/>
  <c r="V133" i="5"/>
  <c r="V132" i="5"/>
  <c r="V131" i="5"/>
  <c r="W131" i="5" s="1"/>
  <c r="V130" i="5"/>
  <c r="V129" i="5"/>
  <c r="V128" i="5"/>
  <c r="W128" i="5" s="1"/>
  <c r="V127" i="5"/>
  <c r="V126" i="5"/>
  <c r="V125" i="5"/>
  <c r="V124" i="5"/>
  <c r="V123" i="5"/>
  <c r="V122" i="5"/>
  <c r="V121" i="5"/>
  <c r="V120" i="5"/>
  <c r="W120" i="5" s="1"/>
  <c r="V119" i="5"/>
  <c r="V118" i="5"/>
  <c r="V117" i="5"/>
  <c r="V116" i="5"/>
  <c r="V115" i="5"/>
  <c r="U134" i="5"/>
  <c r="U133" i="5"/>
  <c r="U132" i="5"/>
  <c r="U131" i="5"/>
  <c r="U130" i="5"/>
  <c r="U129" i="5"/>
  <c r="U128" i="5"/>
  <c r="U127" i="5"/>
  <c r="U126" i="5"/>
  <c r="U125" i="5"/>
  <c r="U124" i="5"/>
  <c r="U123" i="5"/>
  <c r="U122" i="5"/>
  <c r="U121" i="5"/>
  <c r="U120" i="5"/>
  <c r="U119" i="5"/>
  <c r="U118" i="5"/>
  <c r="U117" i="5"/>
  <c r="U116" i="5"/>
  <c r="U115" i="5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V9" i="6"/>
  <c r="V8" i="6"/>
  <c r="U27" i="6"/>
  <c r="T27" i="6"/>
  <c r="S27" i="6"/>
  <c r="R27" i="6"/>
  <c r="Q27" i="6"/>
  <c r="P27" i="6"/>
  <c r="O27" i="6"/>
  <c r="N27" i="6"/>
  <c r="M27" i="6"/>
  <c r="U26" i="6"/>
  <c r="T26" i="6"/>
  <c r="S26" i="6"/>
  <c r="R26" i="6"/>
  <c r="Q26" i="6"/>
  <c r="P26" i="6"/>
  <c r="O26" i="6"/>
  <c r="N26" i="6"/>
  <c r="M26" i="6"/>
  <c r="U25" i="6"/>
  <c r="T25" i="6"/>
  <c r="S25" i="6"/>
  <c r="R25" i="6"/>
  <c r="Q25" i="6"/>
  <c r="P25" i="6"/>
  <c r="O25" i="6"/>
  <c r="N25" i="6"/>
  <c r="M25" i="6"/>
  <c r="U24" i="6"/>
  <c r="T24" i="6"/>
  <c r="S24" i="6"/>
  <c r="R24" i="6"/>
  <c r="Q24" i="6"/>
  <c r="P24" i="6"/>
  <c r="O24" i="6"/>
  <c r="N24" i="6"/>
  <c r="M24" i="6"/>
  <c r="U23" i="6"/>
  <c r="T23" i="6"/>
  <c r="S23" i="6"/>
  <c r="R23" i="6"/>
  <c r="Q23" i="6"/>
  <c r="P23" i="6"/>
  <c r="O23" i="6"/>
  <c r="N23" i="6"/>
  <c r="M23" i="6"/>
  <c r="U22" i="6"/>
  <c r="T22" i="6"/>
  <c r="S22" i="6"/>
  <c r="R22" i="6"/>
  <c r="Q22" i="6"/>
  <c r="P22" i="6"/>
  <c r="O22" i="6"/>
  <c r="N22" i="6"/>
  <c r="M22" i="6"/>
  <c r="U21" i="6"/>
  <c r="T21" i="6"/>
  <c r="S21" i="6"/>
  <c r="R21" i="6"/>
  <c r="Q21" i="6"/>
  <c r="P21" i="6"/>
  <c r="O21" i="6"/>
  <c r="N21" i="6"/>
  <c r="M21" i="6"/>
  <c r="U20" i="6"/>
  <c r="T20" i="6"/>
  <c r="S20" i="6"/>
  <c r="R20" i="6"/>
  <c r="Q20" i="6"/>
  <c r="P20" i="6"/>
  <c r="O20" i="6"/>
  <c r="N20" i="6"/>
  <c r="M20" i="6"/>
  <c r="U19" i="6"/>
  <c r="T19" i="6"/>
  <c r="S19" i="6"/>
  <c r="R19" i="6"/>
  <c r="Q19" i="6"/>
  <c r="P19" i="6"/>
  <c r="O19" i="6"/>
  <c r="N19" i="6"/>
  <c r="M19" i="6"/>
  <c r="U18" i="6"/>
  <c r="T18" i="6"/>
  <c r="S18" i="6"/>
  <c r="R18" i="6"/>
  <c r="Q18" i="6"/>
  <c r="P18" i="6"/>
  <c r="O18" i="6"/>
  <c r="N18" i="6"/>
  <c r="M18" i="6"/>
  <c r="U17" i="6"/>
  <c r="T17" i="6"/>
  <c r="S17" i="6"/>
  <c r="R17" i="6"/>
  <c r="Q17" i="6"/>
  <c r="P17" i="6"/>
  <c r="O17" i="6"/>
  <c r="N17" i="6"/>
  <c r="M17" i="6"/>
  <c r="U16" i="6"/>
  <c r="T16" i="6"/>
  <c r="S16" i="6"/>
  <c r="R16" i="6"/>
  <c r="Q16" i="6"/>
  <c r="P16" i="6"/>
  <c r="O16" i="6"/>
  <c r="N16" i="6"/>
  <c r="M16" i="6"/>
  <c r="U15" i="6"/>
  <c r="T15" i="6"/>
  <c r="S15" i="6"/>
  <c r="R15" i="6"/>
  <c r="Q15" i="6"/>
  <c r="P15" i="6"/>
  <c r="O15" i="6"/>
  <c r="N15" i="6"/>
  <c r="M15" i="6"/>
  <c r="U14" i="6"/>
  <c r="T14" i="6"/>
  <c r="S14" i="6"/>
  <c r="R14" i="6"/>
  <c r="Q14" i="6"/>
  <c r="P14" i="6"/>
  <c r="O14" i="6"/>
  <c r="N14" i="6"/>
  <c r="M14" i="6"/>
  <c r="U13" i="6"/>
  <c r="T13" i="6"/>
  <c r="S13" i="6"/>
  <c r="R13" i="6"/>
  <c r="Q13" i="6"/>
  <c r="P13" i="6"/>
  <c r="O13" i="6"/>
  <c r="N13" i="6"/>
  <c r="M13" i="6"/>
  <c r="U12" i="6"/>
  <c r="T12" i="6"/>
  <c r="S12" i="6"/>
  <c r="R12" i="6"/>
  <c r="Q12" i="6"/>
  <c r="P12" i="6"/>
  <c r="O12" i="6"/>
  <c r="N12" i="6"/>
  <c r="M12" i="6"/>
  <c r="U11" i="6"/>
  <c r="T11" i="6"/>
  <c r="S11" i="6"/>
  <c r="R11" i="6"/>
  <c r="Q11" i="6"/>
  <c r="P11" i="6"/>
  <c r="O11" i="6"/>
  <c r="N11" i="6"/>
  <c r="M11" i="6"/>
  <c r="U10" i="6"/>
  <c r="T10" i="6"/>
  <c r="S10" i="6"/>
  <c r="R10" i="6"/>
  <c r="Q10" i="6"/>
  <c r="P10" i="6"/>
  <c r="O10" i="6"/>
  <c r="N10" i="6"/>
  <c r="M10" i="6"/>
  <c r="U9" i="6"/>
  <c r="T9" i="6"/>
  <c r="S9" i="6"/>
  <c r="R9" i="6"/>
  <c r="Q9" i="6"/>
  <c r="P9" i="6"/>
  <c r="O9" i="6"/>
  <c r="N9" i="6"/>
  <c r="M9" i="6"/>
  <c r="U8" i="6"/>
  <c r="T8" i="6"/>
  <c r="S8" i="6"/>
  <c r="R8" i="6"/>
  <c r="Q8" i="6"/>
  <c r="P8" i="6"/>
  <c r="O8" i="6"/>
  <c r="N8" i="6"/>
  <c r="M8" i="6"/>
  <c r="F114" i="5"/>
  <c r="G134" i="5"/>
  <c r="G133" i="5"/>
  <c r="G132" i="5"/>
  <c r="G131" i="5"/>
  <c r="G130" i="5"/>
  <c r="G129" i="5"/>
  <c r="G128" i="5"/>
  <c r="G127" i="5"/>
  <c r="G126" i="5"/>
  <c r="G125" i="5"/>
  <c r="G124" i="5"/>
  <c r="G123" i="5"/>
  <c r="G122" i="5"/>
  <c r="G121" i="5"/>
  <c r="G120" i="5"/>
  <c r="G119" i="5"/>
  <c r="G118" i="5"/>
  <c r="G117" i="5"/>
  <c r="G116" i="5"/>
  <c r="G114" i="5"/>
  <c r="G115" i="5"/>
  <c r="O114" i="5"/>
  <c r="N114" i="5"/>
  <c r="M114" i="5"/>
  <c r="L114" i="5"/>
  <c r="K114" i="5"/>
  <c r="J114" i="5"/>
  <c r="I114" i="5"/>
  <c r="H114" i="5"/>
  <c r="P114" i="5"/>
  <c r="W129" i="5" l="1"/>
  <c r="W122" i="5"/>
  <c r="W130" i="5"/>
  <c r="W121" i="5"/>
  <c r="W119" i="5"/>
  <c r="W127" i="5"/>
  <c r="W123" i="5"/>
  <c r="W116" i="5"/>
  <c r="W125" i="5"/>
  <c r="W134" i="5"/>
  <c r="W124" i="5"/>
  <c r="W117" i="5"/>
  <c r="W118" i="5"/>
  <c r="W115" i="5"/>
  <c r="W132" i="5"/>
  <c r="W133" i="5"/>
  <c r="W126" i="5"/>
  <c r="J14" i="5"/>
  <c r="J15" i="5"/>
  <c r="J16" i="5"/>
  <c r="J17" i="5"/>
  <c r="J18" i="5"/>
  <c r="J13" i="5"/>
  <c r="B76" i="5" l="1"/>
  <c r="B75" i="5"/>
  <c r="B74" i="5"/>
  <c r="B25" i="5"/>
  <c r="C25" i="5"/>
  <c r="D25" i="5"/>
  <c r="B24" i="5"/>
  <c r="D24" i="5"/>
  <c r="C24" i="5"/>
  <c r="C23" i="5"/>
  <c r="D23" i="5"/>
  <c r="B23" i="5"/>
  <c r="M18" i="5"/>
  <c r="L18" i="5"/>
  <c r="K18" i="5"/>
  <c r="I18" i="5"/>
  <c r="H18" i="5"/>
  <c r="G18" i="5"/>
  <c r="F18" i="5"/>
  <c r="E18" i="5"/>
  <c r="M17" i="5"/>
  <c r="L17" i="5"/>
  <c r="K17" i="5"/>
  <c r="I17" i="5"/>
  <c r="H17" i="5"/>
  <c r="G17" i="5"/>
  <c r="F17" i="5"/>
  <c r="E17" i="5"/>
  <c r="M16" i="5"/>
  <c r="L16" i="5"/>
  <c r="K16" i="5"/>
  <c r="I16" i="5"/>
  <c r="H16" i="5"/>
  <c r="G16" i="5"/>
  <c r="F16" i="5"/>
  <c r="E16" i="5"/>
  <c r="M15" i="5"/>
  <c r="L15" i="5"/>
  <c r="K15" i="5"/>
  <c r="I15" i="5"/>
  <c r="H15" i="5"/>
  <c r="G15" i="5"/>
  <c r="F15" i="5"/>
  <c r="E15" i="5"/>
  <c r="M14" i="5"/>
  <c r="L14" i="5"/>
  <c r="K14" i="5"/>
  <c r="I14" i="5"/>
  <c r="H14" i="5"/>
  <c r="G14" i="5"/>
  <c r="F14" i="5"/>
  <c r="E14" i="5"/>
  <c r="M13" i="5"/>
  <c r="L13" i="5"/>
  <c r="K13" i="5"/>
  <c r="I13" i="5"/>
  <c r="H13" i="5"/>
  <c r="G13" i="5"/>
  <c r="F13" i="5"/>
  <c r="E13" i="5"/>
  <c r="D11" i="5"/>
  <c r="C11" i="5"/>
  <c r="B11" i="5"/>
  <c r="D10" i="5"/>
  <c r="C10" i="5"/>
  <c r="B10" i="5"/>
  <c r="D9" i="5"/>
  <c r="C9" i="5"/>
  <c r="B9" i="5"/>
  <c r="D8" i="5"/>
  <c r="C8" i="5"/>
  <c r="B8" i="5"/>
  <c r="D7" i="5"/>
  <c r="C7" i="5"/>
  <c r="B7" i="5"/>
  <c r="D6" i="5"/>
  <c r="C6" i="5"/>
  <c r="B6" i="5"/>
  <c r="D5" i="5"/>
  <c r="C5" i="5"/>
  <c r="B5" i="5"/>
  <c r="D4" i="5"/>
  <c r="C4" i="5"/>
  <c r="B4" i="5"/>
  <c r="D3" i="5"/>
  <c r="C3" i="5"/>
  <c r="B3" i="5"/>
  <c r="B40" i="5" l="1"/>
  <c r="C45" i="5"/>
  <c r="C87" i="5" s="1"/>
  <c r="AK40" i="5" s="1"/>
  <c r="B41" i="5"/>
  <c r="D45" i="5"/>
  <c r="D87" i="5" s="1"/>
  <c r="AK41" i="5" s="1"/>
  <c r="C44" i="5"/>
  <c r="C86" i="5" s="1"/>
  <c r="AK37" i="5" s="1"/>
  <c r="B42" i="5"/>
  <c r="B43" i="5"/>
  <c r="D40" i="5"/>
  <c r="D82" i="5" s="1"/>
  <c r="AK26" i="5" s="1"/>
  <c r="B44" i="5"/>
  <c r="D41" i="5"/>
  <c r="D83" i="5" s="1"/>
  <c r="AK29" i="5" s="1"/>
  <c r="C40" i="5"/>
  <c r="D42" i="5"/>
  <c r="D84" i="5" s="1"/>
  <c r="AK32" i="5" s="1"/>
  <c r="C41" i="5"/>
  <c r="C83" i="5" s="1"/>
  <c r="AK28" i="5" s="1"/>
  <c r="D43" i="5"/>
  <c r="D85" i="5" s="1"/>
  <c r="AK35" i="5" s="1"/>
  <c r="B45" i="5"/>
  <c r="C42" i="5"/>
  <c r="C84" i="5" s="1"/>
  <c r="AK31" i="5" s="1"/>
  <c r="D44" i="5"/>
  <c r="C43" i="5"/>
  <c r="C85" i="5" s="1"/>
  <c r="AK34" i="5" s="1"/>
  <c r="N110" i="5"/>
  <c r="O92" i="5" l="1"/>
  <c r="N103" i="5"/>
  <c r="O108" i="5"/>
  <c r="O94" i="5"/>
  <c r="N108" i="5"/>
  <c r="B82" i="5"/>
  <c r="AK24" i="5" s="1"/>
  <c r="O105" i="5"/>
  <c r="O117" i="5" s="1"/>
  <c r="O106" i="5"/>
  <c r="N107" i="5"/>
  <c r="O95" i="5"/>
  <c r="O104" i="5"/>
  <c r="N102" i="5"/>
  <c r="N95" i="5"/>
  <c r="O97" i="5"/>
  <c r="N98" i="5"/>
  <c r="O110" i="5"/>
  <c r="N100" i="5"/>
  <c r="O96" i="5"/>
  <c r="N91" i="5"/>
  <c r="O109" i="5"/>
  <c r="N109" i="5"/>
  <c r="N105" i="5"/>
  <c r="N104" i="5"/>
  <c r="N92" i="5"/>
  <c r="O98" i="5"/>
  <c r="N94" i="5"/>
  <c r="O93" i="5"/>
  <c r="O91" i="5"/>
  <c r="O99" i="5"/>
  <c r="O101" i="5"/>
  <c r="N96" i="5"/>
  <c r="O102" i="5"/>
  <c r="O107" i="5"/>
  <c r="N99" i="5"/>
  <c r="N106" i="5"/>
  <c r="O103" i="5"/>
  <c r="N93" i="5"/>
  <c r="N101" i="5"/>
  <c r="N97" i="5"/>
  <c r="O100" i="5"/>
  <c r="F96" i="5"/>
  <c r="F120" i="5" s="1"/>
  <c r="F101" i="5"/>
  <c r="F125" i="5" s="1"/>
  <c r="F107" i="5"/>
  <c r="F131" i="5" s="1"/>
  <c r="F108" i="5"/>
  <c r="F132" i="5" s="1"/>
  <c r="F92" i="5"/>
  <c r="F116" i="5" s="1"/>
  <c r="F98" i="5"/>
  <c r="F122" i="5" s="1"/>
  <c r="F100" i="5"/>
  <c r="F124" i="5" s="1"/>
  <c r="F94" i="5"/>
  <c r="F118" i="5" s="1"/>
  <c r="F105" i="5"/>
  <c r="F129" i="5" s="1"/>
  <c r="F99" i="5"/>
  <c r="F123" i="5" s="1"/>
  <c r="F93" i="5"/>
  <c r="F117" i="5" s="1"/>
  <c r="F95" i="5"/>
  <c r="F119" i="5" s="1"/>
  <c r="F97" i="5"/>
  <c r="F121" i="5" s="1"/>
  <c r="F106" i="5"/>
  <c r="F130" i="5" s="1"/>
  <c r="F102" i="5"/>
  <c r="F126" i="5" s="1"/>
  <c r="F104" i="5"/>
  <c r="F103" i="5"/>
  <c r="F127" i="5" s="1"/>
  <c r="F109" i="5"/>
  <c r="F133" i="5" s="1"/>
  <c r="F110" i="5"/>
  <c r="F134" i="5" s="1"/>
  <c r="H93" i="5"/>
  <c r="F91" i="5"/>
  <c r="F115" i="5" s="1"/>
  <c r="M109" i="5"/>
  <c r="J101" i="5"/>
  <c r="J93" i="5"/>
  <c r="I105" i="5"/>
  <c r="I96" i="5"/>
  <c r="H107" i="5"/>
  <c r="H99" i="5"/>
  <c r="L95" i="5"/>
  <c r="M108" i="5"/>
  <c r="L108" i="5"/>
  <c r="K104" i="5"/>
  <c r="K96" i="5"/>
  <c r="M110" i="5"/>
  <c r="J108" i="5"/>
  <c r="J100" i="5"/>
  <c r="J92" i="5"/>
  <c r="I104" i="5"/>
  <c r="I95" i="5"/>
  <c r="H106" i="5"/>
  <c r="H98" i="5"/>
  <c r="K105" i="5"/>
  <c r="L94" i="5"/>
  <c r="M98" i="5"/>
  <c r="K95" i="5"/>
  <c r="J99" i="5"/>
  <c r="I108" i="5"/>
  <c r="I103" i="5"/>
  <c r="I94" i="5"/>
  <c r="H105" i="5"/>
  <c r="H97" i="5"/>
  <c r="M94" i="5"/>
  <c r="L100" i="5"/>
  <c r="L92" i="5"/>
  <c r="M101" i="5"/>
  <c r="K110" i="5"/>
  <c r="K102" i="5"/>
  <c r="K94" i="5"/>
  <c r="M103" i="5"/>
  <c r="J106" i="5"/>
  <c r="J98" i="5"/>
  <c r="I101" i="5"/>
  <c r="I102" i="5"/>
  <c r="I93" i="5"/>
  <c r="H104" i="5"/>
  <c r="H96" i="5"/>
  <c r="M107" i="5"/>
  <c r="L93" i="5"/>
  <c r="L106" i="5"/>
  <c r="M104" i="5"/>
  <c r="L110" i="5"/>
  <c r="L99" i="5"/>
  <c r="M100" i="5"/>
  <c r="K109" i="5"/>
  <c r="K101" i="5"/>
  <c r="K93" i="5"/>
  <c r="M99" i="5"/>
  <c r="J105" i="5"/>
  <c r="J97" i="5"/>
  <c r="I110" i="5"/>
  <c r="I100" i="5"/>
  <c r="I92" i="5"/>
  <c r="H103" i="5"/>
  <c r="H95" i="5"/>
  <c r="L109" i="5"/>
  <c r="M105" i="5"/>
  <c r="J107" i="5"/>
  <c r="L107" i="5"/>
  <c r="L98" i="5"/>
  <c r="M97" i="5"/>
  <c r="K108" i="5"/>
  <c r="K100" i="5"/>
  <c r="K92" i="5"/>
  <c r="M96" i="5"/>
  <c r="J104" i="5"/>
  <c r="J96" i="5"/>
  <c r="I109" i="5"/>
  <c r="I99" i="5"/>
  <c r="H110" i="5"/>
  <c r="H102" i="5"/>
  <c r="H94" i="5"/>
  <c r="L103" i="5"/>
  <c r="J109" i="5"/>
  <c r="L102" i="5"/>
  <c r="K103" i="5"/>
  <c r="L105" i="5"/>
  <c r="L97" i="5"/>
  <c r="M95" i="5"/>
  <c r="K107" i="5"/>
  <c r="K99" i="5"/>
  <c r="M92" i="5"/>
  <c r="J103" i="5"/>
  <c r="J95" i="5"/>
  <c r="I107" i="5"/>
  <c r="I98" i="5"/>
  <c r="H109" i="5"/>
  <c r="H101" i="5"/>
  <c r="K97" i="5"/>
  <c r="M102" i="5"/>
  <c r="L101" i="5"/>
  <c r="M106" i="5"/>
  <c r="M91" i="5"/>
  <c r="L104" i="5"/>
  <c r="L96" i="5"/>
  <c r="M93" i="5"/>
  <c r="K106" i="5"/>
  <c r="K98" i="5"/>
  <c r="J110" i="5"/>
  <c r="J102" i="5"/>
  <c r="J94" i="5"/>
  <c r="I106" i="5"/>
  <c r="I97" i="5"/>
  <c r="H108" i="5"/>
  <c r="H100" i="5"/>
  <c r="H92" i="5"/>
  <c r="J91" i="5"/>
  <c r="B84" i="5"/>
  <c r="B83" i="5"/>
  <c r="B86" i="5"/>
  <c r="B87" i="5"/>
  <c r="B85" i="5"/>
  <c r="Y28" i="5"/>
  <c r="L91" i="5"/>
  <c r="Y27" i="5" a="1"/>
  <c r="Y27" i="5" s="1"/>
  <c r="K91" i="5"/>
  <c r="Y26" i="5" a="1"/>
  <c r="Y26" i="5" s="1"/>
  <c r="Y25" i="5"/>
  <c r="H91" i="5"/>
  <c r="I91" i="5"/>
  <c r="O13" i="5"/>
  <c r="Y23" i="5" a="1"/>
  <c r="Y23" i="5" s="1"/>
  <c r="Y16" i="5"/>
  <c r="Y24" i="5" a="1"/>
  <c r="Y24" i="5" s="1"/>
  <c r="Y17" i="5" a="1"/>
  <c r="Y17" i="5" s="1"/>
  <c r="Y21" i="5" s="1"/>
  <c r="Y18" i="5" a="1"/>
  <c r="Y18" i="5" s="1"/>
  <c r="Y22" i="5" s="1"/>
  <c r="Y15" i="5" a="1"/>
  <c r="Y15" i="5" s="1"/>
  <c r="Y19" i="5" s="1"/>
  <c r="I45" i="5"/>
  <c r="H45" i="5"/>
  <c r="F45" i="5"/>
  <c r="J45" i="5"/>
  <c r="J40" i="5"/>
  <c r="E45" i="5"/>
  <c r="B36" i="5"/>
  <c r="G63" i="5" s="1"/>
  <c r="L45" i="5"/>
  <c r="B31" i="5"/>
  <c r="K45" i="5"/>
  <c r="K44" i="5"/>
  <c r="D86" i="5"/>
  <c r="AK38" i="5" s="1"/>
  <c r="I40" i="5"/>
  <c r="C82" i="5"/>
  <c r="AK25" i="5" s="1"/>
  <c r="B35" i="5" a="1"/>
  <c r="B35" i="5" s="1"/>
  <c r="M45" i="5"/>
  <c r="G62" i="5" a="1"/>
  <c r="G62" i="5" s="1"/>
  <c r="B33" i="5"/>
  <c r="G60" i="5" s="1"/>
  <c r="B37" i="5"/>
  <c r="G64" i="5" s="1"/>
  <c r="L44" i="5"/>
  <c r="B34" i="5"/>
  <c r="G61" i="5" s="1"/>
  <c r="G45" i="5"/>
  <c r="B32" i="5"/>
  <c r="E40" i="5"/>
  <c r="B50" i="5"/>
  <c r="B38" i="5"/>
  <c r="G65" i="5" s="1"/>
  <c r="G40" i="5"/>
  <c r="F44" i="5"/>
  <c r="H44" i="5"/>
  <c r="M44" i="5"/>
  <c r="I41" i="5"/>
  <c r="D34" i="5"/>
  <c r="I61" i="5" s="1"/>
  <c r="F43" i="5"/>
  <c r="E44" i="5"/>
  <c r="I43" i="5"/>
  <c r="K41" i="5"/>
  <c r="H40" i="5"/>
  <c r="L40" i="5"/>
  <c r="B30" i="5"/>
  <c r="I44" i="5"/>
  <c r="J44" i="5"/>
  <c r="H42" i="5"/>
  <c r="C52" i="5"/>
  <c r="C59" i="5" s="1"/>
  <c r="J43" i="5"/>
  <c r="G44" i="5"/>
  <c r="B52" i="5"/>
  <c r="G42" i="5"/>
  <c r="H41" i="5"/>
  <c r="D30" i="5"/>
  <c r="I57" i="5" s="1"/>
  <c r="C37" i="5"/>
  <c r="H64" i="5" s="1"/>
  <c r="C38" i="5"/>
  <c r="H65" i="5" s="1"/>
  <c r="G41" i="5"/>
  <c r="D36" i="5"/>
  <c r="I63" i="5" s="1"/>
  <c r="K40" i="5"/>
  <c r="C34" i="5"/>
  <c r="H61" i="5" s="1"/>
  <c r="C35" i="5" a="1"/>
  <c r="C35" i="5" s="1"/>
  <c r="D33" i="5"/>
  <c r="I60" i="5" s="1"/>
  <c r="B51" i="5"/>
  <c r="D38" i="5"/>
  <c r="I65" i="5" s="1"/>
  <c r="E41" i="5"/>
  <c r="D31" i="5"/>
  <c r="I58" i="5" s="1"/>
  <c r="L42" i="5"/>
  <c r="C33" i="5"/>
  <c r="H60" i="5" s="1"/>
  <c r="E43" i="5"/>
  <c r="L41" i="5"/>
  <c r="K43" i="5"/>
  <c r="F42" i="5"/>
  <c r="M40" i="5"/>
  <c r="H43" i="5"/>
  <c r="K42" i="5"/>
  <c r="C36" i="5"/>
  <c r="H63" i="5" s="1"/>
  <c r="D32" i="5"/>
  <c r="I59" i="5" s="1"/>
  <c r="I42" i="5"/>
  <c r="D52" i="5"/>
  <c r="D59" i="5" s="1"/>
  <c r="C50" i="5"/>
  <c r="C57" i="5" s="1"/>
  <c r="J41" i="5"/>
  <c r="C31" i="5"/>
  <c r="H58" i="5" s="1"/>
  <c r="D37" i="5"/>
  <c r="I64" i="5" s="1"/>
  <c r="D50" i="5"/>
  <c r="D57" i="5" s="1"/>
  <c r="H62" i="5" a="1"/>
  <c r="H62" i="5" s="1"/>
  <c r="D35" i="5" a="1"/>
  <c r="D35" i="5" s="1"/>
  <c r="M42" i="5"/>
  <c r="C30" i="5"/>
  <c r="H57" i="5" s="1"/>
  <c r="C51" i="5"/>
  <c r="C58" i="5" s="1"/>
  <c r="I62" i="5" a="1"/>
  <c r="I62" i="5" s="1"/>
  <c r="L43" i="5"/>
  <c r="F40" i="5"/>
  <c r="E42" i="5"/>
  <c r="F41" i="5"/>
  <c r="M41" i="5"/>
  <c r="C32" i="5"/>
  <c r="H59" i="5" s="1"/>
  <c r="D51" i="5"/>
  <c r="D58" i="5" s="1"/>
  <c r="J42" i="5"/>
  <c r="G43" i="5"/>
  <c r="M43" i="5"/>
  <c r="Y30" i="5" a="1"/>
  <c r="P61" i="5" a="1"/>
  <c r="M58" i="5" a="1"/>
  <c r="O62" i="5" a="1"/>
  <c r="P60" i="5" a="1"/>
  <c r="Q63" i="5" a="1"/>
  <c r="P57" i="5" a="1"/>
  <c r="Q62" i="5" a="1"/>
  <c r="Q65" i="5" a="1"/>
  <c r="M63" i="5" a="1"/>
  <c r="L57" i="5" a="1"/>
  <c r="L58" i="5" a="1"/>
  <c r="M57" i="5" a="1"/>
  <c r="O64" i="5" a="1"/>
  <c r="Q59" i="5" a="1"/>
  <c r="N62" i="5" a="1"/>
  <c r="P64" i="5" a="1"/>
  <c r="L62" i="5" a="1"/>
  <c r="P62" i="5" a="1"/>
  <c r="O65" i="5" a="1"/>
  <c r="N63" i="5" a="1"/>
  <c r="M59" i="5" a="1"/>
  <c r="Q60" i="5" a="1"/>
  <c r="O61" i="5" a="1"/>
  <c r="L61" i="5" a="1"/>
  <c r="L64" i="5" a="1"/>
  <c r="O57" i="5" a="1"/>
  <c r="M62" i="5" a="1"/>
  <c r="N61" i="5" a="1"/>
  <c r="N57" i="5" a="1"/>
  <c r="M60" i="5" a="1"/>
  <c r="Q57" i="5" a="1"/>
  <c r="O63" i="5" a="1"/>
  <c r="M65" i="5" a="1"/>
  <c r="Q58" i="5" a="1"/>
  <c r="O59" i="5" a="1"/>
  <c r="L60" i="5" a="1"/>
  <c r="Q61" i="5" a="1"/>
  <c r="P59" i="5" a="1"/>
  <c r="N59" i="5" a="1"/>
  <c r="Q64" i="5" a="1"/>
  <c r="P65" i="5" a="1"/>
  <c r="L63" i="5" a="1"/>
  <c r="L59" i="5" a="1"/>
  <c r="O60" i="5" a="1"/>
  <c r="N65" i="5" a="1"/>
  <c r="N64" i="5" a="1"/>
  <c r="O58" i="5" a="1"/>
  <c r="P58" i="5" a="1"/>
  <c r="M64" i="5" a="1"/>
  <c r="L65" i="5" a="1"/>
  <c r="N58" i="5" a="1"/>
  <c r="P63" i="5" a="1"/>
  <c r="M61" i="5" a="1"/>
  <c r="N60" i="5" a="1"/>
  <c r="N128" i="5" l="1"/>
  <c r="O118" i="5"/>
  <c r="N132" i="5"/>
  <c r="O121" i="5"/>
  <c r="N125" i="5"/>
  <c r="O131" i="5"/>
  <c r="O133" i="5"/>
  <c r="N122" i="5"/>
  <c r="O124" i="5"/>
  <c r="O126" i="5"/>
  <c r="N134" i="5"/>
  <c r="O134" i="5"/>
  <c r="N121" i="5"/>
  <c r="N120" i="5"/>
  <c r="N129" i="5"/>
  <c r="O128" i="5"/>
  <c r="O123" i="5"/>
  <c r="N133" i="5"/>
  <c r="N119" i="5"/>
  <c r="N115" i="5"/>
  <c r="O122" i="5"/>
  <c r="N124" i="5"/>
  <c r="O116" i="5"/>
  <c r="N123" i="5"/>
  <c r="O130" i="5"/>
  <c r="O132" i="5"/>
  <c r="N116" i="5"/>
  <c r="N118" i="5"/>
  <c r="O127" i="5"/>
  <c r="O115" i="5"/>
  <c r="N117" i="5"/>
  <c r="N126" i="5"/>
  <c r="O120" i="5"/>
  <c r="O125" i="5"/>
  <c r="O129" i="5"/>
  <c r="N130" i="5"/>
  <c r="N131" i="5"/>
  <c r="O119" i="5"/>
  <c r="N127" i="5"/>
  <c r="AK39" i="5"/>
  <c r="AK27" i="5"/>
  <c r="AK33" i="5"/>
  <c r="AK36" i="5"/>
  <c r="AK30" i="5"/>
  <c r="F128" i="5"/>
  <c r="E119" i="5" s="1"/>
  <c r="G59" i="5"/>
  <c r="M120" i="5"/>
  <c r="H133" i="5"/>
  <c r="J127" i="5"/>
  <c r="G57" i="5"/>
  <c r="J126" i="5"/>
  <c r="M126" i="5"/>
  <c r="M122" i="5"/>
  <c r="J125" i="5"/>
  <c r="M123" i="5"/>
  <c r="M121" i="5"/>
  <c r="M125" i="5"/>
  <c r="G58" i="5"/>
  <c r="L128" i="5"/>
  <c r="M124" i="5"/>
  <c r="M118" i="5"/>
  <c r="M116" i="5"/>
  <c r="M115" i="5"/>
  <c r="M117" i="5"/>
  <c r="M131" i="5"/>
  <c r="M119" i="5"/>
  <c r="L116" i="5"/>
  <c r="L126" i="5"/>
  <c r="L127" i="5"/>
  <c r="L124" i="5"/>
  <c r="L134" i="5"/>
  <c r="L118" i="5"/>
  <c r="L132" i="5"/>
  <c r="L115" i="5"/>
  <c r="L117" i="5"/>
  <c r="L125" i="5"/>
  <c r="L130" i="5"/>
  <c r="L131" i="5"/>
  <c r="L123" i="5"/>
  <c r="L122" i="5"/>
  <c r="L121" i="5"/>
  <c r="L120" i="5"/>
  <c r="L133" i="5"/>
  <c r="L119" i="5"/>
  <c r="L129" i="5"/>
  <c r="K133" i="5"/>
  <c r="K129" i="5"/>
  <c r="K125" i="5"/>
  <c r="K121" i="5"/>
  <c r="K117" i="5"/>
  <c r="K119" i="5"/>
  <c r="K131" i="5"/>
  <c r="K127" i="5"/>
  <c r="K123" i="5"/>
  <c r="K132" i="5"/>
  <c r="K128" i="5"/>
  <c r="K124" i="5"/>
  <c r="K120" i="5"/>
  <c r="K116" i="5"/>
  <c r="K134" i="5"/>
  <c r="K130" i="5"/>
  <c r="K126" i="5"/>
  <c r="K122" i="5"/>
  <c r="K118" i="5"/>
  <c r="K115" i="5"/>
  <c r="J130" i="5"/>
  <c r="J122" i="5"/>
  <c r="J120" i="5"/>
  <c r="J129" i="5"/>
  <c r="J121" i="5"/>
  <c r="J131" i="5"/>
  <c r="J123" i="5"/>
  <c r="J115" i="5"/>
  <c r="J124" i="5"/>
  <c r="J116" i="5"/>
  <c r="J117" i="5"/>
  <c r="J118" i="5"/>
  <c r="J128" i="5"/>
  <c r="J119" i="5"/>
  <c r="H127" i="5"/>
  <c r="H121" i="5"/>
  <c r="H129" i="5"/>
  <c r="H134" i="5"/>
  <c r="H131" i="5"/>
  <c r="H123" i="5"/>
  <c r="H116" i="5"/>
  <c r="H124" i="5"/>
  <c r="H120" i="5"/>
  <c r="H119" i="5"/>
  <c r="H132" i="5"/>
  <c r="H128" i="5"/>
  <c r="H122" i="5"/>
  <c r="H117" i="5"/>
  <c r="H118" i="5"/>
  <c r="H130" i="5"/>
  <c r="H125" i="5"/>
  <c r="H126" i="5"/>
  <c r="H115" i="5"/>
  <c r="I134" i="5"/>
  <c r="I130" i="5"/>
  <c r="I129" i="5"/>
  <c r="I127" i="5"/>
  <c r="I124" i="5"/>
  <c r="I119" i="5"/>
  <c r="I132" i="5"/>
  <c r="I125" i="5"/>
  <c r="I122" i="5"/>
  <c r="I120" i="5"/>
  <c r="I118" i="5"/>
  <c r="I115" i="5"/>
  <c r="I133" i="5"/>
  <c r="I131" i="5"/>
  <c r="I128" i="5"/>
  <c r="I126" i="5"/>
  <c r="I123" i="5"/>
  <c r="I121" i="5"/>
  <c r="I117" i="5"/>
  <c r="I116" i="5"/>
  <c r="Y30" i="5"/>
  <c r="B58" i="5"/>
  <c r="B59" i="5"/>
  <c r="M134" i="5" s="1"/>
  <c r="B57" i="5"/>
  <c r="M127" i="5" s="1"/>
  <c r="Y20" i="5"/>
  <c r="Q58" i="5"/>
  <c r="Q60" i="5"/>
  <c r="Q61" i="5"/>
  <c r="L62" i="5"/>
  <c r="Q62" i="5"/>
  <c r="Q57" i="5"/>
  <c r="Q64" i="5"/>
  <c r="Q63" i="5"/>
  <c r="P63" i="5"/>
  <c r="L61" i="5"/>
  <c r="Q65" i="5"/>
  <c r="P64" i="5"/>
  <c r="Q59" i="5"/>
  <c r="L57" i="5"/>
  <c r="P58" i="5"/>
  <c r="L59" i="5"/>
  <c r="P65" i="5"/>
  <c r="P60" i="5"/>
  <c r="O58" i="5"/>
  <c r="O61" i="5"/>
  <c r="P57" i="5"/>
  <c r="M61" i="5"/>
  <c r="L64" i="5"/>
  <c r="L60" i="5"/>
  <c r="M63" i="5"/>
  <c r="P59" i="5"/>
  <c r="N60" i="5"/>
  <c r="P62" i="5"/>
  <c r="O62" i="5"/>
  <c r="P61" i="5"/>
  <c r="N64" i="5"/>
  <c r="L63" i="5"/>
  <c r="M57" i="5"/>
  <c r="M59" i="5"/>
  <c r="M60" i="5"/>
  <c r="N59" i="5"/>
  <c r="O59" i="5"/>
  <c r="N63" i="5"/>
  <c r="L65" i="5"/>
  <c r="O65" i="5"/>
  <c r="L58" i="5"/>
  <c r="M62" i="5"/>
  <c r="N58" i="5"/>
  <c r="M65" i="5"/>
  <c r="N65" i="5"/>
  <c r="O63" i="5"/>
  <c r="O64" i="5"/>
  <c r="N62" i="5"/>
  <c r="O60" i="5"/>
  <c r="M58" i="5"/>
  <c r="N61" i="5"/>
  <c r="M64" i="5"/>
  <c r="N57" i="5"/>
  <c r="O57" i="5"/>
  <c r="B67" i="5" a="1"/>
  <c r="B67" i="5" s="1"/>
  <c r="C74" i="5" l="1"/>
  <c r="E132" i="5"/>
  <c r="E120" i="5"/>
  <c r="E118" i="5"/>
  <c r="E127" i="5"/>
  <c r="E115" i="5"/>
  <c r="E129" i="5"/>
  <c r="E126" i="5"/>
  <c r="E121" i="5"/>
  <c r="E117" i="5"/>
  <c r="E131" i="5"/>
  <c r="E125" i="5"/>
  <c r="E122" i="5"/>
  <c r="E128" i="5"/>
  <c r="E134" i="5"/>
  <c r="E123" i="5"/>
  <c r="E116" i="5"/>
  <c r="E133" i="5"/>
  <c r="E130" i="5"/>
  <c r="E124" i="5"/>
  <c r="M133" i="5"/>
  <c r="J134" i="5"/>
  <c r="G67" i="5"/>
  <c r="J133" i="5"/>
  <c r="M130" i="5"/>
  <c r="M129" i="5"/>
  <c r="M128" i="5"/>
  <c r="J132" i="5"/>
  <c r="M132" i="5"/>
  <c r="L67" i="5"/>
  <c r="AB3" i="5"/>
  <c r="C75" i="5" l="1"/>
  <c r="AD3" i="5"/>
  <c r="AC3" i="5"/>
  <c r="C76" i="5"/>
  <c r="P110" i="5" l="1"/>
  <c r="P98" i="5"/>
  <c r="P100" i="5"/>
  <c r="P93" i="5"/>
  <c r="P97" i="5"/>
  <c r="P105" i="5"/>
  <c r="P102" i="5"/>
  <c r="P109" i="5"/>
  <c r="P95" i="5"/>
  <c r="P103" i="5"/>
  <c r="P108" i="5"/>
  <c r="P106" i="5"/>
  <c r="P94" i="5"/>
  <c r="P99" i="5"/>
  <c r="Q99" i="5" s="1"/>
  <c r="P104" i="5"/>
  <c r="P101" i="5"/>
  <c r="P96" i="5"/>
  <c r="P107" i="5"/>
  <c r="P91" i="5"/>
  <c r="P92" i="5"/>
  <c r="Y12" i="5"/>
  <c r="P88" i="5"/>
  <c r="B71" i="5"/>
  <c r="Y29" i="5" a="1"/>
  <c r="AJ24" i="5" l="1"/>
  <c r="Q104" i="5"/>
  <c r="Q108" i="5"/>
  <c r="Q95" i="5"/>
  <c r="Q102" i="5"/>
  <c r="Q109" i="5"/>
  <c r="Q105" i="5"/>
  <c r="Q101" i="5"/>
  <c r="Q106" i="5"/>
  <c r="Q97" i="5"/>
  <c r="Q98" i="5"/>
  <c r="Q107" i="5"/>
  <c r="Q92" i="5"/>
  <c r="Q93" i="5"/>
  <c r="Q103" i="5"/>
  <c r="Q100" i="5"/>
  <c r="Q94" i="5"/>
  <c r="Q96" i="5"/>
  <c r="Q110" i="5"/>
  <c r="P133" i="5"/>
  <c r="R133" i="5" s="1"/>
  <c r="P129" i="5"/>
  <c r="R129" i="5" s="1"/>
  <c r="P125" i="5"/>
  <c r="R125" i="5" s="1"/>
  <c r="P121" i="5"/>
  <c r="R121" i="5" s="1"/>
  <c r="P117" i="5"/>
  <c r="R117" i="5" s="1"/>
  <c r="P132" i="5"/>
  <c r="R132" i="5" s="1"/>
  <c r="P128" i="5"/>
  <c r="R128" i="5" s="1"/>
  <c r="P124" i="5"/>
  <c r="R124" i="5" s="1"/>
  <c r="P120" i="5"/>
  <c r="R120" i="5" s="1"/>
  <c r="P116" i="5"/>
  <c r="R116" i="5" s="1"/>
  <c r="P134" i="5"/>
  <c r="R134" i="5" s="1"/>
  <c r="P130" i="5"/>
  <c r="R130" i="5" s="1"/>
  <c r="P126" i="5"/>
  <c r="R126" i="5" s="1"/>
  <c r="P122" i="5"/>
  <c r="R122" i="5" s="1"/>
  <c r="P118" i="5"/>
  <c r="R118" i="5" s="1"/>
  <c r="P131" i="5"/>
  <c r="R131" i="5" s="1"/>
  <c r="P127" i="5"/>
  <c r="R127" i="5" s="1"/>
  <c r="P123" i="5"/>
  <c r="R123" i="5" s="1"/>
  <c r="P119" i="5"/>
  <c r="R119" i="5" s="1"/>
  <c r="P115" i="5"/>
  <c r="R115" i="5" s="1"/>
  <c r="Q91" i="5"/>
  <c r="Y29" i="5"/>
  <c r="Y31" i="5" a="1"/>
  <c r="S118" i="5" l="1"/>
  <c r="X118" i="5" s="1"/>
  <c r="S131" i="5"/>
  <c r="D131" i="5" s="1"/>
  <c r="S124" i="5"/>
  <c r="D124" i="5" s="1"/>
  <c r="S128" i="5"/>
  <c r="S132" i="5"/>
  <c r="S126" i="5"/>
  <c r="S117" i="5"/>
  <c r="S130" i="5"/>
  <c r="S121" i="5"/>
  <c r="S134" i="5"/>
  <c r="S125" i="5"/>
  <c r="S115" i="5"/>
  <c r="S123" i="5"/>
  <c r="S116" i="5"/>
  <c r="S129" i="5"/>
  <c r="S122" i="5"/>
  <c r="S119" i="5"/>
  <c r="S127" i="5"/>
  <c r="S120" i="5"/>
  <c r="S133" i="5"/>
  <c r="Y31" i="5"/>
  <c r="X124" i="5" l="1"/>
  <c r="D118" i="5"/>
  <c r="X131" i="5"/>
  <c r="X116" i="5"/>
  <c r="D116" i="5"/>
  <c r="X117" i="5"/>
  <c r="D117" i="5"/>
  <c r="X127" i="5"/>
  <c r="D127" i="5"/>
  <c r="X126" i="5"/>
  <c r="D126" i="5"/>
  <c r="X132" i="5"/>
  <c r="D132" i="5"/>
  <c r="X133" i="5"/>
  <c r="D133" i="5"/>
  <c r="X115" i="5"/>
  <c r="S113" i="5"/>
  <c r="D115" i="5"/>
  <c r="X128" i="5"/>
  <c r="D128" i="5"/>
  <c r="X123" i="5"/>
  <c r="D123" i="5"/>
  <c r="X125" i="5"/>
  <c r="D125" i="5"/>
  <c r="X134" i="5"/>
  <c r="D134" i="5"/>
  <c r="X121" i="5"/>
  <c r="D121" i="5"/>
  <c r="X129" i="5"/>
  <c r="D129" i="5"/>
  <c r="X120" i="5"/>
  <c r="D120" i="5"/>
  <c r="X119" i="5"/>
  <c r="D119" i="5"/>
  <c r="X122" i="5"/>
  <c r="D122" i="5"/>
  <c r="X130" i="5"/>
  <c r="D13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<sst xmlns="http://schemas.openxmlformats.org/spreadsheetml/2006/main" count="1020" uniqueCount="423">
  <si>
    <t>A</t>
  </si>
  <si>
    <t>B</t>
  </si>
  <si>
    <t>C</t>
  </si>
  <si>
    <t>max</t>
  </si>
  <si>
    <t>min</t>
  </si>
  <si>
    <t>átlag</t>
  </si>
  <si>
    <t>szórás</t>
  </si>
  <si>
    <t>medián</t>
  </si>
  <si>
    <t>módusz</t>
  </si>
  <si>
    <t>kvartilis Q1</t>
  </si>
  <si>
    <t>kvartilis Q2</t>
  </si>
  <si>
    <t>kvartilis Q3</t>
  </si>
  <si>
    <t>oszlop elteres minmax…. adat-adat2</t>
  </si>
  <si>
    <t>hiba1+hiba2+hiba3</t>
  </si>
  <si>
    <t>hiba3</t>
  </si>
  <si>
    <t>hiba2</t>
  </si>
  <si>
    <t>hiba1</t>
  </si>
  <si>
    <t>hiba1max</t>
  </si>
  <si>
    <t>hiba2max</t>
  </si>
  <si>
    <t>hiba3max</t>
  </si>
  <si>
    <t>adatok1 - cél</t>
  </si>
  <si>
    <t>adatok1 - korrelációs mátrix</t>
  </si>
  <si>
    <t>adatok2 - becsült érték</t>
  </si>
  <si>
    <t>adatok2 - korrelációs mátrix</t>
  </si>
  <si>
    <t>adatok1 és adatok2 korrelációs mátrix közti eltérés</t>
  </si>
  <si>
    <t>solver</t>
  </si>
  <si>
    <t>sor elteres minmax…. adatok-adatok2</t>
  </si>
  <si>
    <t>0-0,2</t>
  </si>
  <si>
    <t>0,2-0,4</t>
  </si>
  <si>
    <t xml:space="preserve">0,4 - </t>
  </si>
  <si>
    <t>hiba123 maximuma, azonos nagyságrendre hozása</t>
  </si>
  <si>
    <t>cél és becsült értékek különsége (adatok-adatok2)</t>
  </si>
  <si>
    <t>színmagyarázat</t>
  </si>
  <si>
    <t>Aggregátor típusa</t>
  </si>
  <si>
    <t>Súly_hiba1</t>
  </si>
  <si>
    <t>Súly_hiba2</t>
  </si>
  <si>
    <t>Súly_hiba3</t>
  </si>
  <si>
    <t>Aktív célérték</t>
  </si>
  <si>
    <t>összes elem</t>
  </si>
  <si>
    <t>Zöld db</t>
  </si>
  <si>
    <t>Hibátlan db</t>
  </si>
  <si>
    <t>Sárga db</t>
  </si>
  <si>
    <t>Piros db</t>
  </si>
  <si>
    <t>Zöld %</t>
  </si>
  <si>
    <t>Sárga %</t>
  </si>
  <si>
    <t>Hibátlan %</t>
  </si>
  <si>
    <t>Piros %</t>
  </si>
  <si>
    <t>Min (absz. eltérés)</t>
  </si>
  <si>
    <t>Max (absz. eltérés)</t>
  </si>
  <si>
    <t>Átlag (absz. eltérés)</t>
  </si>
  <si>
    <t>Szórás (absz. eltérés)</t>
  </si>
  <si>
    <t>Medián (absz. eltérés)</t>
  </si>
  <si>
    <t>Módusz (absz., robusztus)</t>
  </si>
  <si>
    <t>Kvartilis1 (absz. eltérés)</t>
  </si>
  <si>
    <t>Kvartilis2 (absz. eltérés)</t>
  </si>
  <si>
    <t>Kvartilis3 (absz. eltérés)</t>
  </si>
  <si>
    <t>ID</t>
  </si>
  <si>
    <t>Aggregátor</t>
  </si>
  <si>
    <t>Min (absz.)</t>
  </si>
  <si>
    <t>Max (absz.)</t>
  </si>
  <si>
    <t>Átlag (absz.)</t>
  </si>
  <si>
    <t>Szórás (absz.)</t>
  </si>
  <si>
    <t>Medián (absz.)</t>
  </si>
  <si>
    <t>Módusz (absz.)</t>
  </si>
  <si>
    <t>Q1 (absz.)</t>
  </si>
  <si>
    <t>Q3 (absz.)</t>
  </si>
  <si>
    <t>Aktív cél</t>
  </si>
  <si>
    <t>összeg</t>
  </si>
  <si>
    <t>szorzat</t>
  </si>
  <si>
    <t>Kihívó?</t>
  </si>
  <si>
    <t>felesleges, mert monoton</t>
  </si>
  <si>
    <t>minden cellába képlet kell!!!</t>
  </si>
  <si>
    <t>hiba_összes</t>
  </si>
  <si>
    <t>?</t>
  </si>
  <si>
    <t>Y0</t>
  </si>
  <si>
    <t>naiv</t>
  </si>
  <si>
    <t>sorrend</t>
  </si>
  <si>
    <t>eltérés</t>
  </si>
  <si>
    <t>Azonosító:</t>
  </si>
  <si>
    <t>Objektumok:</t>
  </si>
  <si>
    <t>Attribútumok:</t>
  </si>
  <si>
    <t>Lépcsôk:</t>
  </si>
  <si>
    <t>Eltolás:</t>
  </si>
  <si>
    <t>Leírás:</t>
  </si>
  <si>
    <t>COCO Y0: 5437539</t>
  </si>
  <si>
    <t>Rangsor</t>
  </si>
  <si>
    <t>X(A1)</t>
  </si>
  <si>
    <t>X(A2)</t>
  </si>
  <si>
    <t>X(A3)</t>
  </si>
  <si>
    <t>X(A4)</t>
  </si>
  <si>
    <t>X(A5)</t>
  </si>
  <si>
    <t>X(A6)</t>
  </si>
  <si>
    <t>X(A7)</t>
  </si>
  <si>
    <t>X(A8)</t>
  </si>
  <si>
    <t>X(A9)</t>
  </si>
  <si>
    <t>Y(A10)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</si>
  <si>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</si>
  <si>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</si>
  <si>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</si>
  <si>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</si>
  <si>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</si>
  <si>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</si>
  <si>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</si>
  <si>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</si>
  <si>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</si>
  <si>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</si>
  <si>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</si>
  <si>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</si>
  <si>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</si>
  <si>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</si>
  <si>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</si>
  <si>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</si>
  <si>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</si>
  <si>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</si>
  <si>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</si>
  <si>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</si>
  <si>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Lépcsôk(1)</t>
  </si>
  <si>
    <t>S1</t>
  </si>
  <si>
    <t>(51+69)/(2)=60</t>
  </si>
  <si>
    <t>(19+70)/(2)=44.5</t>
  </si>
  <si>
    <t>(19+19)/(2)=19</t>
  </si>
  <si>
    <t>(83+107)/(2)=95</t>
  </si>
  <si>
    <t>(73+83)/(2)=78</t>
  </si>
  <si>
    <t>(999856.9+999663.9)/(2)=999760.4</t>
  </si>
  <si>
    <t>(117+999764.9)/(2)=499940.95</t>
  </si>
  <si>
    <t>S2</t>
  </si>
  <si>
    <t>(50+68)/(2)=59</t>
  </si>
  <si>
    <t>(18+69)/(2)=43.5</t>
  </si>
  <si>
    <t>(18+18)/(2)=18</t>
  </si>
  <si>
    <t>(82+106)/(2)=94</t>
  </si>
  <si>
    <t>(26+82)/(2)=54</t>
  </si>
  <si>
    <t>(999855.9+999662.9)/(2)=999759.4</t>
  </si>
  <si>
    <t>(116+999763.9)/(2)=499939.95</t>
  </si>
  <si>
    <t>S3</t>
  </si>
  <si>
    <t>(49+67)/(2)=58</t>
  </si>
  <si>
    <t>(17+68)/(2)=42.5</t>
  </si>
  <si>
    <t>(17+17)/(2)=17</t>
  </si>
  <si>
    <t>(75+105)/(2)=90</t>
  </si>
  <si>
    <t>(19+81)/(2)=50</t>
  </si>
  <si>
    <t>(999854.9+999661.9)/(2)=999758.4</t>
  </si>
  <si>
    <t>(32+129)/(2)=80.5</t>
  </si>
  <si>
    <t>S4</t>
  </si>
  <si>
    <t>(16+66)/(2)=41</t>
  </si>
  <si>
    <t>(16+67)/(2)=41.5</t>
  </si>
  <si>
    <t>(16+16)/(2)=16</t>
  </si>
  <si>
    <t>(74+104)/(2)=89</t>
  </si>
  <si>
    <t>(18+80)/(2)=49</t>
  </si>
  <si>
    <t>(999853.9+999660.9)/(2)=999757.4</t>
  </si>
  <si>
    <t>(31+128)/(2)=79.5</t>
  </si>
  <si>
    <t>S5</t>
  </si>
  <si>
    <t>(15+65)/(2)=40</t>
  </si>
  <si>
    <t>(15+66)/(2)=40.5</t>
  </si>
  <si>
    <t>(15+15)/(2)=15</t>
  </si>
  <si>
    <t>(15+103)/(2)=59</t>
  </si>
  <si>
    <t>(17+79)/(2)=48</t>
  </si>
  <si>
    <t>(999852.9+999659.9)/(2)=999756.4</t>
  </si>
  <si>
    <t>(30+127)/(2)=78.5</t>
  </si>
  <si>
    <t>S6</t>
  </si>
  <si>
    <t>(14+64)/(2)=39</t>
  </si>
  <si>
    <t>(14+65)/(2)=39.5</t>
  </si>
  <si>
    <t>(14+14)/(2)=14</t>
  </si>
  <si>
    <t>(14+102)/(2)=58</t>
  </si>
  <si>
    <t>(16+78)/(2)=47</t>
  </si>
  <si>
    <t>(999851.9+999658.9)/(2)=999755.4</t>
  </si>
  <si>
    <t>(21+89)/(2)=55</t>
  </si>
  <si>
    <t>S7</t>
  </si>
  <si>
    <t>(13+63)/(2)=38</t>
  </si>
  <si>
    <t>(13+64)/(2)=38.5</t>
  </si>
  <si>
    <t>(13+13)/(2)=13</t>
  </si>
  <si>
    <t>(13+101)/(2)=57</t>
  </si>
  <si>
    <t>(15+77)/(2)=46</t>
  </si>
  <si>
    <t>(999850.9+999657.9)/(2)=999754.4</t>
  </si>
  <si>
    <t>(20+88)/(2)=54</t>
  </si>
  <si>
    <t>S8</t>
  </si>
  <si>
    <t>(12+62)/(2)=37</t>
  </si>
  <si>
    <t>(12+63)/(2)=37.5</t>
  </si>
  <si>
    <t>(12+12)/(2)=12</t>
  </si>
  <si>
    <t>(12+100)/(2)=56</t>
  </si>
  <si>
    <t>(14+76)/(2)=45</t>
  </si>
  <si>
    <t>(999849.9+999656.9)/(2)=999753.4</t>
  </si>
  <si>
    <t>(19+87)/(2)=53</t>
  </si>
  <si>
    <t>S9</t>
  </si>
  <si>
    <t>(11+61)/(2)=36</t>
  </si>
  <si>
    <t>(11+62)/(2)=36.5</t>
  </si>
  <si>
    <t>(11+11)/(2)=11</t>
  </si>
  <si>
    <t>(11+99)/(2)=55</t>
  </si>
  <si>
    <t>(13+75)/(2)=44</t>
  </si>
  <si>
    <t>(999848.9+999655.9)/(2)=999752.4</t>
  </si>
  <si>
    <t>(18+86)/(2)=52</t>
  </si>
  <si>
    <t>S10</t>
  </si>
  <si>
    <t>(10+60)/(2)=35</t>
  </si>
  <si>
    <t>(10+61)/(2)=35.5</t>
  </si>
  <si>
    <t>(10+10)/(2)=10</t>
  </si>
  <si>
    <t>(10+98)/(2)=54</t>
  </si>
  <si>
    <t>(12+74)/(2)=43</t>
  </si>
  <si>
    <t>(999847.9+999654.9)/(2)=999751.4</t>
  </si>
  <si>
    <t>(17+85)/(2)=51</t>
  </si>
  <si>
    <t>S11</t>
  </si>
  <si>
    <t>(9+59)/(2)=34</t>
  </si>
  <si>
    <t>(9+60)/(2)=34.5</t>
  </si>
  <si>
    <t>(9+9)/(2)=9</t>
  </si>
  <si>
    <t>(9+97)/(2)=53</t>
  </si>
  <si>
    <t>(11+73)/(2)=42</t>
  </si>
  <si>
    <t>(999846.9+999653.9)/(2)=999750.4</t>
  </si>
  <si>
    <t>(16+84)/(2)=50</t>
  </si>
  <si>
    <t>S12</t>
  </si>
  <si>
    <t>(8+58)/(2)=33</t>
  </si>
  <si>
    <t>(8+59)/(2)=33.5</t>
  </si>
  <si>
    <t>(8+8)/(2)=8</t>
  </si>
  <si>
    <t>(8+96)/(2)=52</t>
  </si>
  <si>
    <t>(10+72)/(2)=41</t>
  </si>
  <si>
    <t>(999845.9+999652.9)/(2)=999749.4</t>
  </si>
  <si>
    <t>(15+83)/(2)=49</t>
  </si>
  <si>
    <t>S13</t>
  </si>
  <si>
    <t>(7+57)/(2)=32</t>
  </si>
  <si>
    <t>(7+58)/(2)=32.5</t>
  </si>
  <si>
    <t>(7+7)/(2)=7</t>
  </si>
  <si>
    <t>(7+95)/(2)=51</t>
  </si>
  <si>
    <t>(9+71)/(2)=40</t>
  </si>
  <si>
    <t>(999844.9+999651.9)/(2)=999748.4</t>
  </si>
  <si>
    <t>(14+82)/(2)=48</t>
  </si>
  <si>
    <t>S14</t>
  </si>
  <si>
    <t>(6+56)/(2)=31</t>
  </si>
  <si>
    <t>(6+57)/(2)=31.5</t>
  </si>
  <si>
    <t>(6+6)/(2)=6</t>
  </si>
  <si>
    <t>(6+94)/(2)=50</t>
  </si>
  <si>
    <t>(8+70)/(2)=39</t>
  </si>
  <si>
    <t>(999843.9+999650.9)/(2)=999747.4</t>
  </si>
  <si>
    <t>(13+81)/(2)=47</t>
  </si>
  <si>
    <t>S15</t>
  </si>
  <si>
    <t>(5+5)/(2)=5</t>
  </si>
  <si>
    <t>(5+56)/(2)=30.5</t>
  </si>
  <si>
    <t>(5+93)/(2)=49</t>
  </si>
  <si>
    <t>(7+69)/(2)=38</t>
  </si>
  <si>
    <t>(999842.9+999649.9)/(2)=999746.4</t>
  </si>
  <si>
    <t>(12+80)/(2)=46</t>
  </si>
  <si>
    <t>S16</t>
  </si>
  <si>
    <t>(4+4)/(2)=4</t>
  </si>
  <si>
    <t>(4+55)/(2)=29.5</t>
  </si>
  <si>
    <t>(4+92)/(2)=48</t>
  </si>
  <si>
    <t>(6+68)/(2)=37</t>
  </si>
  <si>
    <t>(999841.9+999648.9)/(2)=999745.4</t>
  </si>
  <si>
    <t>(11+79)/(2)=45</t>
  </si>
  <si>
    <t>S17</t>
  </si>
  <si>
    <t>(3+3)/(2)=3</t>
  </si>
  <si>
    <t>(3+54)/(2)=28.5</t>
  </si>
  <si>
    <t>(3+91)/(2)=47</t>
  </si>
  <si>
    <t>(5+67)/(2)=36</t>
  </si>
  <si>
    <t>(999840.9+999609.9)/(2)=999725.4</t>
  </si>
  <si>
    <t>(10+78)/(2)=44</t>
  </si>
  <si>
    <t>S18</t>
  </si>
  <si>
    <t>(2+2)/(2)=2</t>
  </si>
  <si>
    <t>(2+53)/(2)=27.5</t>
  </si>
  <si>
    <t>(2+90)/(2)=46</t>
  </si>
  <si>
    <t>(4+66)/(2)=35</t>
  </si>
  <si>
    <t>(999839.9+999608.9)/(2)=999724.4</t>
  </si>
  <si>
    <t>(9+77)/(2)=43</t>
  </si>
  <si>
    <t>S19</t>
  </si>
  <si>
    <t>(1+1)/(2)=1</t>
  </si>
  <si>
    <t>(1+52)/(2)=26.5</t>
  </si>
  <si>
    <t>(1+89)/(2)=45</t>
  </si>
  <si>
    <t>(3+65)/(2)=34</t>
  </si>
  <si>
    <t>(999838.9+1)/(2)=499919.95</t>
  </si>
  <si>
    <t>(8+76)/(2)=42</t>
  </si>
  <si>
    <t>S20</t>
  </si>
  <si>
    <t>(0+0)/(2)=0</t>
  </si>
  <si>
    <t>(999837.9+0)/(2)=499918.95</t>
  </si>
  <si>
    <t>Lépcsôk(2)</t>
  </si>
  <si>
    <t>COCO:Y0</t>
  </si>
  <si>
    <t>Becslés</t>
  </si>
  <si>
    <t>Tény+0</t>
  </si>
  <si>
    <t>Delta</t>
  </si>
  <si>
    <t>Delta/Tény</t>
  </si>
  <si>
    <t>S1 összeg:</t>
  </si>
  <si>
    <t>S20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</si>
  <si>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</si>
  <si>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</si>
  <si>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</si>
  <si>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</si>
  <si>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</si>
  <si>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</si>
  <si>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</si>
  <si>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1.39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</si>
  <si>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0.16 mp (0 p)</t>
    </r>
  </si>
  <si>
    <t>inverz</t>
  </si>
  <si>
    <t>COCO Y0: 2166935</t>
  </si>
  <si>
    <t>(69+51)/(2)=60</t>
  </si>
  <si>
    <t>(19+999762.1)/(2)=499890.55</t>
  </si>
  <si>
    <t>(107+129)/(2)=118</t>
  </si>
  <si>
    <t>(83+73)/(2)=78</t>
  </si>
  <si>
    <t>(999849.1+19)/(2)=499934.05</t>
  </si>
  <si>
    <t>(158+999860.1)/(2)=500009.05</t>
  </si>
  <si>
    <t>(68+50)/(2)=59</t>
  </si>
  <si>
    <t>(18+999761.1)/(2)=499889.55</t>
  </si>
  <si>
    <t>(69+82)/(2)=75.5</t>
  </si>
  <si>
    <t>(18+70)/(2)=44</t>
  </si>
  <si>
    <t>(999848.1+18)/(2)=499933.05</t>
  </si>
  <si>
    <t>(82+109)/(2)=95.5</t>
  </si>
  <si>
    <t>(67+49)/(2)=58</t>
  </si>
  <si>
    <t>(17+999760.1)/(2)=499888.55</t>
  </si>
  <si>
    <t>(17+81)/(2)=49</t>
  </si>
  <si>
    <t>(17+69)/(2)=43</t>
  </si>
  <si>
    <t>(999847.1+17)/(2)=499932.05</t>
  </si>
  <si>
    <t>(81+108)/(2)=94.5</t>
  </si>
  <si>
    <t>(66+48)/(2)=57</t>
  </si>
  <si>
    <t>(16+999759.1)/(2)=499887.55</t>
  </si>
  <si>
    <t>(16+80)/(2)=48</t>
  </si>
  <si>
    <t>(16+68)/(2)=42</t>
  </si>
  <si>
    <t>(999846.1+16)/(2)=499931.05</t>
  </si>
  <si>
    <t>(80+107)/(2)=93.5</t>
  </si>
  <si>
    <t>(65+47)/(2)=56</t>
  </si>
  <si>
    <t>(15+999758.1)/(2)=499886.55</t>
  </si>
  <si>
    <t>(15+79)/(2)=47</t>
  </si>
  <si>
    <t>(15+67)/(2)=41</t>
  </si>
  <si>
    <t>(999807.1+15)/(2)=499911.05</t>
  </si>
  <si>
    <t>(79+106)/(2)=92.5</t>
  </si>
  <si>
    <t>(64+46)/(2)=55</t>
  </si>
  <si>
    <t>(14+999757.1)/(2)=499885.55</t>
  </si>
  <si>
    <t>(14+78)/(2)=46</t>
  </si>
  <si>
    <t>(14+66)/(2)=40</t>
  </si>
  <si>
    <t>(999806.1+14)/(2)=499910.05</t>
  </si>
  <si>
    <t>(78+105)/(2)=91.5</t>
  </si>
  <si>
    <t>(13+45)/(2)=29</t>
  </si>
  <si>
    <t>(13+999756.1)/(2)=499884.55</t>
  </si>
  <si>
    <t>(13+77)/(2)=45</t>
  </si>
  <si>
    <t>(13+65)/(2)=39</t>
  </si>
  <si>
    <t>(999805.1+13)/(2)=499909.05</t>
  </si>
  <si>
    <t>(77+104)/(2)=90.5</t>
  </si>
  <si>
    <t>(12+44)/(2)=28</t>
  </si>
  <si>
    <t>(12+999755.1)/(2)=499883.55</t>
  </si>
  <si>
    <t>(12+76)/(2)=44</t>
  </si>
  <si>
    <t>(12+64)/(2)=38</t>
  </si>
  <si>
    <t>(999804.1+12)/(2)=499908.05</t>
  </si>
  <si>
    <t>(76+103)/(2)=89.5</t>
  </si>
  <si>
    <t>(11+43)/(2)=27</t>
  </si>
  <si>
    <t>(11+999754.1)/(2)=499882.55</t>
  </si>
  <si>
    <t>(11+75)/(2)=43</t>
  </si>
  <si>
    <t>(11+63)/(2)=37</t>
  </si>
  <si>
    <t>(999803.1+11)/(2)=499907.05</t>
  </si>
  <si>
    <t>(75+102)/(2)=88.5</t>
  </si>
  <si>
    <t>(10+42)/(2)=26</t>
  </si>
  <si>
    <t>(10+999753.1)/(2)=499881.55</t>
  </si>
  <si>
    <t>(10+74)/(2)=42</t>
  </si>
  <si>
    <t>(10+62)/(2)=36</t>
  </si>
  <si>
    <t>(999802.1+10)/(2)=499906.05</t>
  </si>
  <si>
    <t>(74+101)/(2)=87.5</t>
  </si>
  <si>
    <t>(9+41)/(2)=25</t>
  </si>
  <si>
    <t>(9+999752.1)/(2)=499880.55</t>
  </si>
  <si>
    <t>(9+73)/(2)=41</t>
  </si>
  <si>
    <t>(9+61)/(2)=35</t>
  </si>
  <si>
    <t>(999801.1+9)/(2)=499905.05</t>
  </si>
  <si>
    <t>(73+100)/(2)=86.5</t>
  </si>
  <si>
    <t>(8+40)/(2)=24</t>
  </si>
  <si>
    <t>(8+999751.1)/(2)=499879.55</t>
  </si>
  <si>
    <t>(8+72)/(2)=40</t>
  </si>
  <si>
    <t>(8+60)/(2)=34</t>
  </si>
  <si>
    <t>(999800.1+8)/(2)=499904.05</t>
  </si>
  <si>
    <t>(72+99)/(2)=85.5</t>
  </si>
  <si>
    <t>(7+39)/(2)=23</t>
  </si>
  <si>
    <t>(7+999750.1)/(2)=499878.55</t>
  </si>
  <si>
    <t>(7+71)/(2)=39</t>
  </si>
  <si>
    <t>(7+59)/(2)=33</t>
  </si>
  <si>
    <t>(999799.1+7)/(2)=499903.05</t>
  </si>
  <si>
    <t>(71+98)/(2)=84.5</t>
  </si>
  <si>
    <t>(6+38)/(2)=22</t>
  </si>
  <si>
    <t>(6+999749.1)/(2)=499877.55</t>
  </si>
  <si>
    <t>(6+70)/(2)=38</t>
  </si>
  <si>
    <t>(6+58)/(2)=32</t>
  </si>
  <si>
    <t>(999798.1+6)/(2)=499902.05</t>
  </si>
  <si>
    <t>(70+97)/(2)=83.5</t>
  </si>
  <si>
    <t>(5+37)/(2)=21</t>
  </si>
  <si>
    <t>(5+999748.1)/(2)=499876.55</t>
  </si>
  <si>
    <t>(5+69)/(2)=37</t>
  </si>
  <si>
    <t>(5+57)/(2)=31</t>
  </si>
  <si>
    <t>(999797.1+5)/(2)=499901.05</t>
  </si>
  <si>
    <t>(69+96)/(2)=82.5</t>
  </si>
  <si>
    <t>(4+36)/(2)=20</t>
  </si>
  <si>
    <t>(4+999747.1)/(2)=499875.55</t>
  </si>
  <si>
    <t>(4+68)/(2)=36</t>
  </si>
  <si>
    <t>(4+56)/(2)=30</t>
  </si>
  <si>
    <t>(999796.1+4)/(2)=499900.05</t>
  </si>
  <si>
    <t>(31+87)/(2)=59</t>
  </si>
  <si>
    <t>(3+35)/(2)=19</t>
  </si>
  <si>
    <t>(3+999746.1)/(2)=499874.55</t>
  </si>
  <si>
    <t>(3+9)/(2)=6</t>
  </si>
  <si>
    <t>(3+55)/(2)=29</t>
  </si>
  <si>
    <t>(999795.1+3)/(2)=499899.05</t>
  </si>
  <si>
    <t>(30+86)/(2)=58</t>
  </si>
  <si>
    <t>(2+999745.1)/(2)=499873.55</t>
  </si>
  <si>
    <t>(2+8)/(2)=5</t>
  </si>
  <si>
    <t>(2+54)/(2)=28</t>
  </si>
  <si>
    <t>(999794.1+2)/(2)=499898.05</t>
  </si>
  <si>
    <t>(29+85)/(2)=57</t>
  </si>
  <si>
    <t>(1+999744.1)/(2)=499872.55</t>
  </si>
  <si>
    <t>(999793.1+1)/(2)=499897.05</t>
  </si>
  <si>
    <t>(999792.1+0)/(2)=499896.05</t>
  </si>
  <si>
    <r>
      <t>A futtatás idôtartama: </t>
    </r>
    <r>
      <rPr>
        <b/>
        <sz val="7"/>
        <color rgb="FF333333"/>
        <rFont val="Verdana"/>
        <family val="2"/>
        <charset val="238"/>
      </rPr>
      <t>0.07 mp (0 p)</t>
    </r>
  </si>
  <si>
    <t>ell</t>
  </si>
  <si>
    <t>becslés</t>
  </si>
  <si>
    <t>cella1</t>
  </si>
  <si>
    <t>…</t>
  </si>
  <si>
    <t>cella18</t>
  </si>
  <si>
    <t>???</t>
  </si>
  <si>
    <t>minden egyedi hiba kell log-adatként! (6*3=18)</t>
  </si>
  <si>
    <t>melyik a jobb?</t>
  </si>
  <si>
    <t xml:space="preserve">
</t>
  </si>
  <si>
    <t>cella2</t>
  </si>
  <si>
    <t>cella3</t>
  </si>
  <si>
    <t>cella4</t>
  </si>
  <si>
    <t>cella5</t>
  </si>
  <si>
    <t>cella6</t>
  </si>
  <si>
    <t>cella7</t>
  </si>
  <si>
    <t>cella8</t>
  </si>
  <si>
    <t>cella9</t>
  </si>
  <si>
    <t>cella10</t>
  </si>
  <si>
    <t>cella11</t>
  </si>
  <si>
    <t>cella12</t>
  </si>
  <si>
    <t>cella13</t>
  </si>
  <si>
    <t>cella14</t>
  </si>
  <si>
    <t>cella15</t>
  </si>
  <si>
    <t>cella16</t>
  </si>
  <si>
    <t>cella17</t>
  </si>
  <si>
    <t>hiba log adatok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</si>
</sst>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E+00"/>
  </numFmts>
  <fonts count="13" x14ac:knownFonts="1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u/>
      <sz val="12"/>
      <color theme="10"/>
      <name val="Aptos Narrow"/>
      <family val="2"/>
      <charset val="238"/>
      <scheme val="minor"/>
    </font>
    <font>
      <sz val="12"/>
      <color rgb="FFFF0000"/>
      <name val="Aptos Narrow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 style="medium">
        <color rgb="FF000000"/>
      </left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8">
    <xf numFmtId="0" fontId="0" fillId="0" borderId="0" xfId="0"/>
    <xf numFmtId="2" fontId="0" fillId="0" borderId="0" xfId="0" applyNumberFormat="1"/>
    <xf numFmtId="2" fontId="0" fillId="0" borderId="1" xfId="0" applyNumberFormat="1" applyBorder="1"/>
    <xf numFmtId="2" fontId="0" fillId="0" borderId="6" xfId="0" applyNumberFormat="1" applyBorder="1"/>
    <xf numFmtId="2" fontId="0" fillId="0" borderId="8" xfId="0" applyNumberFormat="1" applyBorder="1"/>
    <xf numFmtId="2" fontId="0" fillId="0" borderId="9" xfId="0" applyNumberFormat="1" applyBorder="1"/>
    <xf numFmtId="0" fontId="0" fillId="3" borderId="5" xfId="0" applyFill="1" applyBorder="1"/>
    <xf numFmtId="0" fontId="0" fillId="3" borderId="1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21" xfId="0" applyFill="1" applyBorder="1"/>
    <xf numFmtId="165" fontId="0" fillId="0" borderId="1" xfId="0" applyNumberFormat="1" applyBorder="1"/>
    <xf numFmtId="165" fontId="0" fillId="0" borderId="6" xfId="0" applyNumberFormat="1" applyBorder="1"/>
    <xf numFmtId="165" fontId="0" fillId="0" borderId="8" xfId="0" applyNumberFormat="1" applyBorder="1"/>
    <xf numFmtId="165" fontId="0" fillId="0" borderId="9" xfId="0" applyNumberFormat="1" applyBorder="1"/>
    <xf numFmtId="0" fontId="0" fillId="3" borderId="26" xfId="0" applyFill="1" applyBorder="1"/>
    <xf numFmtId="0" fontId="1" fillId="2" borderId="1" xfId="0" applyFont="1" applyFill="1" applyBorder="1"/>
    <xf numFmtId="2" fontId="1" fillId="2" borderId="1" xfId="0" applyNumberFormat="1" applyFont="1" applyFill="1" applyBorder="1"/>
    <xf numFmtId="0" fontId="0" fillId="4" borderId="5" xfId="0" applyFill="1" applyBorder="1"/>
    <xf numFmtId="0" fontId="0" fillId="4" borderId="21" xfId="0" applyFill="1" applyBorder="1"/>
    <xf numFmtId="0" fontId="0" fillId="4" borderId="7" xfId="0" applyFill="1" applyBorder="1"/>
    <xf numFmtId="0" fontId="0" fillId="4" borderId="1" xfId="0" applyFill="1" applyBorder="1"/>
    <xf numFmtId="0" fontId="0" fillId="4" borderId="6" xfId="0" applyFill="1" applyBorder="1"/>
    <xf numFmtId="2" fontId="1" fillId="0" borderId="1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0" fillId="5" borderId="5" xfId="0" applyFill="1" applyBorder="1"/>
    <xf numFmtId="0" fontId="0" fillId="5" borderId="21" xfId="0" applyFill="1" applyBorder="1"/>
    <xf numFmtId="0" fontId="0" fillId="5" borderId="7" xfId="0" applyFill="1" applyBorder="1"/>
    <xf numFmtId="164" fontId="0" fillId="5" borderId="1" xfId="0" applyNumberFormat="1" applyFill="1" applyBorder="1"/>
    <xf numFmtId="164" fontId="0" fillId="5" borderId="6" xfId="0" applyNumberFormat="1" applyFill="1" applyBorder="1"/>
    <xf numFmtId="0" fontId="0" fillId="5" borderId="1" xfId="0" applyFill="1" applyBorder="1"/>
    <xf numFmtId="0" fontId="0" fillId="5" borderId="6" xfId="0" applyFill="1" applyBorder="1"/>
    <xf numFmtId="0" fontId="0" fillId="0" borderId="23" xfId="0" applyBorder="1"/>
    <xf numFmtId="0" fontId="0" fillId="0" borderId="27" xfId="0" applyBorder="1"/>
    <xf numFmtId="0" fontId="0" fillId="0" borderId="28" xfId="0" applyBorder="1"/>
    <xf numFmtId="2" fontId="0" fillId="2" borderId="8" xfId="0" applyNumberFormat="1" applyFill="1" applyBorder="1"/>
    <xf numFmtId="0" fontId="0" fillId="0" borderId="29" xfId="0" applyBorder="1"/>
    <xf numFmtId="0" fontId="0" fillId="3" borderId="8" xfId="0" applyFill="1" applyBorder="1"/>
    <xf numFmtId="0" fontId="0" fillId="0" borderId="30" xfId="0" applyBorder="1"/>
    <xf numFmtId="0" fontId="1" fillId="3" borderId="5" xfId="0" applyFont="1" applyFill="1" applyBorder="1"/>
    <xf numFmtId="0" fontId="1" fillId="3" borderId="7" xfId="0" applyFont="1" applyFill="1" applyBorder="1"/>
    <xf numFmtId="0" fontId="0" fillId="0" borderId="8" xfId="0" applyBorder="1"/>
    <xf numFmtId="2" fontId="1" fillId="0" borderId="1" xfId="0" applyNumberFormat="1" applyFont="1" applyBorder="1" applyAlignment="1">
      <alignment horizontal="center" vertical="center"/>
    </xf>
    <xf numFmtId="0" fontId="0" fillId="8" borderId="21" xfId="0" applyFill="1" applyBorder="1"/>
    <xf numFmtId="164" fontId="0" fillId="8" borderId="1" xfId="0" applyNumberFormat="1" applyFill="1" applyBorder="1"/>
    <xf numFmtId="164" fontId="0" fillId="8" borderId="6" xfId="0" applyNumberFormat="1" applyFill="1" applyBorder="1"/>
    <xf numFmtId="0" fontId="0" fillId="8" borderId="5" xfId="0" applyFill="1" applyBorder="1"/>
    <xf numFmtId="0" fontId="0" fillId="8" borderId="7" xfId="0" applyFill="1" applyBorder="1"/>
    <xf numFmtId="0" fontId="0" fillId="2" borderId="7" xfId="0" applyFill="1" applyBorder="1"/>
    <xf numFmtId="0" fontId="0" fillId="6" borderId="8" xfId="0" applyFill="1" applyBorder="1"/>
    <xf numFmtId="0" fontId="0" fillId="7" borderId="9" xfId="0" applyFill="1" applyBorder="1"/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8" borderId="2" xfId="0" applyFill="1" applyBorder="1"/>
    <xf numFmtId="0" fontId="0" fillId="8" borderId="3" xfId="0" applyFill="1" applyBorder="1"/>
    <xf numFmtId="0" fontId="0" fillId="0" borderId="0" xfId="0" applyAlignment="1">
      <alignment wrapText="1"/>
    </xf>
    <xf numFmtId="0" fontId="0" fillId="8" borderId="34" xfId="0" applyFill="1" applyBorder="1"/>
    <xf numFmtId="0" fontId="0" fillId="8" borderId="35" xfId="0" applyFill="1" applyBorder="1"/>
    <xf numFmtId="1" fontId="1" fillId="0" borderId="1" xfId="0" applyNumberFormat="1" applyFont="1" applyBorder="1" applyAlignment="1">
      <alignment horizontal="center"/>
    </xf>
    <xf numFmtId="0" fontId="0" fillId="8" borderId="0" xfId="0" applyFill="1"/>
    <xf numFmtId="0" fontId="4" fillId="0" borderId="0" xfId="0" applyFont="1"/>
    <xf numFmtId="0" fontId="4" fillId="0" borderId="0" xfId="0" applyFont="1" applyAlignment="1">
      <alignment wrapText="1"/>
    </xf>
    <xf numFmtId="0" fontId="0" fillId="0" borderId="36" xfId="0" applyBorder="1"/>
    <xf numFmtId="0" fontId="0" fillId="0" borderId="37" xfId="0" applyBorder="1"/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8" fillId="9" borderId="38" xfId="0" applyFont="1" applyFill="1" applyBorder="1" applyAlignment="1">
      <alignment horizontal="center" vertical="center" wrapText="1"/>
    </xf>
    <xf numFmtId="0" fontId="9" fillId="10" borderId="39" xfId="0" applyFont="1" applyFill="1" applyBorder="1" applyAlignment="1">
      <alignment horizontal="center" vertical="center" wrapText="1"/>
    </xf>
    <xf numFmtId="0" fontId="8" fillId="9" borderId="38" xfId="0" applyFont="1" applyFill="1" applyBorder="1" applyAlignment="1">
      <alignment horizontal="left" vertical="center" wrapText="1"/>
    </xf>
    <xf numFmtId="0" fontId="10" fillId="10" borderId="39" xfId="0" applyFont="1" applyFill="1" applyBorder="1" applyAlignment="1">
      <alignment horizontal="center" vertical="center" wrapText="1"/>
    </xf>
    <xf numFmtId="0" fontId="3" fillId="0" borderId="0" xfId="1"/>
    <xf numFmtId="0" fontId="11" fillId="0" borderId="0" xfId="0" applyFont="1"/>
    <xf numFmtId="0" fontId="8" fillId="9" borderId="40" xfId="0" applyFont="1" applyFill="1" applyBorder="1" applyAlignment="1">
      <alignment horizontal="center" vertical="center" wrapText="1"/>
    </xf>
    <xf numFmtId="1" fontId="0" fillId="0" borderId="1" xfId="0" applyNumberFormat="1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8" borderId="32" xfId="0" applyFill="1" applyBorder="1" applyAlignment="1">
      <alignment horizontal="center" vertical="center"/>
    </xf>
    <xf numFmtId="0" fontId="0" fillId="8" borderId="3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64" fontId="0" fillId="5" borderId="12" xfId="0" applyNumberFormat="1" applyFill="1" applyBorder="1" applyAlignment="1">
      <alignment horizontal="center"/>
    </xf>
    <xf numFmtId="164" fontId="0" fillId="5" borderId="13" xfId="0" applyNumberFormat="1" applyFill="1" applyBorder="1" applyAlignment="1">
      <alignment horizontal="center"/>
    </xf>
    <xf numFmtId="164" fontId="0" fillId="5" borderId="14" xfId="0" applyNumberFormat="1" applyFill="1" applyBorder="1" applyAlignment="1">
      <alignment horizontal="center"/>
    </xf>
    <xf numFmtId="164" fontId="0" fillId="5" borderId="15" xfId="0" applyNumberFormat="1" applyFill="1" applyBorder="1" applyAlignment="1">
      <alignment horizontal="center"/>
    </xf>
    <xf numFmtId="164" fontId="0" fillId="5" borderId="16" xfId="0" applyNumberFormat="1" applyFill="1" applyBorder="1" applyAlignment="1">
      <alignment horizontal="center"/>
    </xf>
    <xf numFmtId="164" fontId="0" fillId="5" borderId="17" xfId="0" applyNumberFormat="1" applyFill="1" applyBorder="1" applyAlignment="1">
      <alignment horizontal="center"/>
    </xf>
    <xf numFmtId="164" fontId="0" fillId="5" borderId="18" xfId="0" applyNumberFormat="1" applyFill="1" applyBorder="1" applyAlignment="1">
      <alignment horizontal="center"/>
    </xf>
    <xf numFmtId="164" fontId="0" fillId="5" borderId="19" xfId="0" applyNumberFormat="1" applyFill="1" applyBorder="1" applyAlignment="1">
      <alignment horizontal="center"/>
    </xf>
    <xf numFmtId="164" fontId="0" fillId="5" borderId="20" xfId="0" applyNumberFormat="1" applyFill="1" applyBorder="1" applyAlignment="1">
      <alignment horizontal="center"/>
    </xf>
    <xf numFmtId="0" fontId="0" fillId="5" borderId="22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</cellXfs>
  <cellStyles count="2">
    <cellStyle name="Hivatkozás" xfId="1" builtinId="8"/>
    <cellStyle name="Normál" xfId="0" builtinId="0"/>
  </cellStyles>
  <dxfs count="15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563880</xdr:colOff>
      <xdr:row>2</xdr:row>
      <xdr:rowOff>190500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C8C9C767-3663-434F-E276-A3953C584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563880</xdr:colOff>
      <xdr:row>2</xdr:row>
      <xdr:rowOff>190500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F2D08507-4ABA-4770-4580-740915775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iau.my-x.hu/myx-free/coco/test/543753920251013152241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miau.my-x.hu/myx-free/coco/test/21669352025101315232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203"/>
  <sheetViews>
    <sheetView tabSelected="1" topLeftCell="A133" zoomScale="60" zoomScaleNormal="60" workbookViewId="0">
      <selection activeCell="G148" sqref="G148"/>
    </sheetView>
  </sheetViews>
  <sheetFormatPr defaultColWidth="11" defaultRowHeight="15.6" x14ac:dyDescent="0.3"/>
  <cols>
    <col min="1" max="1" width="17.796875" bestFit="1" customWidth="1"/>
    <col min="3" max="3" width="8.09765625" bestFit="1" customWidth="1"/>
    <col min="4" max="6" width="11.09765625" bestFit="1" customWidth="1"/>
    <col min="7" max="7" width="11.796875" bestFit="1" customWidth="1"/>
    <col min="8" max="8" width="12.296875" bestFit="1" customWidth="1"/>
    <col min="9" max="9" width="11.09765625" bestFit="1" customWidth="1"/>
    <col min="10" max="10" width="11.796875" bestFit="1" customWidth="1"/>
    <col min="11" max="14" width="11.09765625" bestFit="1" customWidth="1"/>
    <col min="15" max="15" width="11.69921875" bestFit="1" customWidth="1"/>
    <col min="16" max="16" width="11.09765625" bestFit="1" customWidth="1"/>
    <col min="17" max="17" width="13.09765625" bestFit="1" customWidth="1"/>
    <col min="18" max="18" width="11.09765625" bestFit="1" customWidth="1"/>
    <col min="19" max="19" width="14.296875" bestFit="1" customWidth="1"/>
    <col min="21" max="21" width="11.09765625" bestFit="1" customWidth="1"/>
    <col min="24" max="25" width="15.5" bestFit="1" customWidth="1"/>
    <col min="32" max="32" width="22.59765625" bestFit="1" customWidth="1"/>
    <col min="44" max="44" width="11.59765625" bestFit="1" customWidth="1"/>
    <col min="45" max="45" width="12.796875" bestFit="1" customWidth="1"/>
    <col min="46" max="46" width="13.5" bestFit="1" customWidth="1"/>
  </cols>
  <sheetData>
    <row r="1" spans="1:30" x14ac:dyDescent="0.3">
      <c r="A1" s="90" t="s">
        <v>20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2"/>
      <c r="Z1">
        <v>0</v>
      </c>
    </row>
    <row r="2" spans="1:30" x14ac:dyDescent="0.3">
      <c r="A2" s="93"/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5"/>
      <c r="Z2" s="1">
        <v>0.2</v>
      </c>
      <c r="AB2" t="s">
        <v>16</v>
      </c>
      <c r="AC2" t="s">
        <v>15</v>
      </c>
      <c r="AD2" t="s">
        <v>14</v>
      </c>
    </row>
    <row r="3" spans="1:30" x14ac:dyDescent="0.3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96"/>
      <c r="F3" s="97"/>
      <c r="G3" s="97"/>
      <c r="H3" s="97"/>
      <c r="I3" s="97"/>
      <c r="J3" s="97"/>
      <c r="K3" s="97"/>
      <c r="L3" s="97"/>
      <c r="M3" s="98"/>
      <c r="Z3">
        <v>0.4</v>
      </c>
      <c r="AB3" s="1">
        <f ca="1">B67</f>
        <v>3.3388476746025719</v>
      </c>
      <c r="AC3" s="1">
        <f ca="1">G67</f>
        <v>0.42236284742977515</v>
      </c>
      <c r="AD3" s="1">
        <f ca="1">L67</f>
        <v>1.7198101339863217</v>
      </c>
    </row>
    <row r="4" spans="1:30" x14ac:dyDescent="0.3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99"/>
      <c r="F4" s="100"/>
      <c r="G4" s="100"/>
      <c r="H4" s="100"/>
      <c r="I4" s="100"/>
      <c r="J4" s="100"/>
      <c r="K4" s="100"/>
      <c r="L4" s="100"/>
      <c r="M4" s="101"/>
      <c r="AA4">
        <v>1</v>
      </c>
      <c r="AB4" s="1">
        <f t="dataTable" ref="AB4:AD203" dt2D="0" dtr="0" r1="K47" ca="1"/>
        <v>7.2806386104351866</v>
      </c>
      <c r="AC4" s="1">
        <v>1.5724387238712385</v>
      </c>
      <c r="AD4" s="1">
        <v>2.1695423727933432</v>
      </c>
    </row>
    <row r="5" spans="1:30" x14ac:dyDescent="0.3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99"/>
      <c r="F5" s="100"/>
      <c r="G5" s="100"/>
      <c r="H5" s="100"/>
      <c r="I5" s="100"/>
      <c r="J5" s="100"/>
      <c r="K5" s="100"/>
      <c r="L5" s="100"/>
      <c r="M5" s="101"/>
      <c r="AA5">
        <v>2</v>
      </c>
      <c r="AB5" s="1">
        <v>6.8339990125212067</v>
      </c>
      <c r="AC5" s="1">
        <v>0.74411785947874176</v>
      </c>
      <c r="AD5" s="1">
        <v>2.3601012585727923</v>
      </c>
    </row>
    <row r="6" spans="1:30" x14ac:dyDescent="0.3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99"/>
      <c r="F6" s="100"/>
      <c r="G6" s="100"/>
      <c r="H6" s="100"/>
      <c r="I6" s="100"/>
      <c r="J6" s="100"/>
      <c r="K6" s="100"/>
      <c r="L6" s="100"/>
      <c r="M6" s="101"/>
      <c r="AA6">
        <v>3</v>
      </c>
      <c r="AB6" s="1">
        <v>3.9138222774143934</v>
      </c>
      <c r="AC6" s="1">
        <v>0.6299334567388839</v>
      </c>
      <c r="AD6" s="1">
        <v>0.90826281146052557</v>
      </c>
    </row>
    <row r="7" spans="1:30" ht="16.2" thickBot="1" x14ac:dyDescent="0.3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99"/>
      <c r="F7" s="100"/>
      <c r="G7" s="100"/>
      <c r="H7" s="100"/>
      <c r="I7" s="100"/>
      <c r="J7" s="100"/>
      <c r="K7" s="100"/>
      <c r="L7" s="100"/>
      <c r="M7" s="101"/>
      <c r="AA7">
        <v>4</v>
      </c>
      <c r="AB7" s="1">
        <v>6.7717701115512732</v>
      </c>
      <c r="AC7" s="1">
        <v>0.83438148796266609</v>
      </c>
      <c r="AD7" s="1">
        <v>1.8352775493778999</v>
      </c>
    </row>
    <row r="8" spans="1:30" x14ac:dyDescent="0.3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99"/>
      <c r="F8" s="100"/>
      <c r="G8" s="100"/>
      <c r="H8" s="100"/>
      <c r="I8" s="100"/>
      <c r="J8" s="100"/>
      <c r="K8" s="100"/>
      <c r="L8" s="100"/>
      <c r="M8" s="101"/>
      <c r="X8" s="52" t="s">
        <v>33</v>
      </c>
      <c r="Y8" s="53" t="s">
        <v>67</v>
      </c>
      <c r="AA8">
        <v>5</v>
      </c>
      <c r="AB8" s="1">
        <v>4.0984302553570027</v>
      </c>
      <c r="AC8" s="1">
        <v>0.58749132198798859</v>
      </c>
      <c r="AD8" s="1">
        <v>1.1954518237911325</v>
      </c>
    </row>
    <row r="9" spans="1:30" x14ac:dyDescent="0.3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99"/>
      <c r="F9" s="100"/>
      <c r="G9" s="100"/>
      <c r="H9" s="100"/>
      <c r="I9" s="100"/>
      <c r="J9" s="100"/>
      <c r="K9" s="100"/>
      <c r="L9" s="100"/>
      <c r="M9" s="101"/>
      <c r="X9" s="54" t="s">
        <v>34</v>
      </c>
      <c r="Y9" s="3">
        <v>1</v>
      </c>
      <c r="AA9">
        <v>6</v>
      </c>
      <c r="AB9" s="1">
        <v>7.4043956018914372</v>
      </c>
      <c r="AC9" s="1">
        <v>0.80832190566040274</v>
      </c>
      <c r="AD9" s="1">
        <v>1.767342668637325</v>
      </c>
    </row>
    <row r="10" spans="1:30" x14ac:dyDescent="0.3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99"/>
      <c r="F10" s="100"/>
      <c r="G10" s="100"/>
      <c r="H10" s="100"/>
      <c r="I10" s="100"/>
      <c r="J10" s="100"/>
      <c r="K10" s="100"/>
      <c r="L10" s="100"/>
      <c r="M10" s="101"/>
      <c r="X10" s="54" t="s">
        <v>35</v>
      </c>
      <c r="Y10" s="3">
        <v>1</v>
      </c>
      <c r="AA10">
        <v>7</v>
      </c>
      <c r="AB10" s="1">
        <v>2.6863182330388202</v>
      </c>
      <c r="AC10" s="1">
        <v>0.41072129480495723</v>
      </c>
      <c r="AD10" s="1">
        <v>3.6334618929506073</v>
      </c>
    </row>
    <row r="11" spans="1:30" ht="31.2" x14ac:dyDescent="0.3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102"/>
      <c r="F11" s="103"/>
      <c r="G11" s="103"/>
      <c r="H11" s="103"/>
      <c r="I11" s="103"/>
      <c r="J11" s="103"/>
      <c r="K11" s="103"/>
      <c r="L11" s="103"/>
      <c r="M11" s="104"/>
      <c r="O11" s="58" t="s">
        <v>405</v>
      </c>
      <c r="X11" s="54" t="s">
        <v>36</v>
      </c>
      <c r="Y11" s="3">
        <v>1</v>
      </c>
      <c r="AA11">
        <v>8</v>
      </c>
      <c r="AB11" s="1">
        <v>2.9622754607203792</v>
      </c>
      <c r="AC11" s="1">
        <v>0.77320698816956512</v>
      </c>
      <c r="AD11" s="1">
        <v>2.1208832993588365</v>
      </c>
    </row>
    <row r="12" spans="1:30" x14ac:dyDescent="0.3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4" t="s">
        <v>37</v>
      </c>
      <c r="Y12" s="3">
        <f ca="1">IF($Y$8="összeg",
    SUMPRODUCT($Y$9:$Y$11, C74:C76),
    PRODUCT(1+$Y$9*C74, 1+$Y$10*C75, 1+$Y$11*C76)-1
)</f>
        <v>0.97496871846798916</v>
      </c>
      <c r="AA12">
        <v>9</v>
      </c>
      <c r="AB12" s="1">
        <v>7.0718994405124764</v>
      </c>
      <c r="AC12" s="1">
        <v>0.87081508946240216</v>
      </c>
      <c r="AD12" s="1">
        <v>1.0441799514908501</v>
      </c>
    </row>
    <row r="13" spans="1:30" x14ac:dyDescent="0.3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O13" s="1">
        <f ca="1">MIN(INDEX(ABS($B$13:$D$18 - $B$40:$D$45),0,0))</f>
        <v>8.412247300694653E-2</v>
      </c>
      <c r="X13" s="54"/>
      <c r="Y13" s="3"/>
      <c r="AA13">
        <v>10</v>
      </c>
      <c r="AB13" s="1">
        <v>0.21711569294117306</v>
      </c>
      <c r="AC13" s="1">
        <v>1.2260879037490611</v>
      </c>
      <c r="AD13" s="1">
        <v>4.214912785064886</v>
      </c>
    </row>
    <row r="14" spans="1:30" x14ac:dyDescent="0.3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4" t="s">
        <v>38</v>
      </c>
      <c r="Y14" s="3">
        <f>ROWS(B13:D18)*COLUMNS(B13:D18)</f>
        <v>18</v>
      </c>
      <c r="AA14">
        <v>11</v>
      </c>
      <c r="AB14" s="1">
        <v>4.0884922995632014</v>
      </c>
      <c r="AC14" s="1">
        <v>0.47823964740038039</v>
      </c>
      <c r="AD14" s="1">
        <v>2.9396200637409926</v>
      </c>
    </row>
    <row r="15" spans="1:30" x14ac:dyDescent="0.3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4" t="s">
        <v>40</v>
      </c>
      <c r="Y15" s="3" cm="1">
        <f t="array" aca="1" ref="Y15" ca="1">SUMPRODUCT(--(ABS(B13:D18 - B40:D45) &lt;= $Z$1))</f>
        <v>0</v>
      </c>
      <c r="AA15">
        <v>12</v>
      </c>
      <c r="AB15" s="1">
        <v>7.2423781147114141</v>
      </c>
      <c r="AC15" s="1">
        <v>0.56703464179741891</v>
      </c>
      <c r="AD15" s="1">
        <v>2.8176535038383927</v>
      </c>
    </row>
    <row r="16" spans="1:30" x14ac:dyDescent="0.3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4" t="s">
        <v>39</v>
      </c>
      <c r="Y16" s="3">
        <f ca="1">SUMPRODUCT(--(ABS(B13:D18 - B40:D45) &lt;= $Z$2))</f>
        <v>9</v>
      </c>
      <c r="AA16">
        <v>13</v>
      </c>
      <c r="AB16" s="1">
        <v>0.54057699132278603</v>
      </c>
      <c r="AC16" s="1">
        <v>0.76270269161887438</v>
      </c>
      <c r="AD16" s="1">
        <v>2.4140558738838811</v>
      </c>
    </row>
    <row r="17" spans="1:37" x14ac:dyDescent="0.3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4" t="s">
        <v>41</v>
      </c>
      <c r="Y17" s="3" cm="1">
        <f t="array" aca="1" ref="Y17" ca="1">SUMPRODUCT( --(ABS(B13:D18 - B40:D45) &gt; $Z$2), --(ABS(B13:D18 - B40:D45) &lt;= $Z$3) )</f>
        <v>8</v>
      </c>
      <c r="AA17">
        <v>14</v>
      </c>
      <c r="AB17" s="1">
        <v>1.3962603953351527</v>
      </c>
      <c r="AC17" s="1">
        <v>0.51105580187883626</v>
      </c>
      <c r="AD17" s="1">
        <v>1.4783689756459313</v>
      </c>
    </row>
    <row r="18" spans="1:37" ht="16.2" thickBot="1" x14ac:dyDescent="0.3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4" t="s">
        <v>42</v>
      </c>
      <c r="Y18" s="3" cm="1">
        <f t="array" aca="1" ref="Y18" ca="1">SUMPRODUCT(--(ABS(B13:D18 - B40:D45) &gt; $Z$3))</f>
        <v>1</v>
      </c>
      <c r="AA18">
        <v>15</v>
      </c>
      <c r="AB18" s="1">
        <v>2.664103414822045</v>
      </c>
      <c r="AC18" s="1">
        <v>1.0278761202446596</v>
      </c>
      <c r="AD18" s="1">
        <v>2.9036659224260668</v>
      </c>
    </row>
    <row r="19" spans="1:37" ht="16.2" thickBot="1" x14ac:dyDescent="0.35">
      <c r="X19" s="54" t="s">
        <v>45</v>
      </c>
      <c r="Y19" s="3">
        <f ca="1">Y15/$Y$14</f>
        <v>0</v>
      </c>
      <c r="AA19">
        <v>16</v>
      </c>
      <c r="AB19" s="1">
        <v>2.9104886203506863</v>
      </c>
      <c r="AC19" s="1">
        <v>0.15255132444821123</v>
      </c>
      <c r="AD19" s="1">
        <v>3.4830310081793874</v>
      </c>
    </row>
    <row r="20" spans="1:37" x14ac:dyDescent="0.3">
      <c r="A20" s="115" t="s">
        <v>21</v>
      </c>
      <c r="B20" s="116"/>
      <c r="C20" s="116"/>
      <c r="D20" s="117"/>
      <c r="X20" s="54" t="s">
        <v>43</v>
      </c>
      <c r="Y20" s="3">
        <f ca="1">Y16/$Y$14</f>
        <v>0.5</v>
      </c>
      <c r="AA20">
        <v>17</v>
      </c>
      <c r="AB20" s="1">
        <v>8.0081952986697686</v>
      </c>
      <c r="AC20" s="1">
        <v>1.5459595628430254</v>
      </c>
      <c r="AD20" s="1">
        <v>1.1869074599388374</v>
      </c>
    </row>
    <row r="21" spans="1:37" x14ac:dyDescent="0.3">
      <c r="A21" s="118"/>
      <c r="B21" s="119"/>
      <c r="C21" s="119"/>
      <c r="D21" s="120"/>
      <c r="X21" s="54" t="s">
        <v>44</v>
      </c>
      <c r="Y21" s="3">
        <f ca="1">Y17/$Y$14</f>
        <v>0.44444444444444442</v>
      </c>
      <c r="AA21">
        <v>18</v>
      </c>
      <c r="AB21" s="1">
        <v>2.0551711626571194</v>
      </c>
      <c r="AC21" s="1">
        <v>0.90946979673510275</v>
      </c>
      <c r="AD21" s="1">
        <v>3.5575845415668708</v>
      </c>
    </row>
    <row r="22" spans="1:37" x14ac:dyDescent="0.3">
      <c r="A22" s="19"/>
      <c r="B22" s="21" t="s">
        <v>0</v>
      </c>
      <c r="C22" s="21" t="s">
        <v>1</v>
      </c>
      <c r="D22" s="22" t="s">
        <v>2</v>
      </c>
      <c r="X22" s="54" t="s">
        <v>46</v>
      </c>
      <c r="Y22" s="3">
        <f ca="1">Y18/$Y$14</f>
        <v>5.5555555555555552E-2</v>
      </c>
      <c r="AA22">
        <v>19</v>
      </c>
      <c r="AB22" s="1">
        <v>1.9629019489369717</v>
      </c>
      <c r="AC22" s="1">
        <v>1.1720240708008001</v>
      </c>
      <c r="AD22" s="1">
        <v>1.3022181127681742</v>
      </c>
    </row>
    <row r="23" spans="1:37" x14ac:dyDescent="0.3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4" t="s">
        <v>47</v>
      </c>
      <c r="Y23" s="3" cm="1">
        <f t="array" aca="1" ref="Y23" ca="1">MIN(ABS(B13:D18 - B40:D45))</f>
        <v>8.412247300694653E-2</v>
      </c>
      <c r="AA23">
        <v>20</v>
      </c>
      <c r="AB23" s="1">
        <v>3.0609173331483936</v>
      </c>
      <c r="AC23" s="1">
        <v>0.23004982795011983</v>
      </c>
      <c r="AD23" s="1">
        <v>1.9496480905890794</v>
      </c>
    </row>
    <row r="24" spans="1:37" x14ac:dyDescent="0.3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4" t="s">
        <v>48</v>
      </c>
      <c r="Y24" s="3" cm="1">
        <f t="array" aca="1" ref="Y24" ca="1">MAX(ABS(B13:D18 - B40:D45))</f>
        <v>0.45003284858640991</v>
      </c>
      <c r="AA24">
        <v>21</v>
      </c>
      <c r="AB24" s="1">
        <v>1.7186408568261011</v>
      </c>
      <c r="AC24" s="1">
        <v>0.70003467572348743</v>
      </c>
      <c r="AD24" s="1">
        <v>2.0642601348788459</v>
      </c>
      <c r="AJ24">
        <f>MAX(2, COUNTA(AG:AG)+1)</f>
        <v>2</v>
      </c>
      <c r="AK24" s="1">
        <f ca="1">INDEX($B$82:$D$87,1,1)</f>
        <v>-0.26243255686883649</v>
      </c>
    </row>
    <row r="25" spans="1:37" ht="16.2" thickBot="1" x14ac:dyDescent="0.3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4" t="s">
        <v>49</v>
      </c>
      <c r="Y25" s="3">
        <f ca="1">SUMPRODUCT(ABS(B13:D18 - B40:D45))/$Y$14</f>
        <v>0.22249788162403</v>
      </c>
      <c r="AA25">
        <v>22</v>
      </c>
      <c r="AB25" s="1">
        <v>5.0961613377916679</v>
      </c>
      <c r="AC25" s="1">
        <v>0.47582408036813967</v>
      </c>
      <c r="AD25" s="1">
        <v>1.8597049060574078</v>
      </c>
      <c r="AK25" s="1">
        <f ca="1">INDEX($B$82:$D$87,1,2)</f>
        <v>-0.20037781287506351</v>
      </c>
    </row>
    <row r="26" spans="1:37" x14ac:dyDescent="0.3">
      <c r="X26" s="54" t="s">
        <v>50</v>
      </c>
      <c r="Y26" s="3" cm="1">
        <f t="array" aca="1" ref="Y26" ca="1">SQRT( SUMPRODUCT((ABS(B13:D18 - B40:D45)-AVERAGE(ABS(B13:D18 - B40:D45)))^2) / $Y$14 )</f>
        <v>9.7849722501041805E-2</v>
      </c>
      <c r="AA26">
        <v>23</v>
      </c>
      <c r="AB26" s="1">
        <v>6.0581743349172577</v>
      </c>
      <c r="AC26" s="1">
        <v>0.47579785994221746</v>
      </c>
      <c r="AD26" s="1">
        <v>2.7301348371697167</v>
      </c>
      <c r="AK26" s="1">
        <f ca="1">INDEX($B$82:$D$87,1,3)</f>
        <v>0.24203032562259252</v>
      </c>
    </row>
    <row r="27" spans="1:37" ht="16.2" thickBot="1" x14ac:dyDescent="0.35">
      <c r="X27" s="54" t="s">
        <v>51</v>
      </c>
      <c r="Y27" s="3" cm="1">
        <f t="array" aca="1" ref="Y27" ca="1">MEDIAN(ABS(B13:D18 - B40:D45))</f>
        <v>0.197671856246874</v>
      </c>
      <c r="AA27">
        <v>24</v>
      </c>
      <c r="AB27" s="1">
        <v>5.3717605471535039</v>
      </c>
      <c r="AC27" s="1">
        <v>0.34899467690505664</v>
      </c>
      <c r="AD27" s="1">
        <v>1.8839915084645065</v>
      </c>
      <c r="AK27" s="1">
        <f ca="1">INDEX($B$82:$D$87,2,1)</f>
        <v>0.17154501298677005</v>
      </c>
    </row>
    <row r="28" spans="1:37" x14ac:dyDescent="0.3">
      <c r="A28" s="130" t="s">
        <v>22</v>
      </c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2"/>
      <c r="X28" s="54" t="s">
        <v>52</v>
      </c>
      <c r="Y28" s="3">
        <f ca="1">IFERROR(_xlfn.MODE.SNGL(ROUND(ABS(B13:D18 - B40:D45),1)), MEDIAN(ROUND(ABS(B13:D18 - B40:D45),1)))</f>
        <v>0.2</v>
      </c>
      <c r="AA28">
        <v>25</v>
      </c>
      <c r="AB28" s="1">
        <v>0.28635260440361093</v>
      </c>
      <c r="AC28" s="1">
        <v>0.77547654132395727</v>
      </c>
      <c r="AD28" s="1">
        <v>2.8627112092082987</v>
      </c>
      <c r="AK28" s="1">
        <f ca="1">INDEX($B$82:$D$87,2,2)</f>
        <v>-0.39410457626720818</v>
      </c>
    </row>
    <row r="29" spans="1:37" x14ac:dyDescent="0.3">
      <c r="A29" s="133"/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5"/>
      <c r="X29" s="54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0.14979438638243442</v>
      </c>
      <c r="AA29">
        <v>26</v>
      </c>
      <c r="AB29" s="1">
        <v>4.5934475166938054</v>
      </c>
      <c r="AC29" s="1">
        <v>0.27856411348164584</v>
      </c>
      <c r="AD29" s="1">
        <v>2.1000443286467236</v>
      </c>
      <c r="AK29" s="1">
        <f ca="1">INDEX($B$82:$D$87,2,3)</f>
        <v>0.13366601910213266</v>
      </c>
    </row>
    <row r="30" spans="1:37" x14ac:dyDescent="0.3">
      <c r="A30" s="25" t="s">
        <v>3</v>
      </c>
      <c r="B30" s="2">
        <f ca="1">MAX(B40:B45)</f>
        <v>0.42845498701322993</v>
      </c>
      <c r="C30" s="2">
        <f ca="1">MAX(C40:C45)</f>
        <v>0.61587752699305343</v>
      </c>
      <c r="D30" s="2">
        <f ca="1">MAX(D40:D45)</f>
        <v>0.89496589961868445</v>
      </c>
      <c r="E30" s="121"/>
      <c r="F30" s="122"/>
      <c r="G30" s="122"/>
      <c r="H30" s="122"/>
      <c r="I30" s="122"/>
      <c r="J30" s="122"/>
      <c r="K30" s="122"/>
      <c r="L30" s="122"/>
      <c r="M30" s="123"/>
      <c r="X30" s="54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0.197671856246874</v>
      </c>
      <c r="AA30">
        <v>27</v>
      </c>
      <c r="AB30" s="1">
        <v>3.1388523958989092</v>
      </c>
      <c r="AC30" s="1">
        <v>0.51823205018022345</v>
      </c>
      <c r="AD30" s="1">
        <v>2.4986953226033846</v>
      </c>
      <c r="AK30" s="1">
        <f ca="1">INDEX($B$82:$D$87,3,1)</f>
        <v>0.12039022763447393</v>
      </c>
    </row>
    <row r="31" spans="1:37" ht="16.2" thickBot="1" x14ac:dyDescent="0.35">
      <c r="A31" s="25" t="s">
        <v>4</v>
      </c>
      <c r="B31" s="2">
        <f ca="1">MIN(B40:B45)</f>
        <v>0.22450328599178979</v>
      </c>
      <c r="C31" s="2">
        <f t="shared" ref="C31:D31" ca="1" si="19">MIN(C40:C45)</f>
        <v>0.24996715141359005</v>
      </c>
      <c r="D31" s="2">
        <f t="shared" ca="1" si="19"/>
        <v>0.16633398089786733</v>
      </c>
      <c r="E31" s="124"/>
      <c r="F31" s="125"/>
      <c r="G31" s="125"/>
      <c r="H31" s="125"/>
      <c r="I31" s="125"/>
      <c r="J31" s="125"/>
      <c r="K31" s="125"/>
      <c r="L31" s="125"/>
      <c r="M31" s="126"/>
      <c r="X31" s="55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0.26109871124682843</v>
      </c>
      <c r="AA31">
        <v>28</v>
      </c>
      <c r="AB31" s="1">
        <v>5.9345813914075052</v>
      </c>
      <c r="AC31" s="1">
        <v>0.86453295136067132</v>
      </c>
      <c r="AD31" s="1">
        <v>2.5820004517940895</v>
      </c>
      <c r="AK31" s="1">
        <f ca="1">INDEX($B$82:$D$87,3,2)</f>
        <v>0.22547810469551516</v>
      </c>
    </row>
    <row r="32" spans="1:37" x14ac:dyDescent="0.3">
      <c r="A32" s="25" t="s">
        <v>5</v>
      </c>
      <c r="B32" s="2">
        <f ca="1">AVERAGE(B40:B45)</f>
        <v>0.33658223557679229</v>
      </c>
      <c r="C32" s="2">
        <f t="shared" ref="C32:D32" ca="1" si="20">AVERAGE(C40:C45)</f>
        <v>0.44272652621011771</v>
      </c>
      <c r="D32" s="2">
        <f t="shared" ca="1" si="20"/>
        <v>0.49372186985661909</v>
      </c>
      <c r="E32" s="124"/>
      <c r="F32" s="125"/>
      <c r="G32" s="125"/>
      <c r="H32" s="125"/>
      <c r="I32" s="125"/>
      <c r="J32" s="125"/>
      <c r="K32" s="125"/>
      <c r="L32" s="125"/>
      <c r="M32" s="126"/>
      <c r="AA32">
        <v>29</v>
      </c>
      <c r="AB32" s="1">
        <v>3.8033074434739063</v>
      </c>
      <c r="AC32" s="1">
        <v>0.74058954839332314</v>
      </c>
      <c r="AD32" s="1">
        <v>1.5070692276471529</v>
      </c>
      <c r="AK32" s="1">
        <f ca="1">INDEX($B$82:$D$87,3,3)</f>
        <v>0.27353013966182782</v>
      </c>
    </row>
    <row r="33" spans="1:37" x14ac:dyDescent="0.3">
      <c r="A33" s="25" t="s">
        <v>6</v>
      </c>
      <c r="B33" s="2">
        <f ca="1">STDEV(B40:B45)</f>
        <v>7.2859147173865435E-2</v>
      </c>
      <c r="C33" s="2">
        <f t="shared" ref="C33:D33" ca="1" si="21">STDEV(C40:C45)</f>
        <v>0.15708214949645266</v>
      </c>
      <c r="D33" s="2">
        <f t="shared" ca="1" si="21"/>
        <v>0.26352473206745902</v>
      </c>
      <c r="E33" s="124"/>
      <c r="F33" s="125"/>
      <c r="G33" s="125"/>
      <c r="H33" s="125"/>
      <c r="I33" s="125"/>
      <c r="J33" s="125"/>
      <c r="K33" s="125"/>
      <c r="L33" s="125"/>
      <c r="M33" s="126"/>
      <c r="AA33">
        <v>30</v>
      </c>
      <c r="AB33" s="1">
        <v>1.1908891282920568</v>
      </c>
      <c r="AC33" s="1">
        <v>0.58845149254884443</v>
      </c>
      <c r="AD33" s="1">
        <v>1.8224320281851107</v>
      </c>
      <c r="AK33" s="1">
        <f ca="1">INDEX($B$82:$D$87,4,1)</f>
        <v>-0.14254417751432252</v>
      </c>
    </row>
    <row r="34" spans="1:37" x14ac:dyDescent="0.3">
      <c r="A34" s="25" t="s">
        <v>7</v>
      </c>
      <c r="B34" s="2">
        <f ca="1">MEDIAN(B40:B45)</f>
        <v>0.3524883671915795</v>
      </c>
      <c r="C34" s="2">
        <f t="shared" ref="C34:D34" ca="1" si="22">MEDIAN(C40:C45)</f>
        <v>0.4578073853372574</v>
      </c>
      <c r="D34" s="2">
        <f t="shared" ca="1" si="22"/>
        <v>0.48468634297868396</v>
      </c>
      <c r="E34" s="124"/>
      <c r="F34" s="125"/>
      <c r="G34" s="125"/>
      <c r="H34" s="125"/>
      <c r="I34" s="125"/>
      <c r="J34" s="125"/>
      <c r="K34" s="125"/>
      <c r="L34" s="125"/>
      <c r="M34" s="126"/>
      <c r="AA34">
        <v>31</v>
      </c>
      <c r="AB34" s="1">
        <v>4.327276887105894</v>
      </c>
      <c r="AC34" s="1">
        <v>0.65401956765847702</v>
      </c>
      <c r="AD34" s="1">
        <v>3.0080373579984365</v>
      </c>
      <c r="AK34" s="1">
        <f ca="1">INDEX($B$82:$D$87,4,2)</f>
        <v>8.412247300694653E-2</v>
      </c>
    </row>
    <row r="35" spans="1:37" x14ac:dyDescent="0.3">
      <c r="A35" s="25" t="s">
        <v>8</v>
      </c>
      <c r="B35" s="2" cm="1">
        <f t="array" aca="1" ref="B35" ca="1">IFERROR(_xlfn.MODE.SNGL(ROUND(B40:B45,1)),0)</f>
        <v>0.4</v>
      </c>
      <c r="C35" s="2" cm="1">
        <f t="array" aca="1" ref="C35" ca="1">IFERROR(_xlfn.MODE.SNGL(ROUND(C40:C45,1)),0)</f>
        <v>0.6</v>
      </c>
      <c r="D35" s="2" cm="1">
        <f t="array" aca="1" ref="D35" ca="1">IFERROR(_xlfn.MODE.SNGL(ROUND(D40:D45,1)),0)</f>
        <v>0</v>
      </c>
      <c r="E35" s="124"/>
      <c r="F35" s="125"/>
      <c r="G35" s="125"/>
      <c r="H35" s="125"/>
      <c r="I35" s="125"/>
      <c r="J35" s="125"/>
      <c r="K35" s="125"/>
      <c r="L35" s="125"/>
      <c r="M35" s="126"/>
      <c r="AA35">
        <v>32</v>
      </c>
      <c r="AB35" s="1">
        <v>3.6852758865389763</v>
      </c>
      <c r="AC35" s="1">
        <v>0.9919401458141861</v>
      </c>
      <c r="AD35" s="1">
        <v>2.9992168977488034</v>
      </c>
      <c r="AK35" s="1">
        <f ca="1">INDEX($B$82:$D$87,4,3)</f>
        <v>-0.19496589961868449</v>
      </c>
    </row>
    <row r="36" spans="1:37" x14ac:dyDescent="0.3">
      <c r="A36" s="25" t="s">
        <v>9</v>
      </c>
      <c r="B36" s="2">
        <f ca="1">QUARTILE(B40:B45,1)</f>
        <v>0.29709751965886749</v>
      </c>
      <c r="C36" s="2">
        <f t="shared" ref="C36:D36" ca="1" si="23">QUARTILE(C40:C45,1)</f>
        <v>0.31126897008019028</v>
      </c>
      <c r="D36" s="2">
        <f t="shared" ca="1" si="23"/>
        <v>0.31599244012108912</v>
      </c>
      <c r="E36" s="124"/>
      <c r="F36" s="125"/>
      <c r="G36" s="125"/>
      <c r="H36" s="125"/>
      <c r="I36" s="125"/>
      <c r="J36" s="125"/>
      <c r="K36" s="125"/>
      <c r="L36" s="125"/>
      <c r="M36" s="126"/>
      <c r="AA36">
        <v>33</v>
      </c>
      <c r="AB36" s="1">
        <v>2.2997953544191363</v>
      </c>
      <c r="AC36" s="1">
        <v>0.83303563938110203</v>
      </c>
      <c r="AD36" s="1">
        <v>2.4777766203005376</v>
      </c>
      <c r="AK36" s="1">
        <f ca="1">INDEX($B$82:$D$87,5,1)</f>
        <v>0.37549671400821016</v>
      </c>
    </row>
    <row r="37" spans="1:37" x14ac:dyDescent="0.3">
      <c r="A37" s="25" t="s">
        <v>10</v>
      </c>
      <c r="B37" s="2">
        <f ca="1">QUARTILE(B40:B45,2)</f>
        <v>0.3524883671915795</v>
      </c>
      <c r="C37" s="2">
        <f t="shared" ref="C37:D37" ca="1" si="24">QUARTILE(C40:C45,2)</f>
        <v>0.4578073853372574</v>
      </c>
      <c r="D37" s="2">
        <f t="shared" ca="1" si="24"/>
        <v>0.48468634297868396</v>
      </c>
      <c r="E37" s="124"/>
      <c r="F37" s="125"/>
      <c r="G37" s="125"/>
      <c r="H37" s="125"/>
      <c r="I37" s="125"/>
      <c r="J37" s="125"/>
      <c r="K37" s="125"/>
      <c r="L37" s="125"/>
      <c r="M37" s="126"/>
      <c r="AA37">
        <v>34</v>
      </c>
      <c r="AB37" s="1">
        <v>4.2627786890445512</v>
      </c>
      <c r="AC37" s="1">
        <v>1.0275240941258037</v>
      </c>
      <c r="AD37" s="1">
        <v>1.4788177100165538</v>
      </c>
      <c r="AK37" s="1">
        <f ca="1">INDEX($B$82:$D$87,5,2)</f>
        <v>-0.12151019440730665</v>
      </c>
    </row>
    <row r="38" spans="1:37" x14ac:dyDescent="0.3">
      <c r="A38" s="25" t="s">
        <v>11</v>
      </c>
      <c r="B38" s="2">
        <f ca="1">QUARTILE(B40:B45,3)</f>
        <v>0.37531546849135367</v>
      </c>
      <c r="C38" s="2">
        <f t="shared" ref="C38:D38" ca="1" si="25">QUARTILE(C40:C45,3)</f>
        <v>0.57380950372309969</v>
      </c>
      <c r="D38" s="2">
        <f t="shared" ca="1" si="25"/>
        <v>0.62509472086759865</v>
      </c>
      <c r="E38" s="127"/>
      <c r="F38" s="128"/>
      <c r="G38" s="128"/>
      <c r="H38" s="128"/>
      <c r="I38" s="128"/>
      <c r="J38" s="128"/>
      <c r="K38" s="128"/>
      <c r="L38" s="128"/>
      <c r="M38" s="129"/>
      <c r="AA38">
        <v>35</v>
      </c>
      <c r="AB38" s="1">
        <v>4.4788390136890657</v>
      </c>
      <c r="AC38" s="1">
        <v>0.48256502030419846</v>
      </c>
      <c r="AD38" s="1">
        <v>2.1125204441083265</v>
      </c>
      <c r="AK38" s="1">
        <f ca="1">INDEX($B$82:$D$87,5,3)</f>
        <v>-0.17368897828838695</v>
      </c>
    </row>
    <row r="39" spans="1:37" x14ac:dyDescent="0.3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7.6281118444256641</v>
      </c>
      <c r="AC39" s="1">
        <v>0.56099595992731899</v>
      </c>
      <c r="AD39" s="1">
        <v>0.96932573169022196</v>
      </c>
      <c r="AK39" s="1">
        <f ca="1">INDEX($B$82:$D$87,6,1)</f>
        <v>-0.18194863370704914</v>
      </c>
    </row>
    <row r="40" spans="1:37" x14ac:dyDescent="0.3">
      <c r="A40" s="25">
        <v>1</v>
      </c>
      <c r="B40" s="23">
        <f ca="1">B4 + (B3-B4)*RAND() + 0*$K$47</f>
        <v>0.36243255686883646</v>
      </c>
      <c r="C40" s="23">
        <f ca="1">C4 + (C3-C4)*RAND() + 0*$K$47</f>
        <v>0.60037781287506353</v>
      </c>
      <c r="D40" s="23">
        <f ca="1">D4 + (D3-D4)*RAND() + 0*$K$47</f>
        <v>0.6579696743774075</v>
      </c>
      <c r="E40" s="2">
        <f ca="1">MAX(B40:D40)</f>
        <v>0.6579696743774075</v>
      </c>
      <c r="F40" s="2">
        <f ca="1">MIN(B40:D40)</f>
        <v>0.36243255686883646</v>
      </c>
      <c r="G40" s="2">
        <f ca="1">AVERAGE(B40:D40)</f>
        <v>0.5402600147071025</v>
      </c>
      <c r="H40" s="2">
        <f ca="1">STDEV(B40:D40)</f>
        <v>0.15667213919118336</v>
      </c>
      <c r="I40" s="2">
        <f ca="1">MEDIAN(B40:D40)</f>
        <v>0.60037781287506353</v>
      </c>
      <c r="J40" s="2">
        <f t="shared" ref="J40:J41" ca="1" si="26">IFERROR(
  _xlfn.MODE.SNGL(ROUND(B40,1),ROUND(C40,1),ROUND(D40,1)),
  MEDIAN(   ROUND(B40,1),ROUND(C40,1),ROUND(D40,1))
)</f>
        <v>0.6</v>
      </c>
      <c r="K40" s="2">
        <f ca="1">QUARTILE(B40:D40,1)</f>
        <v>0.48140518487195</v>
      </c>
      <c r="L40" s="2">
        <f ca="1">QUARTILE(B40:D40,2)</f>
        <v>0.60037781287506353</v>
      </c>
      <c r="M40" s="3">
        <f ca="1">QUARTILE(B40:D40,3)</f>
        <v>0.62917374362623546</v>
      </c>
      <c r="AA40">
        <v>37</v>
      </c>
      <c r="AB40" s="1">
        <v>7.6552461901812983</v>
      </c>
      <c r="AC40" s="1">
        <v>0.68405372070412207</v>
      </c>
      <c r="AD40" s="1">
        <v>2.4175233969663465</v>
      </c>
      <c r="AK40" s="1">
        <f ca="1">INDEX($B$82:$D$87,6,2)</f>
        <v>0.45003284858640991</v>
      </c>
    </row>
    <row r="41" spans="1:37" x14ac:dyDescent="0.3">
      <c r="A41" s="25">
        <v>2</v>
      </c>
      <c r="B41" s="23">
        <f ca="1">B4 + (B3-B4)*RAND() + 0*$K$47</f>
        <v>0.42845498701322993</v>
      </c>
      <c r="C41" s="23">
        <f ca="1">C4 + (C3-C4)*RAND() + 0*$K$47</f>
        <v>0.49410457626720816</v>
      </c>
      <c r="D41" s="23">
        <f ca="1">D4 + (D3-D4)*RAND() + 0*$K$47</f>
        <v>0.16633398089786733</v>
      </c>
      <c r="E41" s="2">
        <f t="shared" ref="E41:E45" ca="1" si="27">MAX(B41:D41)</f>
        <v>0.49410457626720816</v>
      </c>
      <c r="F41" s="2">
        <f t="shared" ref="F41:F45" ca="1" si="28">MIN(B41:D41)</f>
        <v>0.16633398089786733</v>
      </c>
      <c r="G41" s="2">
        <f t="shared" ref="G41:G45" ca="1" si="29">AVERAGE(B41:D41)</f>
        <v>0.36296451472610181</v>
      </c>
      <c r="H41" s="2">
        <f t="shared" ref="H41:H45" ca="1" si="30">STDEV(B41:D41)</f>
        <v>0.17342186213821592</v>
      </c>
      <c r="I41" s="2">
        <f t="shared" ref="I41:I45" ca="1" si="31">MEDIAN(B41:D41)</f>
        <v>0.42845498701322993</v>
      </c>
      <c r="J41" s="2">
        <f t="shared" ca="1" si="26"/>
        <v>0.4</v>
      </c>
      <c r="K41" s="2">
        <f t="shared" ref="K41:K45" ca="1" si="32">QUARTILE(B41:D41,1)</f>
        <v>0.29739448395554863</v>
      </c>
      <c r="L41" s="2">
        <f t="shared" ref="L41:L45" ca="1" si="33">QUARTILE(B41:D41,2)</f>
        <v>0.42845498701322993</v>
      </c>
      <c r="M41" s="3">
        <f t="shared" ref="M41:M45" ca="1" si="34">QUARTILE(B41:D41,3)</f>
        <v>0.46127978164021904</v>
      </c>
      <c r="AA41">
        <v>38</v>
      </c>
      <c r="AB41" s="1">
        <v>5.5500693517276751</v>
      </c>
      <c r="AC41" s="1">
        <v>0.27663219736916395</v>
      </c>
      <c r="AD41" s="1">
        <v>2.71915472496157</v>
      </c>
      <c r="AK41" s="1">
        <f ca="1">INDEX($B$82:$D$87,6,3)</f>
        <v>0.25709717438080426</v>
      </c>
    </row>
    <row r="42" spans="1:37" x14ac:dyDescent="0.3">
      <c r="A42" s="25">
        <v>3</v>
      </c>
      <c r="B42" s="23">
        <f ca="1">B4 + (B3-B4)*RAND() + 0*$K$47</f>
        <v>0.37960977236552607</v>
      </c>
      <c r="C42" s="23">
        <f ca="1">C4 + (C3-C4)*RAND() + 0*$K$47</f>
        <v>0.27452189530448484</v>
      </c>
      <c r="D42" s="23">
        <f ca="1">D4 + (D3-D4)*RAND() + 0*$K$47</f>
        <v>0.52646986033817222</v>
      </c>
      <c r="E42" s="2">
        <f t="shared" ca="1" si="27"/>
        <v>0.52646986033817222</v>
      </c>
      <c r="F42" s="2">
        <f t="shared" ca="1" si="28"/>
        <v>0.27452189530448484</v>
      </c>
      <c r="G42" s="2">
        <f t="shared" ca="1" si="29"/>
        <v>0.3935338426693944</v>
      </c>
      <c r="H42" s="2">
        <f t="shared" ca="1" si="30"/>
        <v>0.12654980865858434</v>
      </c>
      <c r="I42" s="2">
        <f t="shared" ca="1" si="31"/>
        <v>0.37960977236552607</v>
      </c>
      <c r="J42" s="2">
        <f ca="1">IFERROR(
  _xlfn.MODE.SNGL(ROUND(B42,1),ROUND(C42,1),ROUND(D42,1)),
  MEDIAN(   ROUND(B42,1),ROUND(C42,1),ROUND(D42,1))
)</f>
        <v>0.4</v>
      </c>
      <c r="K42" s="2">
        <f t="shared" ca="1" si="32"/>
        <v>0.32706583383500543</v>
      </c>
      <c r="L42" s="2">
        <f t="shared" ca="1" si="33"/>
        <v>0.37960977236552607</v>
      </c>
      <c r="M42" s="3">
        <f t="shared" ca="1" si="34"/>
        <v>0.45303981635184915</v>
      </c>
      <c r="AA42">
        <v>39</v>
      </c>
      <c r="AB42" s="1">
        <v>6.3156231583393456</v>
      </c>
      <c r="AC42" s="1">
        <v>0.63030494617125643</v>
      </c>
      <c r="AD42" s="1">
        <v>0.96539091474645111</v>
      </c>
    </row>
    <row r="43" spans="1:37" x14ac:dyDescent="0.3">
      <c r="A43" s="25">
        <v>4</v>
      </c>
      <c r="B43" s="23">
        <f ca="1">B4 + (B3-B4)*RAND() + 0*$K$47</f>
        <v>0.34254417751432253</v>
      </c>
      <c r="C43" s="23">
        <f ca="1">C4 + (C3-C4)*RAND() + 0*$K$47</f>
        <v>0.61587752699305343</v>
      </c>
      <c r="D43" s="23">
        <f ca="1">D4 + (D3-D4)*RAND() + 0*$K$47</f>
        <v>0.89496589961868445</v>
      </c>
      <c r="E43" s="2">
        <f t="shared" ca="1" si="27"/>
        <v>0.89496589961868445</v>
      </c>
      <c r="F43" s="2">
        <f t="shared" ca="1" si="28"/>
        <v>0.34254417751432253</v>
      </c>
      <c r="G43" s="2">
        <f t="shared" ca="1" si="29"/>
        <v>0.61779586804202014</v>
      </c>
      <c r="H43" s="2">
        <f t="shared" ca="1" si="30"/>
        <v>0.27621585723392555</v>
      </c>
      <c r="I43" s="2">
        <f t="shared" ca="1" si="31"/>
        <v>0.61587752699305343</v>
      </c>
      <c r="J43" s="2">
        <f ca="1">IFERROR(
  _xlfn.MODE.SNGL(ROUND(B43,1),ROUND(C43,1),ROUND(D43,1)),
  MEDIAN(   ROUND(B43,1),ROUND(C43,1),ROUND(D43,1))
)</f>
        <v>0.6</v>
      </c>
      <c r="K43" s="2">
        <f t="shared" ca="1" si="32"/>
        <v>0.47921085225368798</v>
      </c>
      <c r="L43" s="2">
        <f t="shared" ca="1" si="33"/>
        <v>0.61587752699305343</v>
      </c>
      <c r="M43" s="3">
        <f t="shared" ca="1" si="34"/>
        <v>0.75542171330586894</v>
      </c>
      <c r="AA43">
        <v>40</v>
      </c>
      <c r="AB43" s="1">
        <v>2.6348807436415917</v>
      </c>
      <c r="AC43" s="1">
        <v>0.7691267275408904</v>
      </c>
      <c r="AD43" s="1">
        <v>2.5359777007419835</v>
      </c>
    </row>
    <row r="44" spans="1:37" x14ac:dyDescent="0.3">
      <c r="A44" s="25">
        <v>5</v>
      </c>
      <c r="B44" s="23">
        <f ca="1">B4 + (B3-B4)*RAND() + 0*$K$47</f>
        <v>0.22450328599178979</v>
      </c>
      <c r="C44" s="23">
        <f ca="1">C4 + (C3-C4)*RAND() + 0*$K$47</f>
        <v>0.42151019440730664</v>
      </c>
      <c r="D44" s="23">
        <f ca="1">D4 + (D3-D4)*RAND() + 0*$K$47</f>
        <v>0.27368897828838695</v>
      </c>
      <c r="E44" s="2">
        <f t="shared" ca="1" si="27"/>
        <v>0.42151019440730664</v>
      </c>
      <c r="F44" s="2">
        <f t="shared" ca="1" si="28"/>
        <v>0.22450328599178979</v>
      </c>
      <c r="G44" s="2">
        <f t="shared" ca="1" si="29"/>
        <v>0.30656748622916113</v>
      </c>
      <c r="H44" s="2">
        <f t="shared" ca="1" si="30"/>
        <v>0.10253622630157909</v>
      </c>
      <c r="I44" s="2">
        <f t="shared" ca="1" si="31"/>
        <v>0.27368897828838695</v>
      </c>
      <c r="J44" s="2">
        <f t="shared" ref="J44:J45" ca="1" si="35">IFERROR(
  _xlfn.MODE.SNGL(ROUND(B44,1),ROUND(C44,1),ROUND(D44,1)),
  MEDIAN(   ROUND(B44,1),ROUND(C44,1),ROUND(D44,1))
)</f>
        <v>0.3</v>
      </c>
      <c r="K44" s="2">
        <f t="shared" ca="1" si="32"/>
        <v>0.24909613214008836</v>
      </c>
      <c r="L44" s="2">
        <f t="shared" ca="1" si="33"/>
        <v>0.27368897828838695</v>
      </c>
      <c r="M44" s="3">
        <f t="shared" ca="1" si="34"/>
        <v>0.34759958634784682</v>
      </c>
      <c r="AA44">
        <v>41</v>
      </c>
      <c r="AB44" s="1">
        <v>3.2947097774110063</v>
      </c>
      <c r="AC44" s="1">
        <v>0.7973048415646905</v>
      </c>
      <c r="AD44" s="1">
        <v>2.6379447257495179</v>
      </c>
    </row>
    <row r="45" spans="1:37" ht="16.2" thickBot="1" x14ac:dyDescent="0.35">
      <c r="A45" s="27">
        <v>6</v>
      </c>
      <c r="B45" s="24">
        <f ca="1">B4 + (B3-B4)*RAND() + 0*$K$47</f>
        <v>0.28194863370704915</v>
      </c>
      <c r="C45" s="24">
        <f ca="1">C4 + (C3-C4)*RAND() + 0*$K$47</f>
        <v>0.24996715141359005</v>
      </c>
      <c r="D45" s="24">
        <f ca="1">D4 + (D3-D4)*RAND() + 0*$K$47</f>
        <v>0.44290282561919569</v>
      </c>
      <c r="E45" s="4">
        <f t="shared" ca="1" si="27"/>
        <v>0.44290282561919569</v>
      </c>
      <c r="F45" s="4">
        <f t="shared" ca="1" si="28"/>
        <v>0.24996715141359005</v>
      </c>
      <c r="G45" s="4">
        <f t="shared" ca="1" si="29"/>
        <v>0.32493953691327832</v>
      </c>
      <c r="H45" s="4">
        <f t="shared" ca="1" si="30"/>
        <v>0.10340312816427956</v>
      </c>
      <c r="I45" s="4">
        <f t="shared" ca="1" si="31"/>
        <v>0.28194863370704915</v>
      </c>
      <c r="J45" s="4">
        <f t="shared" ca="1" si="35"/>
        <v>0.3</v>
      </c>
      <c r="K45" s="4">
        <f t="shared" ca="1" si="32"/>
        <v>0.2659578925603196</v>
      </c>
      <c r="L45" s="4">
        <f t="shared" ca="1" si="33"/>
        <v>0.28194863370704915</v>
      </c>
      <c r="M45" s="5">
        <f t="shared" ca="1" si="34"/>
        <v>0.36242572966312242</v>
      </c>
      <c r="AA45">
        <v>42</v>
      </c>
      <c r="AB45" s="1">
        <v>4.8575962111712618</v>
      </c>
      <c r="AC45" s="1">
        <v>1.0855332330779408</v>
      </c>
      <c r="AD45" s="1">
        <v>2.8962036169833776</v>
      </c>
    </row>
    <row r="46" spans="1:37" ht="16.2" thickBot="1" x14ac:dyDescent="0.35">
      <c r="AA46">
        <v>43</v>
      </c>
      <c r="AB46" s="1">
        <v>6.2826420491065047</v>
      </c>
      <c r="AC46" s="1">
        <v>0.50975603174689477</v>
      </c>
      <c r="AD46" s="1">
        <v>1.676327920963204</v>
      </c>
    </row>
    <row r="47" spans="1:37" x14ac:dyDescent="0.3">
      <c r="A47" s="109" t="s">
        <v>23</v>
      </c>
      <c r="B47" s="110"/>
      <c r="C47" s="110"/>
      <c r="D47" s="111"/>
      <c r="K47">
        <v>0</v>
      </c>
      <c r="AA47">
        <v>44</v>
      </c>
      <c r="AB47" s="1">
        <v>2.1936915830301471</v>
      </c>
      <c r="AC47" s="1">
        <v>0.70314515531105992</v>
      </c>
      <c r="AD47" s="1">
        <v>0.67073729924573988</v>
      </c>
    </row>
    <row r="48" spans="1:37" x14ac:dyDescent="0.3">
      <c r="A48" s="112"/>
      <c r="B48" s="113"/>
      <c r="C48" s="113"/>
      <c r="D48" s="114"/>
      <c r="AA48">
        <v>45</v>
      </c>
      <c r="AB48" s="1">
        <v>5.7964580258991241</v>
      </c>
      <c r="AC48" s="1">
        <v>0.61488780895442741</v>
      </c>
      <c r="AD48" s="1">
        <v>1.9470805895013117</v>
      </c>
    </row>
    <row r="49" spans="1:30" x14ac:dyDescent="0.3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4.5712102580504643</v>
      </c>
      <c r="AC49" s="1">
        <v>0.55291351169219016</v>
      </c>
      <c r="AD49" s="1">
        <v>3.4053348449534617</v>
      </c>
    </row>
    <row r="50" spans="1:30" x14ac:dyDescent="0.3">
      <c r="A50" s="25" t="s">
        <v>0</v>
      </c>
      <c r="B50" s="2">
        <f ca="1">IFERROR(CORREL($B$40:$B$45,B40:B45),0)</f>
        <v>1</v>
      </c>
      <c r="C50" s="2">
        <f t="shared" ref="C50:D50" ca="1" si="36">IFERROR(CORREL($B$40:$B$45,C40:C45),0)</f>
        <v>0.27085507591450381</v>
      </c>
      <c r="D50" s="3">
        <f t="shared" ca="1" si="36"/>
        <v>5.6317931389490081E-2</v>
      </c>
      <c r="AA50">
        <v>47</v>
      </c>
      <c r="AB50" s="1">
        <v>2.0122801755484687</v>
      </c>
      <c r="AC50" s="1">
        <v>0.79232526132127079</v>
      </c>
      <c r="AD50" s="1">
        <v>1.5412417113568608</v>
      </c>
    </row>
    <row r="51" spans="1:30" x14ac:dyDescent="0.3">
      <c r="A51" s="25" t="s">
        <v>1</v>
      </c>
      <c r="B51" s="2">
        <f ca="1">IFERROR(CORREL($C$40:$C$45,B40:B45),0)</f>
        <v>0.27085507591450381</v>
      </c>
      <c r="C51" s="2">
        <f ca="1">IFERROR(CORREL($C$40:$C$45,C40:C45),0)</f>
        <v>1</v>
      </c>
      <c r="D51" s="3">
        <f ca="1">IFERROR(CORREL($C$40:$C$45,D40:D45),0)</f>
        <v>0.42277975488945885</v>
      </c>
      <c r="AA51">
        <v>48</v>
      </c>
      <c r="AB51" s="1">
        <v>7.6286912560578877</v>
      </c>
      <c r="AC51" s="1">
        <v>0.54853722641135227</v>
      </c>
      <c r="AD51" s="1">
        <v>2.9025406164426197</v>
      </c>
    </row>
    <row r="52" spans="1:30" ht="16.2" thickBot="1" x14ac:dyDescent="0.35">
      <c r="A52" s="27" t="s">
        <v>2</v>
      </c>
      <c r="B52" s="5">
        <f t="shared" ref="B52:C52" ca="1" si="37">IFERROR(CORREL($D$40:$D$45,B40:B45),0)</f>
        <v>5.6317931389490081E-2</v>
      </c>
      <c r="C52" s="5">
        <f t="shared" ca="1" si="37"/>
        <v>0.42277975488945885</v>
      </c>
      <c r="D52" s="5">
        <f ca="1">IFERROR(CORREL($D$40:$D$45,D40:D45),0)</f>
        <v>1.0000000000000002</v>
      </c>
      <c r="AA52">
        <v>49</v>
      </c>
      <c r="AB52" s="1">
        <v>3.9908518982499959</v>
      </c>
      <c r="AC52" s="1">
        <v>1.3923620181958496</v>
      </c>
      <c r="AD52" s="1">
        <v>1.2496070847230685</v>
      </c>
    </row>
    <row r="53" spans="1:30" ht="16.2" thickBot="1" x14ac:dyDescent="0.35">
      <c r="AA53">
        <v>50</v>
      </c>
      <c r="AB53" s="1">
        <v>2.6464446878041104</v>
      </c>
      <c r="AC53" s="1">
        <v>0.44471049543239893</v>
      </c>
      <c r="AD53" s="1">
        <v>1.6324205472330948</v>
      </c>
    </row>
    <row r="54" spans="1:30" x14ac:dyDescent="0.3">
      <c r="A54" s="136" t="s">
        <v>24</v>
      </c>
      <c r="B54" s="105"/>
      <c r="C54" s="105"/>
      <c r="D54" s="106"/>
      <c r="E54" s="32"/>
      <c r="F54" s="136" t="s">
        <v>12</v>
      </c>
      <c r="G54" s="105"/>
      <c r="H54" s="105"/>
      <c r="I54" s="106"/>
      <c r="J54" s="32"/>
      <c r="K54" s="105" t="s">
        <v>26</v>
      </c>
      <c r="L54" s="105"/>
      <c r="M54" s="105"/>
      <c r="N54" s="105"/>
      <c r="O54" s="105"/>
      <c r="P54" s="105"/>
      <c r="Q54" s="106"/>
      <c r="AA54">
        <v>51</v>
      </c>
      <c r="AB54" s="1">
        <v>6.2585965049935783</v>
      </c>
      <c r="AC54" s="1">
        <v>0.98181183206140676</v>
      </c>
      <c r="AD54" s="1">
        <v>2.4460991467671827</v>
      </c>
    </row>
    <row r="55" spans="1:30" x14ac:dyDescent="0.3">
      <c r="A55" s="137"/>
      <c r="B55" s="107"/>
      <c r="C55" s="107"/>
      <c r="D55" s="108"/>
      <c r="F55" s="137"/>
      <c r="G55" s="107"/>
      <c r="H55" s="107"/>
      <c r="I55" s="108"/>
      <c r="K55" s="107"/>
      <c r="L55" s="107"/>
      <c r="M55" s="107"/>
      <c r="N55" s="107"/>
      <c r="O55" s="107"/>
      <c r="P55" s="107"/>
      <c r="Q55" s="108"/>
      <c r="AA55">
        <v>52</v>
      </c>
      <c r="AB55" s="1">
        <v>7.3146712961313209</v>
      </c>
      <c r="AC55" s="1">
        <v>0.97026228015153182</v>
      </c>
      <c r="AD55" s="1">
        <v>3.3167898214133631</v>
      </c>
    </row>
    <row r="56" spans="1:30" x14ac:dyDescent="0.3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6.3521095190006527</v>
      </c>
      <c r="AC56" s="1">
        <v>1.0912748338422007</v>
      </c>
      <c r="AD56" s="1">
        <v>2.3568728766456255</v>
      </c>
    </row>
    <row r="57" spans="1:30" x14ac:dyDescent="0.3">
      <c r="A57" s="6" t="s">
        <v>0</v>
      </c>
      <c r="B57" s="11">
        <f ca="1">(B23-B50)^2</f>
        <v>4.9303806576313238E-32</v>
      </c>
      <c r="C57" s="11">
        <f t="shared" ref="C57:D57" ca="1" si="38">(C23-C50)^2</f>
        <v>0.98128144980467902</v>
      </c>
      <c r="D57" s="12">
        <f t="shared" ca="1" si="38"/>
        <v>0.65158282009635438</v>
      </c>
      <c r="F57" s="6" t="s">
        <v>3</v>
      </c>
      <c r="G57" s="2">
        <f t="shared" ref="G57:I61" ca="1" si="39">B3-B30</f>
        <v>0.17154501298677005</v>
      </c>
      <c r="H57" s="2">
        <f t="shared" ca="1" si="39"/>
        <v>8.412247300694653E-2</v>
      </c>
      <c r="I57" s="3">
        <f t="shared" ca="1" si="39"/>
        <v>5.034100381315576E-3</v>
      </c>
      <c r="K57" s="7" t="s">
        <v>3</v>
      </c>
      <c r="L57" s="2" cm="1">
        <f t="array" aca="1" ref="L57" ca="1">INDIRECT("E"&amp; (13+COLUMNS($A:A)-1)) - INDIRECT("E"&amp; (40+COLUMNS($A:A)-1))</f>
        <v>0.24203032562259252</v>
      </c>
      <c r="M57" s="2" cm="1">
        <f t="array" aca="1" ref="M57" ca="1">INDIRECT("E"&amp; (13+COLUMNS($A:B)-1)) - INDIRECT("E"&amp; (40+COLUMNS($A:B)-1))</f>
        <v>0.10589542373279182</v>
      </c>
      <c r="N57" s="2" cm="1">
        <f t="array" aca="1" ref="N57" ca="1">INDIRECT("E"&amp; (13+COLUMNS($A:C)-1)) - INDIRECT("E"&amp; (40+COLUMNS($A:C)-1))</f>
        <v>0.27353013966182782</v>
      </c>
      <c r="O57" s="2" cm="1">
        <f t="array" aca="1" ref="O57" ca="1">INDIRECT("E"&amp; (13+COLUMNS($A:D)-1)) - INDIRECT("E"&amp; (40+COLUMNS($A:D)-1))</f>
        <v>-0.19496589961868449</v>
      </c>
      <c r="P57" s="2" cm="1">
        <f t="array" aca="1" ref="P57" ca="1">INDIRECT("E"&amp; (13+COLUMNS($A:E)-1)) - INDIRECT("E"&amp; (40+COLUMNS($A:E)-1))</f>
        <v>0.17848980559269334</v>
      </c>
      <c r="Q57" s="3" cm="1">
        <f t="array" aca="1" ref="Q57" ca="1">INDIRECT("E"&amp; (13+COLUMNS($A:F)-1)) - INDIRECT("E"&amp; (40+COLUMNS($A:F)-1))</f>
        <v>0.25709717438080426</v>
      </c>
      <c r="AA57">
        <v>54</v>
      </c>
      <c r="AB57" s="1">
        <v>2.6781987921672457</v>
      </c>
      <c r="AC57" s="1">
        <v>0.50225568924002162</v>
      </c>
      <c r="AD57" s="1">
        <v>3.0026314168104324</v>
      </c>
    </row>
    <row r="58" spans="1:30" x14ac:dyDescent="0.3">
      <c r="A58" s="6" t="s">
        <v>1</v>
      </c>
      <c r="B58" s="11">
        <f ca="1">(B24-B51)^2</f>
        <v>0.98128144980467902</v>
      </c>
      <c r="C58" s="11">
        <f t="shared" ref="C58:D58" ca="1" si="40">(C24-C51)^2</f>
        <v>4.9303806576313238E-32</v>
      </c>
      <c r="D58" s="12">
        <f t="shared" ca="1" si="40"/>
        <v>3.6559567400252395E-2</v>
      </c>
      <c r="F58" s="6" t="s">
        <v>4</v>
      </c>
      <c r="G58" s="2">
        <f t="shared" ca="1" si="39"/>
        <v>-0.12450328599178978</v>
      </c>
      <c r="H58" s="2">
        <f t="shared" ca="1" si="39"/>
        <v>-0.14996715141359004</v>
      </c>
      <c r="I58" s="3">
        <f t="shared" ca="1" si="39"/>
        <v>-6.6333980897867323E-2</v>
      </c>
      <c r="K58" s="7" t="s">
        <v>4</v>
      </c>
      <c r="L58" s="2" cm="1">
        <f t="array" aca="1" ref="L58" ca="1">INDIRECT("F"&amp; (13+COLUMNS($A:A)-1)) - INDIRECT("F"&amp; (40+COLUMNS($A:A)-1))</f>
        <v>-0.26243255686883649</v>
      </c>
      <c r="M58" s="2" cm="1">
        <f t="array" aca="1" ref="M58" ca="1">INDIRECT("F"&amp; (13+COLUMNS($A:B)-1)) - INDIRECT("F"&amp; (40+COLUMNS($A:B)-1))</f>
        <v>-6.6333980897867323E-2</v>
      </c>
      <c r="N58" s="2" cm="1">
        <f t="array" aca="1" ref="N58" ca="1">INDIRECT("F"&amp; (13+COLUMNS($A:C)-1)) - INDIRECT("F"&amp; (40+COLUMNS($A:C)-1))</f>
        <v>0.22547810469551516</v>
      </c>
      <c r="O58" s="2" cm="1">
        <f t="array" aca="1" ref="O58" ca="1">INDIRECT("F"&amp; (13+COLUMNS($A:D)-1)) - INDIRECT("F"&amp; (40+COLUMNS($A:D)-1))</f>
        <v>-0.14254417751432252</v>
      </c>
      <c r="P58" s="2" cm="1">
        <f t="array" aca="1" ref="P58" ca="1">INDIRECT("F"&amp; (13+COLUMNS($A:E)-1)) - INDIRECT("F"&amp; (40+COLUMNS($A:E)-1))</f>
        <v>-0.12450328599178978</v>
      </c>
      <c r="Q58" s="3" cm="1">
        <f t="array" aca="1" ref="Q58" ca="1">INDIRECT("F"&amp; (13+COLUMNS($A:F)-1)) - INDIRECT("F"&amp; (40+COLUMNS($A:F)-1))</f>
        <v>-0.14996715141359004</v>
      </c>
      <c r="AA58">
        <v>55</v>
      </c>
      <c r="AB58" s="1">
        <v>0.75339893399856084</v>
      </c>
      <c r="AC58" s="1">
        <v>0.56843267105356443</v>
      </c>
      <c r="AD58" s="1">
        <v>1.5374408118068694</v>
      </c>
    </row>
    <row r="59" spans="1:30" ht="16.2" thickBot="1" x14ac:dyDescent="0.35">
      <c r="A59" s="9" t="s">
        <v>2</v>
      </c>
      <c r="B59" s="13">
        <f ca="1">(B25-B52)^2</f>
        <v>0.65158282009635438</v>
      </c>
      <c r="C59" s="13">
        <f t="shared" ref="C59:D59" ca="1" si="41">(C25-C52)^2</f>
        <v>3.6559567400252395E-2</v>
      </c>
      <c r="D59" s="14">
        <f t="shared" ca="1" si="41"/>
        <v>1.9721522630525295E-31</v>
      </c>
      <c r="F59" s="6" t="s">
        <v>5</v>
      </c>
      <c r="G59" s="2">
        <f t="shared" ca="1" si="39"/>
        <v>1.3417764423207745E-2</v>
      </c>
      <c r="H59" s="2">
        <f t="shared" ca="1" si="39"/>
        <v>7.273473789882301E-3</v>
      </c>
      <c r="I59" s="3">
        <f t="shared" ca="1" si="39"/>
        <v>8.9611463476714281E-2</v>
      </c>
      <c r="K59" s="7" t="s">
        <v>5</v>
      </c>
      <c r="L59" s="2" cm="1">
        <f t="array" aca="1" ref="L59" ca="1">INDIRECT("G"&amp; (13+COLUMNS($A:A)-1)) - INDIRECT("G"&amp; (40+COLUMNS($A:A)-1))</f>
        <v>-7.359334804043588E-2</v>
      </c>
      <c r="M59" s="2" cm="1">
        <f t="array" aca="1" ref="M59" ca="1">INDIRECT("G"&amp; (13+COLUMNS($A:B)-1)) - INDIRECT("G"&amp; (40+COLUMNS($A:B)-1))</f>
        <v>-2.9631181392768491E-2</v>
      </c>
      <c r="N59" s="2" cm="1">
        <f t="array" aca="1" ref="N59" ca="1">INDIRECT("G"&amp; (13+COLUMNS($A:C)-1)) - INDIRECT("G"&amp; (40+COLUMNS($A:C)-1))</f>
        <v>0.20646615733060558</v>
      </c>
      <c r="O59" s="2" cm="1">
        <f t="array" aca="1" ref="O59" ca="1">INDIRECT("G"&amp; (13+COLUMNS($A:D)-1)) - INDIRECT("G"&amp; (40+COLUMNS($A:D)-1))</f>
        <v>-8.4462534708686809E-2</v>
      </c>
      <c r="P59" s="2" cm="1">
        <f t="array" aca="1" ref="P59" ca="1">INDIRECT("G"&amp; (13+COLUMNS($A:E)-1)) - INDIRECT("G"&amp; (40+COLUMNS($A:E)-1))</f>
        <v>2.676584710417218E-2</v>
      </c>
      <c r="Q59" s="3" cm="1">
        <f t="array" aca="1" ref="Q59" ca="1">INDIRECT("G"&amp; (13+COLUMNS($A:F)-1)) - INDIRECT("G"&amp; (40+COLUMNS($A:F)-1))</f>
        <v>0.17506046308672168</v>
      </c>
      <c r="AA59">
        <v>56</v>
      </c>
      <c r="AB59" s="1">
        <v>3.4071884990255499</v>
      </c>
      <c r="AC59" s="1">
        <v>1.031853137535655</v>
      </c>
      <c r="AD59" s="1">
        <v>2.527824752020877</v>
      </c>
    </row>
    <row r="60" spans="1:30" x14ac:dyDescent="0.3">
      <c r="A60" s="33"/>
      <c r="F60" s="6" t="s">
        <v>6</v>
      </c>
      <c r="G60" s="2">
        <f t="shared" ca="1" si="39"/>
        <v>0.17004000885595696</v>
      </c>
      <c r="H60" s="2">
        <f t="shared" ca="1" si="39"/>
        <v>7.7438638494718687E-2</v>
      </c>
      <c r="I60" s="3">
        <f t="shared" ca="1" si="39"/>
        <v>4.8991934154786754E-2</v>
      </c>
      <c r="K60" s="7" t="s">
        <v>6</v>
      </c>
      <c r="L60" s="2" cm="1">
        <f t="array" aca="1" ref="L60" ca="1">INDIRECT("H"&amp; (13+COLUMNS($A:A)-1)) - INDIRECT("H"&amp; (40+COLUMNS($A:A)-1))</f>
        <v>0.2474730492415548</v>
      </c>
      <c r="M60" s="2" cm="1">
        <f t="array" aca="1" ref="M60" ca="1">INDIRECT("H"&amp; (13+COLUMNS($A:B)-1)) - INDIRECT("H"&amp; (40+COLUMNS($A:B)-1))</f>
        <v>7.8239285704142403E-2</v>
      </c>
      <c r="N60" s="2" cm="1">
        <f t="array" aca="1" ref="N60" ca="1">INDIRECT("H"&amp; (13+COLUMNS($A:C)-1)) - INDIRECT("H"&amp; (40+COLUMNS($A:C)-1))</f>
        <v>4.6655272098303474E-2</v>
      </c>
      <c r="O60" s="2" cm="1">
        <f t="array" aca="1" ref="O60" ca="1">INDIRECT("H"&amp; (13+COLUMNS($A:D)-1)) - INDIRECT("H"&amp; (40+COLUMNS($A:D)-1))</f>
        <v>1.2459277360887311E-2</v>
      </c>
      <c r="P60" s="2" cm="1">
        <f t="array" aca="1" ref="P60" ca="1">INDIRECT("H"&amp; (13+COLUMNS($A:E)-1)) - INDIRECT("H"&amp; (40+COLUMNS($A:E)-1))</f>
        <v>0.14912492154077928</v>
      </c>
      <c r="Q60" s="3" cm="1">
        <f t="array" aca="1" ref="Q60" ca="1">INDIRECT("H"&amp; (13+COLUMNS($A:F)-1)) - INDIRECT("H"&amp; (40+COLUMNS($A:F)-1))</f>
        <v>0.2430070333494958</v>
      </c>
      <c r="AA60">
        <v>57</v>
      </c>
      <c r="AB60" s="1">
        <v>5.7522581964910131</v>
      </c>
      <c r="AC60" s="1">
        <v>0.69938338081813833</v>
      </c>
      <c r="AD60" s="1">
        <v>1.7109900319329738</v>
      </c>
    </row>
    <row r="61" spans="1:30" x14ac:dyDescent="0.3">
      <c r="F61" s="6" t="s">
        <v>7</v>
      </c>
      <c r="G61" s="2">
        <f t="shared" ca="1" si="39"/>
        <v>-2.4883671915795214E-3</v>
      </c>
      <c r="H61" s="2">
        <f t="shared" ca="1" si="39"/>
        <v>-7.8073853372573887E-3</v>
      </c>
      <c r="I61" s="3">
        <f t="shared" ca="1" si="39"/>
        <v>0.215313657021316</v>
      </c>
      <c r="K61" s="7" t="s">
        <v>7</v>
      </c>
      <c r="L61" s="2" cm="1">
        <f t="array" aca="1" ref="L61" ca="1">INDIRECT("I"&amp; (13+COLUMNS($A:A)-1)) - INDIRECT("I"&amp; (40+COLUMNS($A:A)-1))</f>
        <v>-0.20037781287506351</v>
      </c>
      <c r="M61" s="2" cm="1">
        <f t="array" aca="1" ref="M61" ca="1">INDIRECT("I"&amp; (13+COLUMNS($A:B)-1)) - INDIRECT("I"&amp; (40+COLUMNS($A:B)-1))</f>
        <v>-0.12845498701322994</v>
      </c>
      <c r="N61" s="2" cm="1">
        <f t="array" aca="1" ref="N61" ca="1">INDIRECT("I"&amp; (13+COLUMNS($A:C)-1)) - INDIRECT("I"&amp; (40+COLUMNS($A:C)-1))</f>
        <v>0.12039022763447393</v>
      </c>
      <c r="O61" s="2" cm="1">
        <f t="array" aca="1" ref="O61" ca="1">INDIRECT("I"&amp; (13+COLUMNS($A:D)-1)) - INDIRECT("I"&amp; (40+COLUMNS($A:D)-1))</f>
        <v>8.412247300694653E-2</v>
      </c>
      <c r="P61" s="2" cm="1">
        <f t="array" aca="1" ref="P61" ca="1">INDIRECT("I"&amp; (13+COLUMNS($A:E)-1)) - INDIRECT("I"&amp; (40+COLUMNS($A:E)-1))</f>
        <v>2.6311021711613036E-2</v>
      </c>
      <c r="Q61" s="3" cm="1">
        <f t="array" aca="1" ref="Q61" ca="1">INDIRECT("I"&amp; (13+COLUMNS($A:F)-1)) - INDIRECT("I"&amp; (40+COLUMNS($A:F)-1))</f>
        <v>0.41805136629295081</v>
      </c>
      <c r="AA61">
        <v>58</v>
      </c>
      <c r="AB61" s="1">
        <v>2.3539846401001441</v>
      </c>
      <c r="AC61" s="1">
        <v>1.0904793073619563</v>
      </c>
      <c r="AD61" s="1">
        <v>1.2892164558829016</v>
      </c>
    </row>
    <row r="62" spans="1:30" x14ac:dyDescent="0.3">
      <c r="F62" s="6" t="s">
        <v>8</v>
      </c>
      <c r="G62" s="2" cm="1">
        <f t="array" aca="1" ref="G62" ca="1">IFERROR( _xlfn.MODE.SNGL( ROUND(B40:B45, 1) )
        -_xlfn.MODE.SNGL( ROUND(B13:B18, 1) ), 0 )</f>
        <v>0.30000000000000004</v>
      </c>
      <c r="H62" s="2" cm="1">
        <f t="array" aca="1" ref="H62" ca="1">IFERROR( _xlfn.MODE.SNGL( ROUND(C40:C45, 1) )
        -_xlfn.MODE.SNGL( ROUND(C13:C18, 1) ), 0 )</f>
        <v>-9.9999999999999978E-2</v>
      </c>
      <c r="I62" s="3" cm="1">
        <f t="array" aca="1" ref="I62" ca="1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9.9999999999999978E-2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0.39999999999999997</v>
      </c>
      <c r="AA62">
        <v>59</v>
      </c>
      <c r="AB62" s="1">
        <v>1.1503935228244968</v>
      </c>
      <c r="AC62" s="1">
        <v>0.68418510157139678</v>
      </c>
      <c r="AD62" s="1">
        <v>1.9106714751226637</v>
      </c>
    </row>
    <row r="63" spans="1:30" x14ac:dyDescent="0.3">
      <c r="F63" s="6" t="s">
        <v>9</v>
      </c>
      <c r="G63" s="2">
        <f t="shared" ref="G63:I65" ca="1" si="42">B9-B36</f>
        <v>-0.17209751965886749</v>
      </c>
      <c r="H63" s="2">
        <f t="shared" ca="1" si="42"/>
        <v>1.3731029919809734E-2</v>
      </c>
      <c r="I63" s="3">
        <f t="shared" ca="1" si="42"/>
        <v>8.4007559878910842E-2</v>
      </c>
      <c r="K63" s="7" t="s">
        <v>9</v>
      </c>
      <c r="L63" s="2" cm="1">
        <f t="array" aca="1" ref="L63" ca="1">INDIRECT("K"&amp; (13+COLUMNS($A:A)-1)) - INDIRECT("K"&amp; (40+COLUMNS($A:A)-1))</f>
        <v>-0.23140518487195</v>
      </c>
      <c r="M63" s="2" cm="1">
        <f t="array" aca="1" ref="M63" ca="1">INDIRECT("K"&amp; (13+COLUMNS($A:B)-1)) - INDIRECT("K"&amp; (40+COLUMNS($A:B)-1))</f>
        <v>-9.7394483955548616E-2</v>
      </c>
      <c r="N63" s="2" cm="1">
        <f t="array" aca="1" ref="N63" ca="1">INDIRECT("K"&amp; (13+COLUMNS($A:C)-1)) - INDIRECT("K"&amp; (40+COLUMNS($A:C)-1))</f>
        <v>0.17293416616499457</v>
      </c>
      <c r="O63" s="2" cm="1">
        <f t="array" aca="1" ref="O63" ca="1">INDIRECT("K"&amp; (13+COLUMNS($A:D)-1)) - INDIRECT("K"&amp; (40+COLUMNS($A:D)-1))</f>
        <v>-2.9210852253688024E-2</v>
      </c>
      <c r="P63" s="2" cm="1">
        <f t="array" aca="1" ref="P63" ca="1">INDIRECT("K"&amp; (13+COLUMNS($A:E)-1)) - INDIRECT("K"&amp; (40+COLUMNS($A:E)-1))</f>
        <v>-4.9096132140088344E-2</v>
      </c>
      <c r="Q63" s="3" cm="1">
        <f t="array" aca="1" ref="Q63" ca="1">INDIRECT("K"&amp; (13+COLUMNS($A:F)-1)) - INDIRECT("K"&amp; (40+COLUMNS($A:F)-1))</f>
        <v>0.13404210743968042</v>
      </c>
      <c r="AA63">
        <v>60</v>
      </c>
      <c r="AB63" s="1">
        <v>3.6644592815317725</v>
      </c>
      <c r="AC63" s="1">
        <v>0.30294287201007786</v>
      </c>
      <c r="AD63" s="1">
        <v>2.0383826407075492</v>
      </c>
    </row>
    <row r="64" spans="1:30" x14ac:dyDescent="0.3">
      <c r="A64" s="33"/>
      <c r="F64" s="6" t="s">
        <v>10</v>
      </c>
      <c r="G64" s="2">
        <f t="shared" ca="1" si="42"/>
        <v>-2.4883671915795214E-3</v>
      </c>
      <c r="H64" s="2">
        <f t="shared" ca="1" si="42"/>
        <v>-7.8073853372573887E-3</v>
      </c>
      <c r="I64" s="3">
        <f t="shared" ca="1" si="42"/>
        <v>0.215313657021316</v>
      </c>
      <c r="K64" s="7" t="s">
        <v>10</v>
      </c>
      <c r="L64" s="2" cm="1">
        <f t="array" aca="1" ref="L64" ca="1">INDIRECT("L"&amp; (13+COLUMNS($A:A)-1)) - INDIRECT("L"&amp; (40+COLUMNS($A:A)-1))</f>
        <v>-0.20037781287506351</v>
      </c>
      <c r="M64" s="2" cm="1">
        <f t="array" aca="1" ref="M64" ca="1">INDIRECT("L"&amp; (13+COLUMNS($A:B)-1)) - INDIRECT("L"&amp; (40+COLUMNS($A:B)-1))</f>
        <v>-0.12845498701322994</v>
      </c>
      <c r="N64" s="2" cm="1">
        <f t="array" aca="1" ref="N64" ca="1">INDIRECT("L"&amp; (13+COLUMNS($A:C)-1)) - INDIRECT("L"&amp; (40+COLUMNS($A:C)-1))</f>
        <v>0.12039022763447393</v>
      </c>
      <c r="O64" s="2" cm="1">
        <f t="array" aca="1" ref="O64" ca="1">INDIRECT("L"&amp; (13+COLUMNS($A:D)-1)) - INDIRECT("L"&amp; (40+COLUMNS($A:D)-1))</f>
        <v>8.412247300694653E-2</v>
      </c>
      <c r="P64" s="2" cm="1">
        <f t="array" aca="1" ref="P64" ca="1">INDIRECT("L"&amp; (13+COLUMNS($A:E)-1)) - INDIRECT("L"&amp; (40+COLUMNS($A:E)-1))</f>
        <v>2.6311021711613036E-2</v>
      </c>
      <c r="Q64" s="3" cm="1">
        <f t="array" aca="1" ref="Q64" ca="1">INDIRECT("L"&amp; (13+COLUMNS($A:F)-1)) - INDIRECT("L"&amp; (40+COLUMNS($A:F)-1))</f>
        <v>0.41805136629295081</v>
      </c>
      <c r="AA64">
        <v>61</v>
      </c>
      <c r="AB64" s="1">
        <v>9.0119907415949037</v>
      </c>
      <c r="AC64" s="1">
        <v>1.0887208143605098</v>
      </c>
      <c r="AD64" s="1">
        <v>1.442224685770495</v>
      </c>
    </row>
    <row r="65" spans="1:30" ht="16.2" thickBot="1" x14ac:dyDescent="0.35">
      <c r="A65" s="33"/>
      <c r="F65" s="9" t="s">
        <v>11</v>
      </c>
      <c r="G65" s="4">
        <f t="shared" ca="1" si="42"/>
        <v>0.19968453150864629</v>
      </c>
      <c r="H65" s="4">
        <f t="shared" ca="1" si="42"/>
        <v>7.6190496276900221E-2</v>
      </c>
      <c r="I65" s="5">
        <f t="shared" ca="1" si="42"/>
        <v>0.14990527913240137</v>
      </c>
      <c r="K65" s="7" t="s">
        <v>11</v>
      </c>
      <c r="L65" s="2" cm="1">
        <f t="array" aca="1" ref="L65" ca="1">INDIRECT("M"&amp; (13+COLUMNS($A:A)-1)) - INDIRECT("M"&amp; (40+COLUMNS($A:A)-1))</f>
        <v>2.0826256373764562E-2</v>
      </c>
      <c r="M65" s="2" cm="1">
        <f t="array" aca="1" ref="M65" ca="1">INDIRECT("M"&amp; (13+COLUMNS($A:B)-1)) - INDIRECT("M"&amp; (40+COLUMNS($A:B)-1))</f>
        <v>-1.1279781640219089E-2</v>
      </c>
      <c r="N65" s="2" cm="1">
        <f t="array" aca="1" ref="N65" ca="1">INDIRECT("M"&amp; (13+COLUMNS($A:C)-1)) - INDIRECT("M"&amp; (40+COLUMNS($A:C)-1))</f>
        <v>0.19696018364815088</v>
      </c>
      <c r="O65" s="2" cm="1">
        <f t="array" aca="1" ref="O65" ca="1">INDIRECT("M"&amp; (13+COLUMNS($A:D)-1)) - INDIRECT("M"&amp; (40+COLUMNS($A:D)-1))</f>
        <v>-5.542171330586898E-2</v>
      </c>
      <c r="P65" s="2" cm="1">
        <f t="array" aca="1" ref="P65" ca="1">INDIRECT("M"&amp; (13+COLUMNS($A:E)-1)) - INDIRECT("M"&amp; (40+COLUMNS($A:E)-1))</f>
        <v>0.10240041365215313</v>
      </c>
      <c r="Q65" s="3" cm="1">
        <f t="array" aca="1" ref="Q65" ca="1">INDIRECT("M"&amp; (13+COLUMNS($A:F)-1)) - INDIRECT("M"&amp; (40+COLUMNS($A:F)-1))</f>
        <v>0.33757427033687754</v>
      </c>
      <c r="AA65">
        <v>62</v>
      </c>
      <c r="AB65" s="1">
        <v>4.4166790582668476</v>
      </c>
      <c r="AC65" s="1">
        <v>0.48220967109930052</v>
      </c>
      <c r="AD65" s="1">
        <v>1.9493990789713331</v>
      </c>
    </row>
    <row r="66" spans="1:30" x14ac:dyDescent="0.3">
      <c r="A66" s="33"/>
      <c r="J66" s="1"/>
      <c r="Q66" s="34"/>
      <c r="AA66">
        <v>63</v>
      </c>
      <c r="AB66" s="1">
        <v>6.0652101065411239</v>
      </c>
      <c r="AC66" s="1">
        <v>0.30645706269495498</v>
      </c>
      <c r="AD66" s="1">
        <v>1.3124398470379148</v>
      </c>
    </row>
    <row r="67" spans="1:30" ht="16.2" thickBot="1" x14ac:dyDescent="0.35">
      <c r="A67" s="9" t="s">
        <v>16</v>
      </c>
      <c r="B67" s="35" cm="1">
        <f t="array" aca="1" ref="B67" ca="1">SUMPRODUCT((B23:D25-B50:D52)^2)</f>
        <v>3.3388476746025719</v>
      </c>
      <c r="C67" s="36"/>
      <c r="D67" s="36"/>
      <c r="E67" s="36"/>
      <c r="F67" s="37" t="s">
        <v>15</v>
      </c>
      <c r="G67" s="35">
        <f ca="1">SUMPRODUCT(G57:I65, G57:I65)</f>
        <v>0.42236284742977515</v>
      </c>
      <c r="H67" s="36"/>
      <c r="I67" s="36"/>
      <c r="J67" s="36"/>
      <c r="K67" s="37" t="s">
        <v>14</v>
      </c>
      <c r="L67" s="35">
        <f ca="1">SUMPRODUCT(L57:Q65, L57:Q65)</f>
        <v>1.7198101339863217</v>
      </c>
      <c r="M67" s="36"/>
      <c r="N67" s="36"/>
      <c r="O67" s="36"/>
      <c r="P67" s="36"/>
      <c r="Q67" s="38"/>
      <c r="AA67">
        <v>64</v>
      </c>
      <c r="AB67" s="1">
        <v>6.7548153768682795</v>
      </c>
      <c r="AC67" s="1">
        <v>0.30872417632937543</v>
      </c>
      <c r="AD67" s="1">
        <v>2.4699936118255317</v>
      </c>
    </row>
    <row r="68" spans="1:30" x14ac:dyDescent="0.3">
      <c r="AA68">
        <v>65</v>
      </c>
      <c r="AB68" s="1">
        <v>0.50455935573949295</v>
      </c>
      <c r="AC68" s="1">
        <v>0.68790698023013352</v>
      </c>
      <c r="AD68" s="1">
        <v>2.505777761508146</v>
      </c>
    </row>
    <row r="69" spans="1:30" x14ac:dyDescent="0.3">
      <c r="AA69">
        <v>66</v>
      </c>
      <c r="AB69" s="1">
        <v>5.4892583115507012</v>
      </c>
      <c r="AC69" s="1">
        <v>0.70208121690819592</v>
      </c>
      <c r="AD69" s="1">
        <v>2.9334674242878207</v>
      </c>
    </row>
    <row r="70" spans="1:30" x14ac:dyDescent="0.3">
      <c r="AA70">
        <v>67</v>
      </c>
      <c r="AB70" s="1">
        <v>8.2947153998992302</v>
      </c>
      <c r="AC70" s="1">
        <v>0.43149942357819043</v>
      </c>
      <c r="AD70" s="1">
        <v>1.6235213483903792</v>
      </c>
    </row>
    <row r="71" spans="1:30" x14ac:dyDescent="0.3">
      <c r="A71" s="16" t="s">
        <v>13</v>
      </c>
      <c r="B71" s="17">
        <f ca="1">(1+C74)*(1+C75)*(1+C76)-1</f>
        <v>1.3154192688534434</v>
      </c>
      <c r="AA71">
        <v>68</v>
      </c>
      <c r="AB71" s="1">
        <v>2.5495571843456415</v>
      </c>
      <c r="AC71" s="1">
        <v>0.49719108343735846</v>
      </c>
      <c r="AD71" s="1">
        <v>2.5482806699439382</v>
      </c>
    </row>
    <row r="72" spans="1:30" ht="16.2" thickBot="1" x14ac:dyDescent="0.35">
      <c r="AA72">
        <v>69</v>
      </c>
      <c r="AB72" s="1">
        <v>1.2138165066726438</v>
      </c>
      <c r="AC72" s="1">
        <v>0.46586794748290766</v>
      </c>
      <c r="AD72" s="1">
        <v>2.7133825546016701</v>
      </c>
    </row>
    <row r="73" spans="1:30" ht="39.6" customHeight="1" x14ac:dyDescent="0.3">
      <c r="A73" s="87" t="s">
        <v>30</v>
      </c>
      <c r="B73" s="88"/>
      <c r="C73" s="89"/>
      <c r="AA73">
        <v>70</v>
      </c>
      <c r="AB73" s="1">
        <v>4.2586421588973167</v>
      </c>
      <c r="AC73" s="1">
        <v>0.66070935241733075</v>
      </c>
      <c r="AD73" s="1">
        <v>2.260858275707669</v>
      </c>
    </row>
    <row r="74" spans="1:30" x14ac:dyDescent="0.3">
      <c r="A74" s="39" t="s">
        <v>17</v>
      </c>
      <c r="B74" s="2">
        <f>MAX(AB4:AB203)</f>
        <v>9.7301230899645681</v>
      </c>
      <c r="C74" s="3">
        <f ca="1">IFERROR(B67/$B$74, 0)</f>
        <v>0.34314547141198914</v>
      </c>
      <c r="AA74">
        <v>71</v>
      </c>
      <c r="AB74" s="1">
        <v>4.6732507845286468</v>
      </c>
      <c r="AC74" s="1">
        <v>0.87512565284097388</v>
      </c>
      <c r="AD74" s="1">
        <v>2.2893072005591835</v>
      </c>
    </row>
    <row r="75" spans="1:30" x14ac:dyDescent="0.3">
      <c r="A75" s="39" t="s">
        <v>18</v>
      </c>
      <c r="B75" s="2">
        <f>MAX(AC4:AC203)</f>
        <v>1.8532399857194346</v>
      </c>
      <c r="C75" s="3">
        <f ca="1">IFERROR(G67/$B$75, 0)</f>
        <v>0.22790510170533165</v>
      </c>
      <c r="AA75">
        <v>72</v>
      </c>
      <c r="AB75" s="1">
        <v>3.6644026987829026</v>
      </c>
      <c r="AC75" s="1">
        <v>0.21887823160636363</v>
      </c>
      <c r="AD75" s="1">
        <v>2.2505281775040098</v>
      </c>
    </row>
    <row r="76" spans="1:30" x14ac:dyDescent="0.3">
      <c r="A76" s="39" t="s">
        <v>19</v>
      </c>
      <c r="B76" s="2">
        <f>MAX(AD4:AD203)</f>
        <v>4.2578184559974135</v>
      </c>
      <c r="C76" s="3">
        <f ca="1">IFERROR(L67/$B$76, 0)</f>
        <v>0.40391814535066839</v>
      </c>
      <c r="AA76">
        <v>73</v>
      </c>
      <c r="AB76" s="1">
        <v>1.6414508831243462</v>
      </c>
      <c r="AC76" s="1">
        <v>0.86368051321668537</v>
      </c>
      <c r="AD76" s="1">
        <v>2.551891345869397</v>
      </c>
    </row>
    <row r="77" spans="1:30" x14ac:dyDescent="0.3">
      <c r="A77" s="33"/>
      <c r="C77" s="34"/>
      <c r="AA77">
        <v>74</v>
      </c>
      <c r="AB77" s="1">
        <v>6.4914219849020487</v>
      </c>
      <c r="AC77" s="1">
        <v>0.78490980096369145</v>
      </c>
      <c r="AD77" s="1">
        <v>2.144569503196649</v>
      </c>
    </row>
    <row r="78" spans="1:30" ht="16.2" thickBot="1" x14ac:dyDescent="0.35">
      <c r="A78" s="40" t="s">
        <v>25</v>
      </c>
      <c r="B78" s="41"/>
      <c r="C78" s="38"/>
      <c r="AA78">
        <v>75</v>
      </c>
      <c r="AB78" s="1">
        <v>4.41063666063644</v>
      </c>
      <c r="AC78" s="1">
        <v>1.2494063504800821</v>
      </c>
      <c r="AD78" s="1">
        <v>2.3961728566262805</v>
      </c>
    </row>
    <row r="79" spans="1:30" ht="16.2" thickBot="1" x14ac:dyDescent="0.35">
      <c r="AA79">
        <v>76</v>
      </c>
      <c r="AB79" s="1">
        <v>0.65409111462361202</v>
      </c>
      <c r="AC79" s="1">
        <v>0.52305524571472128</v>
      </c>
      <c r="AD79" s="1">
        <v>0.91993057097152509</v>
      </c>
    </row>
    <row r="80" spans="1:30" x14ac:dyDescent="0.3">
      <c r="A80" s="81" t="s">
        <v>31</v>
      </c>
      <c r="B80" s="82"/>
      <c r="C80" s="82"/>
      <c r="D80" s="83"/>
      <c r="F80" s="84" t="s">
        <v>32</v>
      </c>
      <c r="G80" s="85"/>
      <c r="H80" s="86"/>
      <c r="AA80">
        <v>77</v>
      </c>
      <c r="AB80" s="1">
        <v>6.5199946685004448</v>
      </c>
      <c r="AC80" s="1">
        <v>0.46451744546539786</v>
      </c>
      <c r="AD80" s="1">
        <v>2.3663808257175232</v>
      </c>
    </row>
    <row r="81" spans="1:30" ht="16.2" thickBot="1" x14ac:dyDescent="0.3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0.68481355938816735</v>
      </c>
      <c r="AC81" s="1">
        <v>0.46237920183395387</v>
      </c>
      <c r="AD81" s="1">
        <v>1.7972084796148411</v>
      </c>
    </row>
    <row r="82" spans="1:30" x14ac:dyDescent="0.3">
      <c r="A82" s="46">
        <v>1</v>
      </c>
      <c r="B82" s="42">
        <f t="shared" ref="B82:D87" ca="1" si="43">B13-B40</f>
        <v>-0.26243255686883649</v>
      </c>
      <c r="C82" s="42">
        <f t="shared" ca="1" si="43"/>
        <v>-0.20037781287506351</v>
      </c>
      <c r="D82" s="42">
        <f t="shared" ca="1" si="43"/>
        <v>0.24203032562259252</v>
      </c>
      <c r="AA82">
        <v>79</v>
      </c>
      <c r="AB82" s="1">
        <v>4.1907087971256791</v>
      </c>
      <c r="AC82" s="1">
        <v>0.77691775716597899</v>
      </c>
      <c r="AD82" s="1">
        <v>1.8280001405882809</v>
      </c>
    </row>
    <row r="83" spans="1:30" x14ac:dyDescent="0.3">
      <c r="A83" s="46">
        <v>2</v>
      </c>
      <c r="B83" s="42">
        <f t="shared" ca="1" si="43"/>
        <v>0.17154501298677005</v>
      </c>
      <c r="C83" s="42">
        <f t="shared" ca="1" si="43"/>
        <v>-0.39410457626720818</v>
      </c>
      <c r="D83" s="42">
        <f ca="1">D14-D41</f>
        <v>0.13366601910213266</v>
      </c>
      <c r="AA83">
        <v>80</v>
      </c>
      <c r="AB83" s="1">
        <v>2.7082680021365189</v>
      </c>
      <c r="AC83" s="1">
        <v>0.46901280719877481</v>
      </c>
      <c r="AD83" s="1">
        <v>3.3385331251139658</v>
      </c>
    </row>
    <row r="84" spans="1:30" x14ac:dyDescent="0.3">
      <c r="A84" s="46">
        <v>3</v>
      </c>
      <c r="B84" s="42">
        <f t="shared" ca="1" si="43"/>
        <v>0.12039022763447393</v>
      </c>
      <c r="C84" s="42">
        <f t="shared" ca="1" si="43"/>
        <v>0.22547810469551516</v>
      </c>
      <c r="D84" s="42">
        <f t="shared" ca="1" si="43"/>
        <v>0.27353013966182782</v>
      </c>
      <c r="AA84">
        <v>81</v>
      </c>
      <c r="AB84" s="1">
        <v>4.4165580745275754</v>
      </c>
      <c r="AC84" s="1">
        <v>1.1378721925297244</v>
      </c>
      <c r="AD84" s="1">
        <v>1.8067230275739388</v>
      </c>
    </row>
    <row r="85" spans="1:30" x14ac:dyDescent="0.3">
      <c r="A85" s="46">
        <v>4</v>
      </c>
      <c r="B85" s="42">
        <f t="shared" ca="1" si="43"/>
        <v>-0.14254417751432252</v>
      </c>
      <c r="C85" s="42">
        <f t="shared" ca="1" si="43"/>
        <v>8.412247300694653E-2</v>
      </c>
      <c r="D85" s="42">
        <f t="shared" ca="1" si="43"/>
        <v>-0.19496589961868449</v>
      </c>
      <c r="AA85">
        <v>82</v>
      </c>
      <c r="AB85" s="1">
        <v>0.9815246317066727</v>
      </c>
      <c r="AC85" s="1">
        <v>1.1262459863234868</v>
      </c>
      <c r="AD85" s="1">
        <v>3.3455937709618775</v>
      </c>
    </row>
    <row r="86" spans="1:30" x14ac:dyDescent="0.3">
      <c r="A86" s="46">
        <v>5</v>
      </c>
      <c r="B86" s="42">
        <f t="shared" ca="1" si="43"/>
        <v>0.37549671400821016</v>
      </c>
      <c r="C86" s="42">
        <f t="shared" ca="1" si="43"/>
        <v>-0.12151019440730665</v>
      </c>
      <c r="D86" s="42">
        <f t="shared" ca="1" si="43"/>
        <v>-0.17368897828838695</v>
      </c>
      <c r="AA86">
        <v>83</v>
      </c>
      <c r="AB86" s="1">
        <v>1.479522468251298</v>
      </c>
      <c r="AC86" s="1">
        <v>0.94209542406157765</v>
      </c>
      <c r="AD86" s="1">
        <v>1.4625126902387915</v>
      </c>
    </row>
    <row r="87" spans="1:30" ht="16.2" thickBot="1" x14ac:dyDescent="0.35">
      <c r="A87" s="47">
        <v>6</v>
      </c>
      <c r="B87" s="42">
        <f t="shared" ca="1" si="43"/>
        <v>-0.18194863370704914</v>
      </c>
      <c r="C87" s="42">
        <f t="shared" ca="1" si="43"/>
        <v>0.45003284858640991</v>
      </c>
      <c r="D87" s="42">
        <f ca="1">D18-D45</f>
        <v>0.25709717438080426</v>
      </c>
      <c r="AA87">
        <v>84</v>
      </c>
      <c r="AB87" s="1">
        <v>6.3115964298030596</v>
      </c>
      <c r="AC87" s="1">
        <v>0.24308923249991771</v>
      </c>
      <c r="AD87" s="1">
        <v>1.2482746029586351</v>
      </c>
    </row>
    <row r="88" spans="1:30" x14ac:dyDescent="0.3">
      <c r="P88" s="1">
        <f ca="1">IF($Y$8="összeg",
    SUMPRODUCT($Y$9:$Y$11, C74:C76),
    PRODUCT(1+$Y$9*C74, 1+$Y$10*C75, 1+$Y$11*C76)-1
)</f>
        <v>0.97496871846798916</v>
      </c>
      <c r="AA88">
        <v>85</v>
      </c>
      <c r="AB88" s="1">
        <v>9.7301230899645681</v>
      </c>
      <c r="AC88" s="1">
        <v>0.74213360480953416</v>
      </c>
      <c r="AD88" s="1">
        <v>3.4225017251441132</v>
      </c>
    </row>
    <row r="89" spans="1:30" ht="63" thickBot="1" x14ac:dyDescent="0.35">
      <c r="F89" s="64" t="s">
        <v>71</v>
      </c>
      <c r="G89" s="64" t="s">
        <v>71</v>
      </c>
      <c r="H89" s="64" t="s">
        <v>71</v>
      </c>
      <c r="I89" s="64" t="s">
        <v>71</v>
      </c>
      <c r="J89" s="64" t="s">
        <v>71</v>
      </c>
      <c r="K89" s="64" t="s">
        <v>71</v>
      </c>
      <c r="L89" s="64" t="s">
        <v>71</v>
      </c>
      <c r="M89" s="64" t="s">
        <v>71</v>
      </c>
      <c r="N89" s="64" t="s">
        <v>71</v>
      </c>
      <c r="O89" s="64" t="s">
        <v>71</v>
      </c>
      <c r="P89" s="64" t="s">
        <v>71</v>
      </c>
      <c r="W89" t="s">
        <v>403</v>
      </c>
      <c r="AA89">
        <v>86</v>
      </c>
      <c r="AB89" s="1">
        <v>3.4295784176218693</v>
      </c>
      <c r="AC89" s="1">
        <v>0.85786676884374014</v>
      </c>
      <c r="AD89" s="1">
        <v>1.9782351379357375</v>
      </c>
    </row>
    <row r="90" spans="1:30" ht="16.2" thickBot="1" x14ac:dyDescent="0.35">
      <c r="A90" s="56" t="s">
        <v>56</v>
      </c>
      <c r="B90" s="57" t="s">
        <v>57</v>
      </c>
      <c r="C90" s="57" t="s">
        <v>34</v>
      </c>
      <c r="D90" s="57" t="s">
        <v>35</v>
      </c>
      <c r="E90" s="57" t="s">
        <v>36</v>
      </c>
      <c r="F90" s="57" t="s">
        <v>39</v>
      </c>
      <c r="G90" s="57" t="s">
        <v>45</v>
      </c>
      <c r="H90" s="57" t="s">
        <v>58</v>
      </c>
      <c r="I90" s="57" t="s">
        <v>59</v>
      </c>
      <c r="J90" s="57" t="s">
        <v>60</v>
      </c>
      <c r="K90" s="57" t="s">
        <v>61</v>
      </c>
      <c r="L90" s="57" t="s">
        <v>62</v>
      </c>
      <c r="M90" s="57" t="s">
        <v>63</v>
      </c>
      <c r="N90" s="57" t="s">
        <v>64</v>
      </c>
      <c r="O90" s="57" t="s">
        <v>65</v>
      </c>
      <c r="P90" s="59" t="s">
        <v>66</v>
      </c>
      <c r="Q90" s="60" t="s">
        <v>69</v>
      </c>
      <c r="R90">
        <v>9</v>
      </c>
      <c r="S90" s="62" t="s">
        <v>16</v>
      </c>
      <c r="T90" s="62" t="s">
        <v>15</v>
      </c>
      <c r="U90" s="62" t="s">
        <v>14</v>
      </c>
      <c r="V90" s="62" t="s">
        <v>72</v>
      </c>
      <c r="W90" s="62" t="s">
        <v>399</v>
      </c>
      <c r="X90" s="62" t="s">
        <v>400</v>
      </c>
      <c r="Y90" s="62" t="s">
        <v>401</v>
      </c>
      <c r="AA90">
        <v>87</v>
      </c>
      <c r="AB90" s="1">
        <v>2.2898516896310577</v>
      </c>
      <c r="AC90" s="1">
        <v>0.87696602478141406</v>
      </c>
      <c r="AD90" s="1">
        <v>2.1457569498599747</v>
      </c>
    </row>
    <row r="91" spans="1:30" x14ac:dyDescent="0.3">
      <c r="A91" s="46">
        <v>1</v>
      </c>
      <c r="B91" s="51" t="s">
        <v>67</v>
      </c>
      <c r="C91" s="2">
        <v>1</v>
      </c>
      <c r="D91" s="2">
        <v>1</v>
      </c>
      <c r="E91" s="2">
        <v>1</v>
      </c>
      <c r="F91" s="61">
        <f ca="1">SUMPRODUCT(--(ABS($B$13:$D$18 - $B$40:$D$45) &lt;= $Z$2))</f>
        <v>9</v>
      </c>
      <c r="G91" s="2">
        <v>0</v>
      </c>
      <c r="H91" s="2">
        <f ca="1">MIN(INDEX(ABS($B$13:$D$18 - $B$40:$D$45),0,0))</f>
        <v>8.412247300694653E-2</v>
      </c>
      <c r="I91" s="2">
        <f ca="1">MAX(INDEX(ABS($B$13:$D$18 - $B$40:$D$45),0,0))</f>
        <v>0.45003284858640991</v>
      </c>
      <c r="J91" s="2">
        <f ca="1">SUMPRODUCT(ABS($B$13:$D$18 - $B$40:$D$45))/$Y$14</f>
        <v>0.22249788162403</v>
      </c>
      <c r="K91" s="2">
        <f ca="1">SQRT(
  SUMPRODUCT(
    (
      INDEX(ABS($B$13:$D$18-$B$40:$D$45),0,0)
      - SUMPRODUCT(INDEX(ABS($B$13:$D$18-$B$40:$D$45),0,0))
        / (ROWS($B$13:$D$18)*COLUMNS($B$13:$D$18))
    )^2
  )
  / $Y$14
)</f>
        <v>9.7849722501041805E-2</v>
      </c>
      <c r="L91" s="2">
        <f ca="1">MEDIAN(INDEX(ABS($B$13:$D$18-$B$40:$D$45),0,0))</f>
        <v>0.197671856246874</v>
      </c>
      <c r="M91" s="2">
        <f ca="1">IFERROR(_xlfn.MODE.SNGL(ROUND(ABS($B$13:$D$18 - $B$40:$D$45),1)), MEDIAN(ROUND(ABS($B$13:$D$18 - $B$40:$D$45),1)))</f>
        <v>0.2</v>
      </c>
      <c r="N91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91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91" s="3">
        <f ca="1">IF($B91="összeg",
   $C91*$C$74 + $D91*$C$75 + $D91*$C$76,
   PRODUCT(1+$C91*$C$74, 1+$D91*$C$75, 1+$D91*$C$76)-1
)</f>
        <v>0.97496871846798916</v>
      </c>
      <c r="Q91" s="58" t="b">
        <f ca="1">AND(
 A91&lt;&gt;$R$90,
 F91&gt;=INDEX($F$91:$F$110,MATCH($R$90,$A$91:$A$110,0))-$R$91,
 G91&gt;=INDEX($G$91:$G$110,MATCH($R$90,$A$91:$A$110,0))-$R$91,
 H91&gt;=INDEX($H$91:$H$110,MATCH($R$90,$A$91:$A$110,0))-$R$91,
 I91&lt;=INDEX($I$91:$I$110,MATCH($R$90,$A$91:$A$110,0))+$R$91,
 J91&lt;=INDEX($J$91:$J$110,MATCH($R$90,$A$91:$A$110,0))+$R$91,
 K91&lt;=INDEX($K$91:$K$110,MATCH($R$90,$A$91:$A$110,0))+$R$91,
 L91&lt;=INDEX($L$91:$L$110,MATCH($R$90,$A$91:$A$110,0))+$R$91,
 M91&lt;=INDEX($M$91:$M$110,MATCH($R$90,$A$91:$A$110,0))+$R$91,
 N91&lt;=INDEX($N$91:$N$110,MATCH($R$90,$A$91:$A$110,0))+$R$91,
 O91&lt;=INDEX($O$91:$O$110,MATCH($R$90,$A$91:$A$110,0))+$R$91,
 P91&lt;=INDEX($P$91:$P$110,MATCH($R$90,$A$91:$A$110,0))+$R$91,
 OR(
  F91&gt;INDEX($F$91:$F$110,MATCH($R$90,$A$91:$A$110,0))+$R$91,
  G91&gt;INDEX($G$91:$G$110,MATCH($R$90,$A$91:$A$110,0))+$R$91,
  H91&gt;INDEX($H$91:$H$110,MATCH($R$90,$A$91:$A$110,0))+$R$91,
  I91&lt;INDEX($I$91:$I$110,MATCH($R$90,$A$91:$A$110,0))-$R$91,
  J91&lt;INDEX($J$91:$J$110,MATCH($R$90,$A$91:$A$110,0))-$R$91,
  K91&lt;INDEX($K$91:$K$110,MATCH($R$90,$A$91:$A$110,0))-$R$91,
  L91&lt;INDEX($L$91:$L$110,MATCH($R$90,$A$91:$A$110,0))-$R$91,
  M91&lt;INDEX($M$91:$M$110,MATCH($R$90,$A$91:$A$110,0))-$R$91,
  N91&lt;INDEX($N$91:$N$110,MATCH($R$90,$A$91:$A$110,0))-$R$91,
  O91&lt;INDEX($O$91:$O$110,MATCH($R$90,$A$91:$A$110,0))-$R$91,
  P91&lt;INDEX($P$91:$P$110,MATCH($R$90,$A$91:$A$110,0))-$R$91
 )
)</f>
        <v>1</v>
      </c>
      <c r="R91" s="1">
        <v>0.05</v>
      </c>
      <c r="S91" s="63" t="s">
        <v>73</v>
      </c>
      <c r="T91" s="63" t="s">
        <v>73</v>
      </c>
      <c r="U91" s="63" t="s">
        <v>73</v>
      </c>
      <c r="V91" s="63" t="s">
        <v>73</v>
      </c>
      <c r="W91" s="63" t="s">
        <v>402</v>
      </c>
      <c r="X91" s="63" t="s">
        <v>402</v>
      </c>
      <c r="Y91" s="63" t="s">
        <v>402</v>
      </c>
      <c r="AA91">
        <v>88</v>
      </c>
      <c r="AB91" s="1">
        <v>3.109639921421647</v>
      </c>
      <c r="AC91" s="1">
        <v>0.59496352954889964</v>
      </c>
      <c r="AD91" s="1">
        <v>2.1191474090704259</v>
      </c>
    </row>
    <row r="92" spans="1:30" x14ac:dyDescent="0.3">
      <c r="A92" s="46">
        <v>2</v>
      </c>
      <c r="B92" s="51" t="s">
        <v>68</v>
      </c>
      <c r="C92" s="2">
        <v>1</v>
      </c>
      <c r="D92" s="2">
        <v>1</v>
      </c>
      <c r="E92" s="2">
        <v>1</v>
      </c>
      <c r="F92" s="61">
        <f t="shared" ref="F92:F110" ca="1" si="44">SUMPRODUCT(--(ABS($B$13:$D$18 - $B$40:$D$45) &lt;= $Z$2))</f>
        <v>9</v>
      </c>
      <c r="G92" s="2">
        <v>0</v>
      </c>
      <c r="H92" s="2">
        <f t="shared" ref="H92:H110" ca="1" si="45">MIN(INDEX(ABS($B$13:$D$18 - $B$40:$D$45),0,0))</f>
        <v>8.412247300694653E-2</v>
      </c>
      <c r="I92" s="2">
        <f t="shared" ref="I92:I110" ca="1" si="46">MAX(INDEX(ABS($B$13:$D$18 - $B$40:$D$45),0,0))</f>
        <v>0.45003284858640991</v>
      </c>
      <c r="J92" s="2">
        <f t="shared" ref="J92:J110" ca="1" si="47">SUMPRODUCT(ABS($B$13:$D$18 - $B$40:$D$45))/$Y$14</f>
        <v>0.22249788162403</v>
      </c>
      <c r="K92" s="2">
        <f t="shared" ref="K92:K110" ca="1" si="48">SQRT(
  SUMPRODUCT(
    (
      INDEX(ABS($B$13:$D$18-$B$40:$D$45),0,0)
      - SUMPRODUCT(INDEX(ABS($B$13:$D$18-$B$40:$D$45),0,0))
        / (ROWS($B$13:$D$18)*COLUMNS($B$13:$D$18))
    )^2
  )
  / $Y$14
)</f>
        <v>9.7849722501041805E-2</v>
      </c>
      <c r="L92" s="2">
        <f t="shared" ref="L92:L110" ca="1" si="49">MEDIAN(INDEX(ABS($B$13:$D$18-$B$40:$D$45),0,0))</f>
        <v>0.197671856246874</v>
      </c>
      <c r="M92" s="2">
        <f t="shared" ref="M92:M110" ca="1" si="50">IFERROR(_xlfn.MODE.SNGL(ROUND(ABS($B$13:$D$18 - $B$40:$D$45),1)), MEDIAN(ROUND(ABS($B$13:$D$18 - $B$40:$D$45),1)))</f>
        <v>0.2</v>
      </c>
      <c r="N92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92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92" s="3">
        <f ca="1">IF($B92="összeg",
   $C92*$C$74 + $D92*$C$75 + $D92*$C$76,
   PRODUCT(1+$C92*$C$74, 1+$D92*$C$75, 1+$D92*$C$76)-1
)</f>
        <v>1.3154192688534434</v>
      </c>
      <c r="Q92" s="58" t="b">
        <f t="shared" ref="Q92:Q110" ca="1" si="51">AND(
 A92&lt;&gt;$R$90,
 F92&gt;=INDEX($F$91:$F$110,MATCH($R$90,$A$91:$A$110,0))-$R$91,
 G92&gt;=INDEX($G$91:$G$110,MATCH($R$90,$A$91:$A$110,0))-$R$91,
 H92&gt;=INDEX($H$91:$H$110,MATCH($R$90,$A$91:$A$110,0))-$R$91,
 I92&lt;=INDEX($I$91:$I$110,MATCH($R$90,$A$91:$A$110,0))+$R$91,
 J92&lt;=INDEX($J$91:$J$110,MATCH($R$90,$A$91:$A$110,0))+$R$91,
 K92&lt;=INDEX($K$91:$K$110,MATCH($R$90,$A$91:$A$110,0))+$R$91,
 L92&lt;=INDEX($L$91:$L$110,MATCH($R$90,$A$91:$A$110,0))+$R$91,
 M92&lt;=INDEX($M$91:$M$110,MATCH($R$90,$A$91:$A$110,0))+$R$91,
 N92&lt;=INDEX($N$91:$N$110,MATCH($R$90,$A$91:$A$110,0))+$R$91,
 O92&lt;=INDEX($O$91:$O$110,MATCH($R$90,$A$91:$A$110,0))+$R$91,
 P92&lt;=INDEX($P$91:$P$110,MATCH($R$90,$A$91:$A$110,0))+$R$91,
 OR(
  F92&gt;INDEX($F$91:$F$110,MATCH($R$90,$A$91:$A$110,0))+$R$91,
  G92&gt;INDEX($G$91:$G$110,MATCH($R$90,$A$91:$A$110,0))+$R$91,
  H92&gt;INDEX($H$91:$H$110,MATCH($R$90,$A$91:$A$110,0))+$R$91,
  I92&lt;INDEX($I$91:$I$110,MATCH($R$90,$A$91:$A$110,0))-$R$91,
  J92&lt;INDEX($J$91:$J$110,MATCH($R$90,$A$91:$A$110,0))-$R$91,
  K92&lt;INDEX($K$91:$K$110,MATCH($R$90,$A$91:$A$110,0))-$R$91,
  L92&lt;INDEX($L$91:$L$110,MATCH($R$90,$A$91:$A$110,0))-$R$91,
  M92&lt;INDEX($M$91:$M$110,MATCH($R$90,$A$91:$A$110,0))-$R$91,
  N92&lt;INDEX($N$91:$N$110,MATCH($R$90,$A$91:$A$110,0))-$R$91,
  O92&lt;INDEX($O$91:$O$110,MATCH($R$90,$A$91:$A$110,0))-$R$91,
  P92&lt;INDEX($P$91:$P$110,MATCH($R$90,$A$91:$A$110,0))-$R$91
 )
)</f>
        <v>1</v>
      </c>
      <c r="S92" s="63" t="s">
        <v>73</v>
      </c>
      <c r="T92" s="63" t="s">
        <v>73</v>
      </c>
      <c r="U92" s="63" t="s">
        <v>73</v>
      </c>
      <c r="V92" s="63" t="s">
        <v>73</v>
      </c>
      <c r="W92" s="63" t="s">
        <v>402</v>
      </c>
      <c r="X92" s="63" t="s">
        <v>402</v>
      </c>
      <c r="Y92" s="63" t="s">
        <v>402</v>
      </c>
      <c r="AA92">
        <v>89</v>
      </c>
      <c r="AB92" s="1">
        <v>1.6643257732257446</v>
      </c>
      <c r="AC92" s="1">
        <v>0.97891665782681514</v>
      </c>
      <c r="AD92" s="1">
        <v>1.6526093699659323</v>
      </c>
    </row>
    <row r="93" spans="1:30" x14ac:dyDescent="0.3">
      <c r="A93" s="46">
        <v>3</v>
      </c>
      <c r="B93" s="51" t="s">
        <v>67</v>
      </c>
      <c r="C93" s="2">
        <v>1</v>
      </c>
      <c r="D93" s="2">
        <v>1</v>
      </c>
      <c r="E93" s="2">
        <v>1</v>
      </c>
      <c r="F93" s="61">
        <f t="shared" ca="1" si="44"/>
        <v>9</v>
      </c>
      <c r="G93" s="2">
        <v>0</v>
      </c>
      <c r="H93" s="2">
        <f t="shared" ca="1" si="45"/>
        <v>8.412247300694653E-2</v>
      </c>
      <c r="I93" s="2">
        <f t="shared" ca="1" si="46"/>
        <v>0.45003284858640991</v>
      </c>
      <c r="J93" s="2">
        <f t="shared" ca="1" si="47"/>
        <v>0.22249788162403</v>
      </c>
      <c r="K93" s="2">
        <f t="shared" ca="1" si="48"/>
        <v>9.7849722501041805E-2</v>
      </c>
      <c r="L93" s="2">
        <f t="shared" ca="1" si="49"/>
        <v>0.197671856246874</v>
      </c>
      <c r="M93" s="2">
        <f t="shared" ca="1" si="50"/>
        <v>0.2</v>
      </c>
      <c r="N93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93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93" s="3">
        <f t="shared" ref="P93:P110" ca="1" si="52">IF($B93="összeg",
   $C93*$C$74 + $D93*$C$75 + $D93*$C$76,
   PRODUCT(1+$C93*$C$74, 1+$D93*$C$75, 1+$D93*$C$76)-1
)</f>
        <v>0.97496871846798916</v>
      </c>
      <c r="Q93" s="58" t="b">
        <f t="shared" ca="1" si="51"/>
        <v>1</v>
      </c>
      <c r="S93" s="63" t="s">
        <v>73</v>
      </c>
      <c r="T93" s="63" t="s">
        <v>73</v>
      </c>
      <c r="U93" s="63" t="s">
        <v>73</v>
      </c>
      <c r="V93" s="63" t="s">
        <v>73</v>
      </c>
      <c r="W93" s="63" t="s">
        <v>402</v>
      </c>
      <c r="X93" s="63" t="s">
        <v>402</v>
      </c>
      <c r="Y93" s="63" t="s">
        <v>402</v>
      </c>
      <c r="AA93">
        <v>90</v>
      </c>
      <c r="AB93" s="1">
        <v>3.6472269522439431</v>
      </c>
      <c r="AC93" s="1">
        <v>1.2489267530839541</v>
      </c>
      <c r="AD93" s="1">
        <v>2.5345688420697789</v>
      </c>
    </row>
    <row r="94" spans="1:30" x14ac:dyDescent="0.3">
      <c r="A94" s="46">
        <v>4</v>
      </c>
      <c r="B94" s="51" t="s">
        <v>67</v>
      </c>
      <c r="C94" s="2">
        <v>1</v>
      </c>
      <c r="D94" s="2">
        <v>1</v>
      </c>
      <c r="E94" s="2">
        <v>1</v>
      </c>
      <c r="F94" s="61">
        <f t="shared" ca="1" si="44"/>
        <v>9</v>
      </c>
      <c r="G94" s="2">
        <v>0</v>
      </c>
      <c r="H94" s="2">
        <f t="shared" ca="1" si="45"/>
        <v>8.412247300694653E-2</v>
      </c>
      <c r="I94" s="2">
        <f t="shared" ca="1" si="46"/>
        <v>0.45003284858640991</v>
      </c>
      <c r="J94" s="2">
        <f t="shared" ca="1" si="47"/>
        <v>0.22249788162403</v>
      </c>
      <c r="K94" s="2">
        <f t="shared" ca="1" si="48"/>
        <v>9.7849722501041805E-2</v>
      </c>
      <c r="L94" s="2">
        <f t="shared" ca="1" si="49"/>
        <v>0.197671856246874</v>
      </c>
      <c r="M94" s="2">
        <f t="shared" ca="1" si="50"/>
        <v>0.2</v>
      </c>
      <c r="N94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94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94" s="3">
        <f t="shared" ca="1" si="52"/>
        <v>0.97496871846798916</v>
      </c>
      <c r="Q94" s="58" t="b">
        <f t="shared" ca="1" si="51"/>
        <v>1</v>
      </c>
      <c r="S94" s="63" t="s">
        <v>73</v>
      </c>
      <c r="T94" s="63" t="s">
        <v>73</v>
      </c>
      <c r="U94" s="63" t="s">
        <v>73</v>
      </c>
      <c r="V94" s="63" t="s">
        <v>73</v>
      </c>
      <c r="W94" s="63" t="s">
        <v>402</v>
      </c>
      <c r="X94" s="63" t="s">
        <v>402</v>
      </c>
      <c r="Y94" s="63" t="s">
        <v>402</v>
      </c>
      <c r="AA94">
        <v>91</v>
      </c>
      <c r="AB94" s="1">
        <v>8.9456415086455134</v>
      </c>
      <c r="AC94" s="1">
        <v>0.49187382512789019</v>
      </c>
      <c r="AD94" s="1">
        <v>1.961173794742193</v>
      </c>
    </row>
    <row r="95" spans="1:30" x14ac:dyDescent="0.3">
      <c r="A95" s="46">
        <v>5</v>
      </c>
      <c r="B95" s="51" t="s">
        <v>68</v>
      </c>
      <c r="C95" s="2">
        <v>2</v>
      </c>
      <c r="D95" s="2">
        <v>1</v>
      </c>
      <c r="E95" s="2">
        <v>1</v>
      </c>
      <c r="F95" s="61">
        <f t="shared" ca="1" si="44"/>
        <v>9</v>
      </c>
      <c r="G95" s="2">
        <v>0</v>
      </c>
      <c r="H95" s="2">
        <f t="shared" ca="1" si="45"/>
        <v>8.412247300694653E-2</v>
      </c>
      <c r="I95" s="2">
        <f t="shared" ca="1" si="46"/>
        <v>0.45003284858640991</v>
      </c>
      <c r="J95" s="2">
        <f t="shared" ca="1" si="47"/>
        <v>0.22249788162403</v>
      </c>
      <c r="K95" s="2">
        <f t="shared" ca="1" si="48"/>
        <v>9.7849722501041805E-2</v>
      </c>
      <c r="L95" s="2">
        <f t="shared" ca="1" si="49"/>
        <v>0.197671856246874</v>
      </c>
      <c r="M95" s="2">
        <f t="shared" ca="1" si="50"/>
        <v>0.2</v>
      </c>
      <c r="N95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95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95" s="3">
        <f t="shared" ca="1" si="52"/>
        <v>1.9069602846541134</v>
      </c>
      <c r="Q95" s="58" t="b">
        <f t="shared" ca="1" si="51"/>
        <v>1</v>
      </c>
      <c r="S95" s="63" t="s">
        <v>73</v>
      </c>
      <c r="T95" s="63" t="s">
        <v>73</v>
      </c>
      <c r="U95" s="63" t="s">
        <v>73</v>
      </c>
      <c r="V95" s="63" t="s">
        <v>73</v>
      </c>
      <c r="W95" s="63" t="s">
        <v>402</v>
      </c>
      <c r="X95" s="63" t="s">
        <v>402</v>
      </c>
      <c r="Y95" s="63" t="s">
        <v>402</v>
      </c>
      <c r="AA95">
        <v>92</v>
      </c>
      <c r="AB95" s="1">
        <v>6.9922136193811699</v>
      </c>
      <c r="AC95" s="1">
        <v>0.59762577329327371</v>
      </c>
      <c r="AD95" s="1">
        <v>1.264040897720083</v>
      </c>
    </row>
    <row r="96" spans="1:30" x14ac:dyDescent="0.3">
      <c r="A96" s="46">
        <v>6</v>
      </c>
      <c r="B96" s="51" t="s">
        <v>68</v>
      </c>
      <c r="C96" s="2">
        <v>2</v>
      </c>
      <c r="D96" s="2">
        <v>1</v>
      </c>
      <c r="E96" s="2">
        <v>1</v>
      </c>
      <c r="F96" s="61">
        <f t="shared" ca="1" si="44"/>
        <v>9</v>
      </c>
      <c r="G96" s="2">
        <v>0</v>
      </c>
      <c r="H96" s="2">
        <f t="shared" ca="1" si="45"/>
        <v>8.412247300694653E-2</v>
      </c>
      <c r="I96" s="2">
        <f t="shared" ca="1" si="46"/>
        <v>0.45003284858640991</v>
      </c>
      <c r="J96" s="2">
        <f t="shared" ca="1" si="47"/>
        <v>0.22249788162403</v>
      </c>
      <c r="K96" s="2">
        <f t="shared" ca="1" si="48"/>
        <v>9.7849722501041805E-2</v>
      </c>
      <c r="L96" s="2">
        <f t="shared" ca="1" si="49"/>
        <v>0.197671856246874</v>
      </c>
      <c r="M96" s="2">
        <f t="shared" ca="1" si="50"/>
        <v>0.2</v>
      </c>
      <c r="N96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96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96" s="3">
        <f t="shared" ca="1" si="52"/>
        <v>1.9069602846541134</v>
      </c>
      <c r="Q96" s="58" t="b">
        <f t="shared" ca="1" si="51"/>
        <v>1</v>
      </c>
      <c r="S96" s="63" t="s">
        <v>73</v>
      </c>
      <c r="T96" s="63" t="s">
        <v>73</v>
      </c>
      <c r="U96" s="63" t="s">
        <v>73</v>
      </c>
      <c r="V96" s="63" t="s">
        <v>73</v>
      </c>
      <c r="W96" s="63" t="s">
        <v>402</v>
      </c>
      <c r="X96" s="63" t="s">
        <v>402</v>
      </c>
      <c r="Y96" s="63" t="s">
        <v>402</v>
      </c>
      <c r="AA96">
        <v>93</v>
      </c>
      <c r="AB96" s="1">
        <v>2.2676698862881706</v>
      </c>
      <c r="AC96" s="1">
        <v>1.0191171039220353</v>
      </c>
      <c r="AD96" s="1">
        <v>1.4663439017690414</v>
      </c>
    </row>
    <row r="97" spans="1:30" x14ac:dyDescent="0.3">
      <c r="A97" s="46">
        <v>7</v>
      </c>
      <c r="B97" s="51" t="s">
        <v>67</v>
      </c>
      <c r="C97" s="2">
        <v>2</v>
      </c>
      <c r="D97" s="2">
        <v>1</v>
      </c>
      <c r="E97" s="2">
        <v>1</v>
      </c>
      <c r="F97" s="61">
        <f t="shared" ca="1" si="44"/>
        <v>9</v>
      </c>
      <c r="G97" s="2">
        <v>0</v>
      </c>
      <c r="H97" s="2">
        <f t="shared" ca="1" si="45"/>
        <v>8.412247300694653E-2</v>
      </c>
      <c r="I97" s="2">
        <f t="shared" ca="1" si="46"/>
        <v>0.45003284858640991</v>
      </c>
      <c r="J97" s="2">
        <f t="shared" ca="1" si="47"/>
        <v>0.22249788162403</v>
      </c>
      <c r="K97" s="2">
        <f t="shared" ca="1" si="48"/>
        <v>9.7849722501041805E-2</v>
      </c>
      <c r="L97" s="2">
        <f t="shared" ca="1" si="49"/>
        <v>0.197671856246874</v>
      </c>
      <c r="M97" s="2">
        <f t="shared" ca="1" si="50"/>
        <v>0.2</v>
      </c>
      <c r="N97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97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97" s="3">
        <f t="shared" ca="1" si="52"/>
        <v>1.3181141898799784</v>
      </c>
      <c r="Q97" s="58" t="b">
        <f t="shared" ca="1" si="51"/>
        <v>1</v>
      </c>
      <c r="S97" s="63" t="s">
        <v>73</v>
      </c>
      <c r="T97" s="63" t="s">
        <v>73</v>
      </c>
      <c r="U97" s="63" t="s">
        <v>73</v>
      </c>
      <c r="V97" s="63" t="s">
        <v>73</v>
      </c>
      <c r="W97" s="63" t="s">
        <v>402</v>
      </c>
      <c r="X97" s="63" t="s">
        <v>402</v>
      </c>
      <c r="Y97" s="63" t="s">
        <v>402</v>
      </c>
      <c r="AA97">
        <v>94</v>
      </c>
      <c r="AB97" s="1">
        <v>3.1394815579279673</v>
      </c>
      <c r="AC97" s="1">
        <v>0.50097696255902613</v>
      </c>
      <c r="AD97" s="1">
        <v>2.4884213267124191</v>
      </c>
    </row>
    <row r="98" spans="1:30" x14ac:dyDescent="0.3">
      <c r="A98" s="46">
        <v>8</v>
      </c>
      <c r="B98" s="51" t="s">
        <v>67</v>
      </c>
      <c r="C98" s="2">
        <v>2</v>
      </c>
      <c r="D98" s="2">
        <v>1</v>
      </c>
      <c r="E98" s="2">
        <v>1</v>
      </c>
      <c r="F98" s="61">
        <f t="shared" ca="1" si="44"/>
        <v>9</v>
      </c>
      <c r="G98" s="2">
        <v>0</v>
      </c>
      <c r="H98" s="2">
        <f t="shared" ca="1" si="45"/>
        <v>8.412247300694653E-2</v>
      </c>
      <c r="I98" s="2">
        <f t="shared" ca="1" si="46"/>
        <v>0.45003284858640991</v>
      </c>
      <c r="J98" s="2">
        <f t="shared" ca="1" si="47"/>
        <v>0.22249788162403</v>
      </c>
      <c r="K98" s="2">
        <f t="shared" ca="1" si="48"/>
        <v>9.7849722501041805E-2</v>
      </c>
      <c r="L98" s="2">
        <f t="shared" ca="1" si="49"/>
        <v>0.197671856246874</v>
      </c>
      <c r="M98" s="2">
        <f t="shared" ca="1" si="50"/>
        <v>0.2</v>
      </c>
      <c r="N98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98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98" s="3">
        <f t="shared" ca="1" si="52"/>
        <v>1.3181141898799784</v>
      </c>
      <c r="Q98" s="58" t="b">
        <f t="shared" ca="1" si="51"/>
        <v>1</v>
      </c>
      <c r="S98" s="63" t="s">
        <v>73</v>
      </c>
      <c r="T98" s="63" t="s">
        <v>73</v>
      </c>
      <c r="U98" s="63" t="s">
        <v>73</v>
      </c>
      <c r="V98" s="63" t="s">
        <v>73</v>
      </c>
      <c r="W98" s="63" t="s">
        <v>402</v>
      </c>
      <c r="X98" s="63" t="s">
        <v>402</v>
      </c>
      <c r="Y98" s="63" t="s">
        <v>402</v>
      </c>
      <c r="AA98">
        <v>95</v>
      </c>
      <c r="AB98" s="1">
        <v>6.7554867227089552</v>
      </c>
      <c r="AC98" s="1">
        <v>0.46845697014626314</v>
      </c>
      <c r="AD98" s="1">
        <v>2.2543213477727502</v>
      </c>
    </row>
    <row r="99" spans="1:30" x14ac:dyDescent="0.3">
      <c r="A99" s="46">
        <v>9</v>
      </c>
      <c r="B99" s="51" t="s">
        <v>68</v>
      </c>
      <c r="C99" s="2">
        <v>1</v>
      </c>
      <c r="D99" s="2">
        <v>2</v>
      </c>
      <c r="E99" s="2">
        <v>1</v>
      </c>
      <c r="F99" s="61">
        <f t="shared" ca="1" si="44"/>
        <v>9</v>
      </c>
      <c r="G99" s="2">
        <v>0</v>
      </c>
      <c r="H99" s="2">
        <f t="shared" ca="1" si="45"/>
        <v>8.412247300694653E-2</v>
      </c>
      <c r="I99" s="2">
        <f t="shared" ca="1" si="46"/>
        <v>0.45003284858640991</v>
      </c>
      <c r="J99" s="2">
        <f t="shared" ca="1" si="47"/>
        <v>0.22249788162403</v>
      </c>
      <c r="K99" s="2">
        <f t="shared" ca="1" si="48"/>
        <v>9.7849722501041805E-2</v>
      </c>
      <c r="L99" s="2">
        <f t="shared" ca="1" si="49"/>
        <v>0.197671856246874</v>
      </c>
      <c r="M99" s="2">
        <f t="shared" ca="1" si="50"/>
        <v>0.2</v>
      </c>
      <c r="N99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99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99" s="3">
        <f t="shared" ca="1" si="52"/>
        <v>2.5349795951456358</v>
      </c>
      <c r="Q99" s="58" t="b">
        <f t="shared" ca="1" si="51"/>
        <v>0</v>
      </c>
      <c r="S99" s="63" t="s">
        <v>73</v>
      </c>
      <c r="T99" s="63" t="s">
        <v>73</v>
      </c>
      <c r="U99" s="63" t="s">
        <v>73</v>
      </c>
      <c r="V99" s="63" t="s">
        <v>73</v>
      </c>
      <c r="W99" s="63" t="s">
        <v>402</v>
      </c>
      <c r="X99" s="63" t="s">
        <v>402</v>
      </c>
      <c r="Y99" s="63" t="s">
        <v>402</v>
      </c>
      <c r="AA99">
        <v>96</v>
      </c>
      <c r="AB99" s="1">
        <v>3.2281740275817237</v>
      </c>
      <c r="AC99" s="1">
        <v>1.256206324200478</v>
      </c>
      <c r="AD99" s="1">
        <v>2.0837167895004414</v>
      </c>
    </row>
    <row r="100" spans="1:30" x14ac:dyDescent="0.3">
      <c r="A100" s="46">
        <v>10</v>
      </c>
      <c r="B100" s="51" t="s">
        <v>68</v>
      </c>
      <c r="C100" s="2">
        <v>1</v>
      </c>
      <c r="D100" s="2">
        <v>2</v>
      </c>
      <c r="E100" s="2">
        <v>1</v>
      </c>
      <c r="F100" s="61">
        <f t="shared" ca="1" si="44"/>
        <v>9</v>
      </c>
      <c r="G100" s="2">
        <v>0</v>
      </c>
      <c r="H100" s="2">
        <f t="shared" ca="1" si="45"/>
        <v>8.412247300694653E-2</v>
      </c>
      <c r="I100" s="2">
        <f t="shared" ca="1" si="46"/>
        <v>0.45003284858640991</v>
      </c>
      <c r="J100" s="2">
        <f t="shared" ca="1" si="47"/>
        <v>0.22249788162403</v>
      </c>
      <c r="K100" s="2">
        <f t="shared" ca="1" si="48"/>
        <v>9.7849722501041805E-2</v>
      </c>
      <c r="L100" s="2">
        <f t="shared" ca="1" si="49"/>
        <v>0.197671856246874</v>
      </c>
      <c r="M100" s="2">
        <f t="shared" ca="1" si="50"/>
        <v>0.2</v>
      </c>
      <c r="N100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100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100" s="3">
        <f t="shared" ca="1" si="52"/>
        <v>2.5349795951456358</v>
      </c>
      <c r="Q100" s="58" t="b">
        <f t="shared" ca="1" si="51"/>
        <v>0</v>
      </c>
      <c r="S100" s="63" t="s">
        <v>73</v>
      </c>
      <c r="T100" s="63" t="s">
        <v>73</v>
      </c>
      <c r="U100" s="63" t="s">
        <v>73</v>
      </c>
      <c r="V100" s="63" t="s">
        <v>73</v>
      </c>
      <c r="W100" s="63" t="s">
        <v>402</v>
      </c>
      <c r="X100" s="63" t="s">
        <v>402</v>
      </c>
      <c r="Y100" s="63" t="s">
        <v>402</v>
      </c>
      <c r="AA100">
        <v>97</v>
      </c>
      <c r="AB100" s="1">
        <v>4.7616799071705573</v>
      </c>
      <c r="AC100" s="1">
        <v>0.8039372906469654</v>
      </c>
      <c r="AD100" s="1">
        <v>2.0534788393264645</v>
      </c>
    </row>
    <row r="101" spans="1:30" x14ac:dyDescent="0.3">
      <c r="A101" s="46">
        <v>11</v>
      </c>
      <c r="B101" s="51" t="s">
        <v>67</v>
      </c>
      <c r="C101" s="2">
        <v>1</v>
      </c>
      <c r="D101" s="2">
        <v>2</v>
      </c>
      <c r="E101" s="2">
        <v>1</v>
      </c>
      <c r="F101" s="61">
        <f t="shared" ca="1" si="44"/>
        <v>9</v>
      </c>
      <c r="G101" s="2">
        <v>0</v>
      </c>
      <c r="H101" s="2">
        <f t="shared" ca="1" si="45"/>
        <v>8.412247300694653E-2</v>
      </c>
      <c r="I101" s="2">
        <f t="shared" ca="1" si="46"/>
        <v>0.45003284858640991</v>
      </c>
      <c r="J101" s="2">
        <f t="shared" ca="1" si="47"/>
        <v>0.22249788162403</v>
      </c>
      <c r="K101" s="2">
        <f t="shared" ca="1" si="48"/>
        <v>9.7849722501041805E-2</v>
      </c>
      <c r="L101" s="2">
        <f t="shared" ca="1" si="49"/>
        <v>0.197671856246874</v>
      </c>
      <c r="M101" s="2">
        <f t="shared" ca="1" si="50"/>
        <v>0.2</v>
      </c>
      <c r="N101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101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101" s="3">
        <f t="shared" ca="1" si="52"/>
        <v>1.6067919655239893</v>
      </c>
      <c r="Q101" s="58" t="b">
        <f t="shared" ca="1" si="51"/>
        <v>1</v>
      </c>
      <c r="S101" s="63" t="s">
        <v>73</v>
      </c>
      <c r="T101" s="63" t="s">
        <v>73</v>
      </c>
      <c r="U101" s="63" t="s">
        <v>73</v>
      </c>
      <c r="V101" s="63" t="s">
        <v>73</v>
      </c>
      <c r="W101" s="63" t="s">
        <v>402</v>
      </c>
      <c r="X101" s="63" t="s">
        <v>402</v>
      </c>
      <c r="Y101" s="63" t="s">
        <v>402</v>
      </c>
      <c r="AA101">
        <v>98</v>
      </c>
      <c r="AB101" s="1">
        <v>1.527053005196823</v>
      </c>
      <c r="AC101" s="1">
        <v>0.44362485449545008</v>
      </c>
      <c r="AD101" s="1">
        <v>1.7568388444214447</v>
      </c>
    </row>
    <row r="102" spans="1:30" x14ac:dyDescent="0.3">
      <c r="A102" s="46">
        <v>12</v>
      </c>
      <c r="B102" s="51" t="s">
        <v>67</v>
      </c>
      <c r="C102" s="2">
        <v>1</v>
      </c>
      <c r="D102" s="2">
        <v>2</v>
      </c>
      <c r="E102" s="2">
        <v>1</v>
      </c>
      <c r="F102" s="61">
        <f t="shared" ca="1" si="44"/>
        <v>9</v>
      </c>
      <c r="G102" s="2">
        <v>0</v>
      </c>
      <c r="H102" s="2">
        <f t="shared" ca="1" si="45"/>
        <v>8.412247300694653E-2</v>
      </c>
      <c r="I102" s="2">
        <f t="shared" ca="1" si="46"/>
        <v>0.45003284858640991</v>
      </c>
      <c r="J102" s="2">
        <f t="shared" ca="1" si="47"/>
        <v>0.22249788162403</v>
      </c>
      <c r="K102" s="2">
        <f t="shared" ca="1" si="48"/>
        <v>9.7849722501041805E-2</v>
      </c>
      <c r="L102" s="2">
        <f t="shared" ca="1" si="49"/>
        <v>0.197671856246874</v>
      </c>
      <c r="M102" s="2">
        <f t="shared" ca="1" si="50"/>
        <v>0.2</v>
      </c>
      <c r="N102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102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102" s="3">
        <f t="shared" ca="1" si="52"/>
        <v>1.6067919655239893</v>
      </c>
      <c r="Q102" s="58" t="b">
        <f t="shared" ca="1" si="51"/>
        <v>1</v>
      </c>
      <c r="S102" s="63" t="s">
        <v>73</v>
      </c>
      <c r="T102" s="63" t="s">
        <v>73</v>
      </c>
      <c r="U102" s="63" t="s">
        <v>73</v>
      </c>
      <c r="V102" s="63" t="s">
        <v>73</v>
      </c>
      <c r="W102" s="63" t="s">
        <v>402</v>
      </c>
      <c r="X102" s="63" t="s">
        <v>402</v>
      </c>
      <c r="Y102" s="63" t="s">
        <v>402</v>
      </c>
      <c r="AA102">
        <v>99</v>
      </c>
      <c r="AB102" s="1">
        <v>2.9638637008817819</v>
      </c>
      <c r="AC102" s="1">
        <v>0.56591462968685935</v>
      </c>
      <c r="AD102" s="1">
        <v>2.3462601660814726</v>
      </c>
    </row>
    <row r="103" spans="1:30" x14ac:dyDescent="0.3">
      <c r="A103" s="46">
        <v>13</v>
      </c>
      <c r="B103" s="51" t="s">
        <v>68</v>
      </c>
      <c r="C103" s="2">
        <v>1</v>
      </c>
      <c r="D103" s="2">
        <v>1</v>
      </c>
      <c r="E103" s="2">
        <v>2</v>
      </c>
      <c r="F103" s="61">
        <f t="shared" ca="1" si="44"/>
        <v>9</v>
      </c>
      <c r="G103" s="2">
        <v>0</v>
      </c>
      <c r="H103" s="2">
        <f t="shared" ca="1" si="45"/>
        <v>8.412247300694653E-2</v>
      </c>
      <c r="I103" s="2">
        <f t="shared" ca="1" si="46"/>
        <v>0.45003284858640991</v>
      </c>
      <c r="J103" s="2">
        <f t="shared" ca="1" si="47"/>
        <v>0.22249788162403</v>
      </c>
      <c r="K103" s="2">
        <f t="shared" ca="1" si="48"/>
        <v>9.7849722501041805E-2</v>
      </c>
      <c r="L103" s="2">
        <f t="shared" ca="1" si="49"/>
        <v>0.197671856246874</v>
      </c>
      <c r="M103" s="2">
        <f t="shared" ca="1" si="50"/>
        <v>0.2</v>
      </c>
      <c r="N103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103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103" s="3">
        <f t="shared" ca="1" si="52"/>
        <v>1.3154192688534434</v>
      </c>
      <c r="Q103" s="58" t="b">
        <f t="shared" ca="1" si="51"/>
        <v>1</v>
      </c>
      <c r="S103" s="63" t="s">
        <v>73</v>
      </c>
      <c r="T103" s="63" t="s">
        <v>73</v>
      </c>
      <c r="U103" s="63" t="s">
        <v>73</v>
      </c>
      <c r="V103" s="63" t="s">
        <v>73</v>
      </c>
      <c r="W103" s="63" t="s">
        <v>402</v>
      </c>
      <c r="X103" s="63" t="s">
        <v>402</v>
      </c>
      <c r="Y103" s="63" t="s">
        <v>402</v>
      </c>
      <c r="AA103">
        <v>100</v>
      </c>
      <c r="AB103" s="1">
        <v>0.31888276922992431</v>
      </c>
      <c r="AC103" s="1">
        <v>0.87740942225516438</v>
      </c>
      <c r="AD103" s="1">
        <v>2.9467138085194211</v>
      </c>
    </row>
    <row r="104" spans="1:30" x14ac:dyDescent="0.3">
      <c r="A104" s="46">
        <v>14</v>
      </c>
      <c r="B104" s="51" t="s">
        <v>68</v>
      </c>
      <c r="C104" s="2">
        <v>1</v>
      </c>
      <c r="D104" s="2">
        <v>1</v>
      </c>
      <c r="E104" s="2">
        <v>2</v>
      </c>
      <c r="F104" s="61">
        <f t="shared" ca="1" si="44"/>
        <v>9</v>
      </c>
      <c r="G104" s="2">
        <v>0</v>
      </c>
      <c r="H104" s="2">
        <f t="shared" ca="1" si="45"/>
        <v>8.412247300694653E-2</v>
      </c>
      <c r="I104" s="2">
        <f t="shared" ca="1" si="46"/>
        <v>0.45003284858640991</v>
      </c>
      <c r="J104" s="2">
        <f t="shared" ca="1" si="47"/>
        <v>0.22249788162403</v>
      </c>
      <c r="K104" s="2">
        <f t="shared" ca="1" si="48"/>
        <v>9.7849722501041805E-2</v>
      </c>
      <c r="L104" s="2">
        <f t="shared" ca="1" si="49"/>
        <v>0.197671856246874</v>
      </c>
      <c r="M104" s="2">
        <f t="shared" ca="1" si="50"/>
        <v>0.2</v>
      </c>
      <c r="N104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104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104" s="3">
        <f t="shared" ca="1" si="52"/>
        <v>1.3154192688534434</v>
      </c>
      <c r="Q104" s="58" t="b">
        <f ca="1">AND(
 A104&lt;&gt;$R$90,
 F104&gt;=INDEX($F$91:$F$110,MATCH($R$90,$A$91:$A$110,0))-$R$91,
 G104&gt;=INDEX($G$91:$G$110,MATCH($R$90,$A$91:$A$110,0))-$R$91,
 H104&gt;=INDEX($H$91:$H$110,MATCH($R$90,$A$91:$A$110,0))-$R$91,
 I104&lt;=INDEX($I$91:$I$110,MATCH($R$90,$A$91:$A$110,0))+$R$91,
 J104&lt;=INDEX($J$91:$J$110,MATCH($R$90,$A$91:$A$110,0))+$R$91,
 K104&lt;=INDEX($K$91:$K$110,MATCH($R$90,$A$91:$A$110,0))+$R$91,
 L104&lt;=INDEX($L$91:$L$110,MATCH($R$90,$A$91:$A$110,0))+$R$91,
 M104&lt;=INDEX($M$91:$M$110,MATCH($R$90,$A$91:$A$110,0))+$R$91,
 N104&lt;=INDEX($N$91:$N$110,MATCH($R$90,$A$91:$A$110,0))+$R$91,
 O104&lt;=INDEX($O$91:$O$110,MATCH($R$90,$A$91:$A$110,0))+$R$91,
 P104&lt;=INDEX($P$91:$P$110,MATCH($R$90,$A$91:$A$110,0))+$R$91,
 OR(
  F104&gt;INDEX($F$91:$F$110,MATCH($R$90,$A$91:$A$110,0))+$R$91,
  G104&gt;INDEX($G$91:$G$110,MATCH($R$90,$A$91:$A$110,0))+$R$91,
  H104&gt;INDEX($H$91:$H$110,MATCH($R$90,$A$91:$A$110,0))+$R$91,
  I104&lt;INDEX($I$91:$I$110,MATCH($R$90,$A$91:$A$110,0))-$R$91,
  J104&lt;INDEX($J$91:$J$110,MATCH($R$90,$A$91:$A$110,0))-$R$91,
  K104&lt;INDEX($K$91:$K$110,MATCH($R$90,$A$91:$A$110,0))-$R$91,
  L104&lt;INDEX($L$91:$L$110,MATCH($R$90,$A$91:$A$110,0))-$R$91,
  M104&lt;INDEX($M$91:$M$110,MATCH($R$90,$A$91:$A$110,0))-$R$91,
  N104&lt;INDEX($N$91:$N$110,MATCH($R$90,$A$91:$A$110,0))-$R$91,
  O104&lt;INDEX($O$91:$O$110,MATCH($R$90,$A$91:$A$110,0))-$R$91,
  P104&lt;INDEX($P$91:$P$110,MATCH($R$90,$A$91:$A$110,0))-$R$91
 )
)</f>
        <v>1</v>
      </c>
      <c r="S104" s="63" t="s">
        <v>73</v>
      </c>
      <c r="T104" s="63" t="s">
        <v>73</v>
      </c>
      <c r="U104" s="63" t="s">
        <v>73</v>
      </c>
      <c r="V104" s="63" t="s">
        <v>73</v>
      </c>
      <c r="W104" s="63" t="s">
        <v>402</v>
      </c>
      <c r="X104" s="63" t="s">
        <v>402</v>
      </c>
      <c r="Y104" s="63" t="s">
        <v>402</v>
      </c>
      <c r="AA104">
        <v>101</v>
      </c>
      <c r="AB104" s="1">
        <v>5.6571118380201675</v>
      </c>
      <c r="AC104" s="1">
        <v>0.38730604806796121</v>
      </c>
      <c r="AD104" s="1">
        <v>1.8106190996449469</v>
      </c>
    </row>
    <row r="105" spans="1:30" x14ac:dyDescent="0.3">
      <c r="A105" s="46">
        <v>15</v>
      </c>
      <c r="B105" s="51" t="s">
        <v>67</v>
      </c>
      <c r="C105" s="2">
        <v>1</v>
      </c>
      <c r="D105" s="2">
        <v>1</v>
      </c>
      <c r="E105" s="2">
        <v>2</v>
      </c>
      <c r="F105" s="61">
        <f t="shared" ca="1" si="44"/>
        <v>9</v>
      </c>
      <c r="G105" s="2">
        <v>0</v>
      </c>
      <c r="H105" s="2">
        <f t="shared" ca="1" si="45"/>
        <v>8.412247300694653E-2</v>
      </c>
      <c r="I105" s="2">
        <f t="shared" ca="1" si="46"/>
        <v>0.45003284858640991</v>
      </c>
      <c r="J105" s="2">
        <f t="shared" ca="1" si="47"/>
        <v>0.22249788162403</v>
      </c>
      <c r="K105" s="2">
        <f t="shared" ca="1" si="48"/>
        <v>9.7849722501041805E-2</v>
      </c>
      <c r="L105" s="2">
        <f t="shared" ca="1" si="49"/>
        <v>0.197671856246874</v>
      </c>
      <c r="M105" s="2">
        <f t="shared" ca="1" si="50"/>
        <v>0.2</v>
      </c>
      <c r="N105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105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105" s="3">
        <f t="shared" ca="1" si="52"/>
        <v>0.97496871846798916</v>
      </c>
      <c r="Q105" s="58" t="b">
        <f t="shared" ca="1" si="51"/>
        <v>1</v>
      </c>
      <c r="S105" s="63" t="s">
        <v>73</v>
      </c>
      <c r="T105" s="63" t="s">
        <v>73</v>
      </c>
      <c r="U105" s="63" t="s">
        <v>73</v>
      </c>
      <c r="V105" s="63" t="s">
        <v>73</v>
      </c>
      <c r="W105" s="63" t="s">
        <v>402</v>
      </c>
      <c r="X105" s="63" t="s">
        <v>402</v>
      </c>
      <c r="Y105" s="63" t="s">
        <v>402</v>
      </c>
      <c r="AA105">
        <v>102</v>
      </c>
      <c r="AB105" s="1">
        <v>3.7309916976577533</v>
      </c>
      <c r="AC105" s="1">
        <v>0.65284128890952509</v>
      </c>
      <c r="AD105" s="1">
        <v>2.256025341922439</v>
      </c>
    </row>
    <row r="106" spans="1:30" x14ac:dyDescent="0.3">
      <c r="A106" s="46">
        <v>16</v>
      </c>
      <c r="B106" s="51" t="s">
        <v>67</v>
      </c>
      <c r="C106" s="2">
        <v>1</v>
      </c>
      <c r="D106" s="2">
        <v>1</v>
      </c>
      <c r="E106" s="2">
        <v>2</v>
      </c>
      <c r="F106" s="61">
        <f t="shared" ca="1" si="44"/>
        <v>9</v>
      </c>
      <c r="G106" s="2">
        <v>0</v>
      </c>
      <c r="H106" s="2">
        <f t="shared" ca="1" si="45"/>
        <v>8.412247300694653E-2</v>
      </c>
      <c r="I106" s="2">
        <f t="shared" ca="1" si="46"/>
        <v>0.45003284858640991</v>
      </c>
      <c r="J106" s="2">
        <f t="shared" ca="1" si="47"/>
        <v>0.22249788162403</v>
      </c>
      <c r="K106" s="2">
        <f t="shared" ca="1" si="48"/>
        <v>9.7849722501041805E-2</v>
      </c>
      <c r="L106" s="2">
        <f t="shared" ca="1" si="49"/>
        <v>0.197671856246874</v>
      </c>
      <c r="M106" s="2">
        <f t="shared" ca="1" si="50"/>
        <v>0.2</v>
      </c>
      <c r="N106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106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106" s="3">
        <f t="shared" ca="1" si="52"/>
        <v>0.97496871846798916</v>
      </c>
      <c r="Q106" s="58" t="b">
        <f t="shared" ca="1" si="51"/>
        <v>1</v>
      </c>
      <c r="S106" s="63" t="s">
        <v>73</v>
      </c>
      <c r="T106" s="63" t="s">
        <v>73</v>
      </c>
      <c r="U106" s="63" t="s">
        <v>73</v>
      </c>
      <c r="V106" s="63" t="s">
        <v>73</v>
      </c>
      <c r="W106" s="63" t="s">
        <v>402</v>
      </c>
      <c r="X106" s="63" t="s">
        <v>402</v>
      </c>
      <c r="Y106" s="63" t="s">
        <v>402</v>
      </c>
      <c r="AA106">
        <v>103</v>
      </c>
      <c r="AB106" s="1">
        <v>4.5645652296443107</v>
      </c>
      <c r="AC106" s="1">
        <v>0.3709611719381683</v>
      </c>
      <c r="AD106" s="1">
        <v>2.2167755104743785</v>
      </c>
    </row>
    <row r="107" spans="1:30" x14ac:dyDescent="0.3">
      <c r="A107" s="46">
        <v>17</v>
      </c>
      <c r="B107" s="51" t="s">
        <v>68</v>
      </c>
      <c r="C107" s="2">
        <v>3</v>
      </c>
      <c r="D107" s="2">
        <v>1</v>
      </c>
      <c r="E107" s="2">
        <v>1</v>
      </c>
      <c r="F107" s="61">
        <f t="shared" ca="1" si="44"/>
        <v>9</v>
      </c>
      <c r="G107" s="2">
        <v>0</v>
      </c>
      <c r="H107" s="2">
        <f t="shared" ca="1" si="45"/>
        <v>8.412247300694653E-2</v>
      </c>
      <c r="I107" s="2">
        <f t="shared" ca="1" si="46"/>
        <v>0.45003284858640991</v>
      </c>
      <c r="J107" s="2">
        <f t="shared" ca="1" si="47"/>
        <v>0.22249788162403</v>
      </c>
      <c r="K107" s="2">
        <f t="shared" ca="1" si="48"/>
        <v>9.7849722501041805E-2</v>
      </c>
      <c r="L107" s="2">
        <f t="shared" ca="1" si="49"/>
        <v>0.197671856246874</v>
      </c>
      <c r="M107" s="2">
        <f t="shared" ca="1" si="50"/>
        <v>0.2</v>
      </c>
      <c r="N107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107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107" s="3">
        <f t="shared" ca="1" si="52"/>
        <v>2.4985013004547834</v>
      </c>
      <c r="Q107" s="58" t="b">
        <f t="shared" ca="1" si="51"/>
        <v>0</v>
      </c>
      <c r="S107" s="63" t="s">
        <v>73</v>
      </c>
      <c r="T107" s="63" t="s">
        <v>73</v>
      </c>
      <c r="U107" s="63" t="s">
        <v>73</v>
      </c>
      <c r="V107" s="63" t="s">
        <v>73</v>
      </c>
      <c r="W107" s="63" t="s">
        <v>402</v>
      </c>
      <c r="X107" s="63" t="s">
        <v>402</v>
      </c>
      <c r="Y107" s="63" t="s">
        <v>402</v>
      </c>
      <c r="AA107">
        <v>104</v>
      </c>
      <c r="AB107" s="1">
        <v>4.1929115048102839</v>
      </c>
      <c r="AC107" s="1">
        <v>0.31419693365106011</v>
      </c>
      <c r="AD107" s="1">
        <v>2.8954712887488423</v>
      </c>
    </row>
    <row r="108" spans="1:30" x14ac:dyDescent="0.3">
      <c r="A108" s="46">
        <v>18</v>
      </c>
      <c r="B108" s="51" t="s">
        <v>68</v>
      </c>
      <c r="C108" s="2">
        <v>3</v>
      </c>
      <c r="D108" s="2">
        <v>1</v>
      </c>
      <c r="E108" s="2">
        <v>1</v>
      </c>
      <c r="F108" s="61">
        <f t="shared" ca="1" si="44"/>
        <v>9</v>
      </c>
      <c r="G108" s="2">
        <v>0</v>
      </c>
      <c r="H108" s="2">
        <f t="shared" ca="1" si="45"/>
        <v>8.412247300694653E-2</v>
      </c>
      <c r="I108" s="2">
        <f t="shared" ca="1" si="46"/>
        <v>0.45003284858640991</v>
      </c>
      <c r="J108" s="2">
        <f t="shared" ca="1" si="47"/>
        <v>0.22249788162403</v>
      </c>
      <c r="K108" s="2">
        <f t="shared" ca="1" si="48"/>
        <v>9.7849722501041805E-2</v>
      </c>
      <c r="L108" s="2">
        <f t="shared" ca="1" si="49"/>
        <v>0.197671856246874</v>
      </c>
      <c r="M108" s="2">
        <f t="shared" ca="1" si="50"/>
        <v>0.2</v>
      </c>
      <c r="N108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108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108" s="3">
        <f t="shared" ca="1" si="52"/>
        <v>2.4985013004547834</v>
      </c>
      <c r="Q108" s="58" t="b">
        <f t="shared" ca="1" si="51"/>
        <v>0</v>
      </c>
      <c r="S108" s="63" t="s">
        <v>73</v>
      </c>
      <c r="T108" s="63" t="s">
        <v>73</v>
      </c>
      <c r="U108" s="63" t="s">
        <v>73</v>
      </c>
      <c r="V108" s="63" t="s">
        <v>73</v>
      </c>
      <c r="W108" s="63" t="s">
        <v>402</v>
      </c>
      <c r="X108" s="63" t="s">
        <v>402</v>
      </c>
      <c r="Y108" s="63" t="s">
        <v>402</v>
      </c>
      <c r="AA108">
        <v>105</v>
      </c>
      <c r="AB108" s="1">
        <v>3.1749637983646464</v>
      </c>
      <c r="AC108" s="1">
        <v>0.64280073757839173</v>
      </c>
      <c r="AD108" s="1">
        <v>3.0626724381723478</v>
      </c>
    </row>
    <row r="109" spans="1:30" x14ac:dyDescent="0.3">
      <c r="A109" s="46">
        <v>19</v>
      </c>
      <c r="B109" s="51" t="s">
        <v>67</v>
      </c>
      <c r="C109" s="2">
        <v>3</v>
      </c>
      <c r="D109" s="2">
        <v>1</v>
      </c>
      <c r="E109" s="2">
        <v>1</v>
      </c>
      <c r="F109" s="61">
        <f t="shared" ca="1" si="44"/>
        <v>9</v>
      </c>
      <c r="G109" s="2">
        <v>0</v>
      </c>
      <c r="H109" s="2">
        <f t="shared" ca="1" si="45"/>
        <v>8.412247300694653E-2</v>
      </c>
      <c r="I109" s="2">
        <f t="shared" ca="1" si="46"/>
        <v>0.45003284858640991</v>
      </c>
      <c r="J109" s="2">
        <f t="shared" ca="1" si="47"/>
        <v>0.22249788162403</v>
      </c>
      <c r="K109" s="2">
        <f t="shared" ca="1" si="48"/>
        <v>9.7849722501041805E-2</v>
      </c>
      <c r="L109" s="2">
        <f t="shared" ca="1" si="49"/>
        <v>0.197671856246874</v>
      </c>
      <c r="M109" s="2">
        <f t="shared" ca="1" si="50"/>
        <v>0.2</v>
      </c>
      <c r="N109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109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109" s="3">
        <f t="shared" ca="1" si="52"/>
        <v>1.6612596612919674</v>
      </c>
      <c r="Q109" s="58" t="b">
        <f t="shared" ca="1" si="51"/>
        <v>1</v>
      </c>
      <c r="S109" s="63" t="s">
        <v>73</v>
      </c>
      <c r="T109" s="63" t="s">
        <v>73</v>
      </c>
      <c r="U109" s="63" t="s">
        <v>73</v>
      </c>
      <c r="V109" s="63" t="s">
        <v>73</v>
      </c>
      <c r="W109" s="63" t="s">
        <v>402</v>
      </c>
      <c r="X109" s="63" t="s">
        <v>402</v>
      </c>
      <c r="Y109" s="63" t="s">
        <v>402</v>
      </c>
      <c r="AA109">
        <v>106</v>
      </c>
      <c r="AB109" s="1">
        <v>0.43608320296256997</v>
      </c>
      <c r="AC109" s="1">
        <v>0.30259374522399007</v>
      </c>
      <c r="AD109" s="1">
        <v>2.596177883080057</v>
      </c>
    </row>
    <row r="110" spans="1:30" ht="16.2" thickBot="1" x14ac:dyDescent="0.35">
      <c r="A110" s="47">
        <v>20</v>
      </c>
      <c r="B110" s="41" t="s">
        <v>67</v>
      </c>
      <c r="C110" s="4">
        <v>3</v>
      </c>
      <c r="D110" s="4">
        <v>1</v>
      </c>
      <c r="E110" s="4">
        <v>1</v>
      </c>
      <c r="F110" s="61">
        <f t="shared" ca="1" si="44"/>
        <v>9</v>
      </c>
      <c r="G110" s="4">
        <v>0</v>
      </c>
      <c r="H110" s="2">
        <f t="shared" ca="1" si="45"/>
        <v>8.412247300694653E-2</v>
      </c>
      <c r="I110" s="2">
        <f t="shared" ca="1" si="46"/>
        <v>0.45003284858640991</v>
      </c>
      <c r="J110" s="2">
        <f t="shared" ca="1" si="47"/>
        <v>0.22249788162403</v>
      </c>
      <c r="K110" s="2">
        <f t="shared" ca="1" si="48"/>
        <v>9.7849722501041805E-2</v>
      </c>
      <c r="L110" s="2">
        <f t="shared" ca="1" si="49"/>
        <v>0.197671856246874</v>
      </c>
      <c r="M110" s="2">
        <f t="shared" ca="1" si="50"/>
        <v>0.2</v>
      </c>
      <c r="N110" s="2">
        <f ca="1">IFERROR(
  KVARTILIS.INC( INDEX(ABS($B$13:$D$18-$B$40:$D$45),0,0), 1 ),
  IFERROR(
    QUARTILE( INDEX(ABS($B$13:$D$18-$B$40:$D$45),0,0), 1 ),
    PERCENTILIS.INC( INDEX(ABS($B$13:$D$18-$B$40:$D$45),0,0), 0.25 )
  )
)</f>
        <v>0.14979438638243442</v>
      </c>
      <c r="O110" s="2">
        <f ca="1">IFERROR(
  KVARTILIS.INC( INDEX(ABS($B$13:$D$18-$B$40:$D$45),0,0 ), 3 ),
  IFERROR(
    QUARTILE( INDEX(ABS($B$13:$D$18-$B$40:$D$45),0,0 ), 3 ),
    PERCENTILIS.INC( INDEX(ABS($B$13:$D$18-$B$40:$D$45),0,0 ), 0.75 )
  )
)</f>
        <v>0.26109871124682843</v>
      </c>
      <c r="P110" s="3">
        <f t="shared" ca="1" si="52"/>
        <v>1.6612596612919674</v>
      </c>
      <c r="Q110" s="58" t="b">
        <f t="shared" ca="1" si="51"/>
        <v>1</v>
      </c>
      <c r="S110" s="63" t="s">
        <v>73</v>
      </c>
      <c r="T110" s="63" t="s">
        <v>73</v>
      </c>
      <c r="U110" s="63" t="s">
        <v>73</v>
      </c>
      <c r="V110" s="63" t="s">
        <v>73</v>
      </c>
      <c r="W110" s="63" t="s">
        <v>402</v>
      </c>
      <c r="X110" s="63" t="s">
        <v>402</v>
      </c>
      <c r="Y110" s="63" t="s">
        <v>402</v>
      </c>
      <c r="AA110">
        <v>107</v>
      </c>
      <c r="AB110" s="1">
        <v>7.3995239596521092</v>
      </c>
      <c r="AC110" s="1">
        <v>0.51778062637107036</v>
      </c>
      <c r="AD110" s="1">
        <v>2.4034810676923644</v>
      </c>
    </row>
    <row r="111" spans="1:30" x14ac:dyDescent="0.3">
      <c r="AA111">
        <v>108</v>
      </c>
      <c r="AB111" s="1">
        <v>2.0449262323049937</v>
      </c>
      <c r="AC111" s="1">
        <v>0.31350972136883631</v>
      </c>
      <c r="AD111" s="1">
        <v>1.9966390585455567</v>
      </c>
    </row>
    <row r="112" spans="1:30" x14ac:dyDescent="0.3">
      <c r="G112" t="s">
        <v>70</v>
      </c>
      <c r="AA112">
        <v>109</v>
      </c>
      <c r="AB112" s="1">
        <v>2.6049205901057797</v>
      </c>
      <c r="AC112" s="1">
        <v>0.33293892684414028</v>
      </c>
      <c r="AD112" s="1">
        <v>2.2678494282495398</v>
      </c>
    </row>
    <row r="113" spans="4:30" x14ac:dyDescent="0.3">
      <c r="S113" s="1" t="e">
        <f ca="1">CORREL(S115:S134,F115:F134)</f>
        <v>#DIV/0!</v>
      </c>
      <c r="AA113">
        <v>110</v>
      </c>
      <c r="AB113" s="1">
        <v>2.0702429656568913</v>
      </c>
      <c r="AC113" s="1">
        <v>0.63031567298394209</v>
      </c>
      <c r="AD113" s="1">
        <v>2.2318515849768277</v>
      </c>
    </row>
    <row r="114" spans="4:30" x14ac:dyDescent="0.3">
      <c r="D114" s="51" t="s">
        <v>77</v>
      </c>
      <c r="E114" s="51" t="s">
        <v>76</v>
      </c>
      <c r="F114" s="51" t="str">
        <f>F90</f>
        <v>Zöld db</v>
      </c>
      <c r="G114" s="51" t="str">
        <f>A90</f>
        <v>ID</v>
      </c>
      <c r="H114" s="51" t="str">
        <f t="shared" ref="H114:O114" si="53">H90</f>
        <v>Min (absz.)</v>
      </c>
      <c r="I114" s="51" t="str">
        <f t="shared" si="53"/>
        <v>Max (absz.)</v>
      </c>
      <c r="J114" s="51" t="str">
        <f t="shared" si="53"/>
        <v>Átlag (absz.)</v>
      </c>
      <c r="K114" s="51" t="str">
        <f t="shared" si="53"/>
        <v>Szórás (absz.)</v>
      </c>
      <c r="L114" s="51" t="str">
        <f t="shared" si="53"/>
        <v>Medián (absz.)</v>
      </c>
      <c r="M114" s="51" t="str">
        <f t="shared" si="53"/>
        <v>Módusz (absz.)</v>
      </c>
      <c r="N114" s="51" t="str">
        <f t="shared" si="53"/>
        <v>Q1 (absz.)</v>
      </c>
      <c r="O114" s="51" t="str">
        <f t="shared" si="53"/>
        <v>Q3 (absz.)</v>
      </c>
      <c r="P114" s="51" t="str">
        <f>P90</f>
        <v>Aktív cél</v>
      </c>
      <c r="Q114" s="51" t="s">
        <v>74</v>
      </c>
      <c r="R114" s="51" t="s">
        <v>75</v>
      </c>
      <c r="S114" s="51" t="s">
        <v>76</v>
      </c>
      <c r="U114" t="s">
        <v>397</v>
      </c>
      <c r="V114" t="s">
        <v>398</v>
      </c>
      <c r="W114" t="s">
        <v>76</v>
      </c>
      <c r="X114" t="s">
        <v>77</v>
      </c>
      <c r="AA114">
        <v>111</v>
      </c>
      <c r="AB114" s="1">
        <v>7.4125382557906505</v>
      </c>
      <c r="AC114" s="1">
        <v>0.48071786833306229</v>
      </c>
      <c r="AD114" s="1">
        <v>1.9321905245687885</v>
      </c>
    </row>
    <row r="115" spans="4:30" x14ac:dyDescent="0.3">
      <c r="D115" s="51">
        <f ca="1">S115-E115</f>
        <v>0</v>
      </c>
      <c r="E115" s="51">
        <f ca="1">RANK(F115,F$115:F$134,0)</f>
        <v>1</v>
      </c>
      <c r="F115" s="51">
        <f t="shared" ref="F115:F134" ca="1" si="54">F91</f>
        <v>9</v>
      </c>
      <c r="G115" s="51">
        <f>A91</f>
        <v>1</v>
      </c>
      <c r="H115" s="51">
        <f ca="1">RANK(H91,H$91:H$110,1)</f>
        <v>1</v>
      </c>
      <c r="I115" s="51">
        <f t="shared" ref="I115:P115" ca="1" si="55">RANK(I91,I$91:I$110,1)</f>
        <v>1</v>
      </c>
      <c r="J115" s="51">
        <f t="shared" ca="1" si="55"/>
        <v>1</v>
      </c>
      <c r="K115" s="51">
        <f t="shared" ca="1" si="55"/>
        <v>1</v>
      </c>
      <c r="L115" s="51">
        <f t="shared" ca="1" si="55"/>
        <v>1</v>
      </c>
      <c r="M115" s="51">
        <f t="shared" ca="1" si="55"/>
        <v>1</v>
      </c>
      <c r="N115" s="51">
        <f t="shared" ca="1" si="55"/>
        <v>1</v>
      </c>
      <c r="O115" s="51">
        <f t="shared" ca="1" si="55"/>
        <v>1</v>
      </c>
      <c r="P115" s="51">
        <f t="shared" ca="1" si="55"/>
        <v>1</v>
      </c>
      <c r="Q115" s="51">
        <v>1000000</v>
      </c>
      <c r="R115" s="78">
        <f ca="1">AVERAGE(H115:P115)</f>
        <v>1</v>
      </c>
      <c r="S115" s="51">
        <f ca="1">RANK(R115,R$115:R$134,1)</f>
        <v>1</v>
      </c>
      <c r="U115">
        <f>IF(Munka1!M74*Munka2!M74&lt;=0,1,0)</f>
        <v>1</v>
      </c>
      <c r="V115">
        <f>Munka1!K74</f>
        <v>999997.9</v>
      </c>
      <c r="W115">
        <f>RANK(V115,V$115:V$134,0)</f>
        <v>10</v>
      </c>
      <c r="X115">
        <f ca="1">S115-W115</f>
        <v>-9</v>
      </c>
      <c r="AA115">
        <v>112</v>
      </c>
      <c r="AB115" s="1">
        <v>0.34253582695520141</v>
      </c>
      <c r="AC115" s="1">
        <v>0.86933696160177898</v>
      </c>
      <c r="AD115" s="1">
        <v>1.0938385312059518</v>
      </c>
    </row>
    <row r="116" spans="4:30" x14ac:dyDescent="0.3">
      <c r="D116" s="51">
        <f t="shared" ref="D116:D134" ca="1" si="56">S116-E116</f>
        <v>5</v>
      </c>
      <c r="E116" s="51">
        <f t="shared" ref="E116:E134" ca="1" si="57">RANK(F116,F$115:F$134,0)</f>
        <v>1</v>
      </c>
      <c r="F116" s="51">
        <f t="shared" ca="1" si="54"/>
        <v>9</v>
      </c>
      <c r="G116" s="51">
        <f t="shared" ref="G116:G134" si="58">A92</f>
        <v>2</v>
      </c>
      <c r="H116" s="51">
        <f t="shared" ref="H116:P116" ca="1" si="59">RANK(H92,H$91:H$110,1)</f>
        <v>1</v>
      </c>
      <c r="I116" s="51">
        <f t="shared" ca="1" si="59"/>
        <v>1</v>
      </c>
      <c r="J116" s="51">
        <f t="shared" ca="1" si="59"/>
        <v>1</v>
      </c>
      <c r="K116" s="51">
        <f t="shared" ca="1" si="59"/>
        <v>1</v>
      </c>
      <c r="L116" s="51">
        <f t="shared" ca="1" si="59"/>
        <v>1</v>
      </c>
      <c r="M116" s="51">
        <f t="shared" ca="1" si="59"/>
        <v>1</v>
      </c>
      <c r="N116" s="51">
        <f t="shared" ca="1" si="59"/>
        <v>1</v>
      </c>
      <c r="O116" s="51">
        <f t="shared" ca="1" si="59"/>
        <v>1</v>
      </c>
      <c r="P116" s="51">
        <f t="shared" ca="1" si="59"/>
        <v>6</v>
      </c>
      <c r="Q116" s="51">
        <v>1000000</v>
      </c>
      <c r="R116" s="78">
        <f t="shared" ref="R116:R134" ca="1" si="60">AVERAGE(H116:P116)</f>
        <v>1.5555555555555556</v>
      </c>
      <c r="S116" s="51">
        <f t="shared" ref="S116:S134" ca="1" si="61">RANK(R116,R$115:R$134,1)</f>
        <v>6</v>
      </c>
      <c r="U116">
        <f>IF(Munka1!M75*Munka2!M75&lt;=0,1,0)</f>
        <v>1</v>
      </c>
      <c r="V116">
        <f>Munka1!K75</f>
        <v>999960.4</v>
      </c>
      <c r="W116">
        <f t="shared" ref="W116:W134" si="62">RANK(V116,V$115:V$134,0)</f>
        <v>16</v>
      </c>
      <c r="X116">
        <f t="shared" ref="X116:X134" ca="1" si="63">S116-W116</f>
        <v>-10</v>
      </c>
      <c r="AA116">
        <v>113</v>
      </c>
      <c r="AB116" s="1">
        <v>5.0768299014291225</v>
      </c>
      <c r="AC116" s="1">
        <v>0.9749000364208551</v>
      </c>
      <c r="AD116" s="1">
        <v>1.7517856260747828</v>
      </c>
    </row>
    <row r="117" spans="4:30" ht="16.2" thickBot="1" x14ac:dyDescent="0.35">
      <c r="D117" s="51">
        <f t="shared" ca="1" si="56"/>
        <v>0</v>
      </c>
      <c r="E117" s="51">
        <f t="shared" ca="1" si="57"/>
        <v>1</v>
      </c>
      <c r="F117" s="51">
        <f t="shared" ca="1" si="54"/>
        <v>9</v>
      </c>
      <c r="G117" s="51">
        <f t="shared" si="58"/>
        <v>3</v>
      </c>
      <c r="H117" s="51">
        <f t="shared" ref="H117:P117" ca="1" si="64">RANK(H93,H$91:H$110,1)</f>
        <v>1</v>
      </c>
      <c r="I117" s="51">
        <f t="shared" ca="1" si="64"/>
        <v>1</v>
      </c>
      <c r="J117" s="51">
        <f t="shared" ca="1" si="64"/>
        <v>1</v>
      </c>
      <c r="K117" s="51">
        <f t="shared" ca="1" si="64"/>
        <v>1</v>
      </c>
      <c r="L117" s="51">
        <f t="shared" ca="1" si="64"/>
        <v>1</v>
      </c>
      <c r="M117" s="51">
        <f t="shared" ca="1" si="64"/>
        <v>1</v>
      </c>
      <c r="N117" s="51">
        <f t="shared" ca="1" si="64"/>
        <v>1</v>
      </c>
      <c r="O117" s="51">
        <f t="shared" ca="1" si="64"/>
        <v>1</v>
      </c>
      <c r="P117" s="51">
        <f t="shared" ca="1" si="64"/>
        <v>1</v>
      </c>
      <c r="Q117" s="51">
        <v>1000000</v>
      </c>
      <c r="R117" s="78">
        <f t="shared" ca="1" si="60"/>
        <v>1</v>
      </c>
      <c r="S117" s="51">
        <f t="shared" ca="1" si="61"/>
        <v>1</v>
      </c>
      <c r="U117">
        <f>IF(Munka1!M76*Munka2!M76&lt;=0,1,0)</f>
        <v>1</v>
      </c>
      <c r="V117">
        <f>Munka1!K76</f>
        <v>999992.4</v>
      </c>
      <c r="W117">
        <f t="shared" si="62"/>
        <v>14</v>
      </c>
      <c r="X117">
        <f t="shared" ca="1" si="63"/>
        <v>-13</v>
      </c>
      <c r="AA117">
        <v>114</v>
      </c>
      <c r="AB117" s="1">
        <v>1.1082703096897111</v>
      </c>
      <c r="AC117" s="1">
        <v>0.4217597845785595</v>
      </c>
      <c r="AD117" s="1">
        <v>4.1119862111748331</v>
      </c>
    </row>
    <row r="118" spans="4:30" ht="16.2" thickBot="1" x14ac:dyDescent="0.35">
      <c r="D118" s="51">
        <f t="shared" ca="1" si="56"/>
        <v>0</v>
      </c>
      <c r="E118" s="51">
        <f t="shared" ca="1" si="57"/>
        <v>1</v>
      </c>
      <c r="F118" s="51">
        <f t="shared" ca="1" si="54"/>
        <v>9</v>
      </c>
      <c r="G118" s="51">
        <f t="shared" si="58"/>
        <v>4</v>
      </c>
      <c r="H118" s="51">
        <f t="shared" ref="H118:P118" ca="1" si="65">RANK(H94,H$91:H$110,1)</f>
        <v>1</v>
      </c>
      <c r="I118" s="51">
        <f t="shared" ca="1" si="65"/>
        <v>1</v>
      </c>
      <c r="J118" s="51">
        <f t="shared" ca="1" si="65"/>
        <v>1</v>
      </c>
      <c r="K118" s="51">
        <f t="shared" ca="1" si="65"/>
        <v>1</v>
      </c>
      <c r="L118" s="51">
        <f t="shared" ca="1" si="65"/>
        <v>1</v>
      </c>
      <c r="M118" s="51">
        <f t="shared" ca="1" si="65"/>
        <v>1</v>
      </c>
      <c r="N118" s="51">
        <f t="shared" ca="1" si="65"/>
        <v>1</v>
      </c>
      <c r="O118" s="51">
        <f t="shared" ca="1" si="65"/>
        <v>1</v>
      </c>
      <c r="P118" s="51">
        <f t="shared" ca="1" si="65"/>
        <v>1</v>
      </c>
      <c r="Q118" s="51">
        <v>1000000</v>
      </c>
      <c r="R118" s="2">
        <f t="shared" ca="1" si="60"/>
        <v>1</v>
      </c>
      <c r="S118" s="51">
        <f t="shared" ca="1" si="61"/>
        <v>1</v>
      </c>
      <c r="T118" s="65"/>
      <c r="U118" s="65">
        <f>IF(Munka1!M77*Munka2!M77&lt;=0,1,0)</f>
        <v>1</v>
      </c>
      <c r="V118" s="65">
        <f>Munka1!K77</f>
        <v>1000075.4</v>
      </c>
      <c r="W118" s="65">
        <f t="shared" si="62"/>
        <v>1</v>
      </c>
      <c r="X118" s="66">
        <f t="shared" ca="1" si="63"/>
        <v>0</v>
      </c>
      <c r="Y118" t="s">
        <v>404</v>
      </c>
      <c r="AA118">
        <v>115</v>
      </c>
      <c r="AB118" s="1">
        <v>3.8554476733721033</v>
      </c>
      <c r="AC118" s="1">
        <v>0.3077312796368834</v>
      </c>
      <c r="AD118" s="1">
        <v>2.0557796771726302</v>
      </c>
    </row>
    <row r="119" spans="4:30" x14ac:dyDescent="0.3">
      <c r="D119" s="51">
        <f t="shared" ca="1" si="56"/>
        <v>14</v>
      </c>
      <c r="E119" s="51">
        <f t="shared" ca="1" si="57"/>
        <v>1</v>
      </c>
      <c r="F119" s="51">
        <f t="shared" ca="1" si="54"/>
        <v>9</v>
      </c>
      <c r="G119" s="51">
        <f t="shared" si="58"/>
        <v>5</v>
      </c>
      <c r="H119" s="51">
        <f t="shared" ref="H119:P119" ca="1" si="66">RANK(H95,H$91:H$110,1)</f>
        <v>1</v>
      </c>
      <c r="I119" s="51">
        <f t="shared" ca="1" si="66"/>
        <v>1</v>
      </c>
      <c r="J119" s="51">
        <f t="shared" ca="1" si="66"/>
        <v>1</v>
      </c>
      <c r="K119" s="51">
        <f t="shared" ca="1" si="66"/>
        <v>1</v>
      </c>
      <c r="L119" s="51">
        <f t="shared" ca="1" si="66"/>
        <v>1</v>
      </c>
      <c r="M119" s="51">
        <f t="shared" ca="1" si="66"/>
        <v>1</v>
      </c>
      <c r="N119" s="51">
        <f t="shared" ca="1" si="66"/>
        <v>1</v>
      </c>
      <c r="O119" s="51">
        <f t="shared" ca="1" si="66"/>
        <v>1</v>
      </c>
      <c r="P119" s="51">
        <f t="shared" ca="1" si="66"/>
        <v>15</v>
      </c>
      <c r="Q119" s="51">
        <v>1000000</v>
      </c>
      <c r="R119" s="78">
        <f t="shared" ca="1" si="60"/>
        <v>2.5555555555555554</v>
      </c>
      <c r="S119" s="51">
        <f t="shared" ca="1" si="61"/>
        <v>15</v>
      </c>
      <c r="U119">
        <f>IF(Munka1!M78*Munka2!M78&lt;=0,1,0)</f>
        <v>1</v>
      </c>
      <c r="V119">
        <f>Munka1!K78</f>
        <v>999953.9</v>
      </c>
      <c r="W119">
        <f t="shared" si="62"/>
        <v>18</v>
      </c>
      <c r="X119">
        <f t="shared" ca="1" si="63"/>
        <v>-3</v>
      </c>
      <c r="AA119">
        <v>116</v>
      </c>
      <c r="AB119" s="1">
        <v>4.9613115761411093</v>
      </c>
      <c r="AC119" s="1">
        <v>0.42884881633795857</v>
      </c>
      <c r="AD119" s="1">
        <v>2.0884851955297639</v>
      </c>
    </row>
    <row r="120" spans="4:30" x14ac:dyDescent="0.3">
      <c r="D120" s="51">
        <f t="shared" ca="1" si="56"/>
        <v>14</v>
      </c>
      <c r="E120" s="51">
        <f t="shared" ca="1" si="57"/>
        <v>1</v>
      </c>
      <c r="F120" s="51">
        <f t="shared" ca="1" si="54"/>
        <v>9</v>
      </c>
      <c r="G120" s="51">
        <f t="shared" si="58"/>
        <v>6</v>
      </c>
      <c r="H120" s="51">
        <f t="shared" ref="H120:P120" ca="1" si="67">RANK(H96,H$91:H$110,1)</f>
        <v>1</v>
      </c>
      <c r="I120" s="51">
        <f t="shared" ca="1" si="67"/>
        <v>1</v>
      </c>
      <c r="J120" s="51">
        <f t="shared" ca="1" si="67"/>
        <v>1</v>
      </c>
      <c r="K120" s="51">
        <f t="shared" ca="1" si="67"/>
        <v>1</v>
      </c>
      <c r="L120" s="51">
        <f t="shared" ca="1" si="67"/>
        <v>1</v>
      </c>
      <c r="M120" s="51">
        <f t="shared" ca="1" si="67"/>
        <v>1</v>
      </c>
      <c r="N120" s="51">
        <f t="shared" ca="1" si="67"/>
        <v>1</v>
      </c>
      <c r="O120" s="51">
        <f t="shared" ca="1" si="67"/>
        <v>1</v>
      </c>
      <c r="P120" s="51">
        <f t="shared" ca="1" si="67"/>
        <v>15</v>
      </c>
      <c r="Q120" s="51">
        <v>1000000</v>
      </c>
      <c r="R120" s="78">
        <f t="shared" ca="1" si="60"/>
        <v>2.5555555555555554</v>
      </c>
      <c r="S120" s="51">
        <f t="shared" ca="1" si="61"/>
        <v>15</v>
      </c>
      <c r="U120">
        <f>IF(Munka1!M79*Munka2!M79&lt;=0,1,0)</f>
        <v>1</v>
      </c>
      <c r="V120">
        <f>Munka1!K79</f>
        <v>999997.9</v>
      </c>
      <c r="W120">
        <f t="shared" si="62"/>
        <v>10</v>
      </c>
      <c r="X120">
        <f t="shared" ca="1" si="63"/>
        <v>5</v>
      </c>
      <c r="AA120">
        <v>117</v>
      </c>
      <c r="AB120" s="1">
        <v>3.3333634095248206</v>
      </c>
      <c r="AC120" s="1">
        <v>0.51072914244679402</v>
      </c>
      <c r="AD120" s="1">
        <v>1.0220203009318269</v>
      </c>
    </row>
    <row r="121" spans="4:30" x14ac:dyDescent="0.3">
      <c r="D121" s="51">
        <f t="shared" ca="1" si="56"/>
        <v>8</v>
      </c>
      <c r="E121" s="51">
        <f t="shared" ca="1" si="57"/>
        <v>1</v>
      </c>
      <c r="F121" s="51">
        <f t="shared" ca="1" si="54"/>
        <v>9</v>
      </c>
      <c r="G121" s="51">
        <f t="shared" si="58"/>
        <v>7</v>
      </c>
      <c r="H121" s="51">
        <f t="shared" ref="H121:P121" ca="1" si="68">RANK(H97,H$91:H$110,1)</f>
        <v>1</v>
      </c>
      <c r="I121" s="51">
        <f t="shared" ca="1" si="68"/>
        <v>1</v>
      </c>
      <c r="J121" s="51">
        <f t="shared" ca="1" si="68"/>
        <v>1</v>
      </c>
      <c r="K121" s="51">
        <f t="shared" ca="1" si="68"/>
        <v>1</v>
      </c>
      <c r="L121" s="51">
        <f t="shared" ca="1" si="68"/>
        <v>1</v>
      </c>
      <c r="M121" s="51">
        <f t="shared" ca="1" si="68"/>
        <v>1</v>
      </c>
      <c r="N121" s="51">
        <f t="shared" ca="1" si="68"/>
        <v>1</v>
      </c>
      <c r="O121" s="51">
        <f t="shared" ca="1" si="68"/>
        <v>1</v>
      </c>
      <c r="P121" s="51">
        <f t="shared" ca="1" si="68"/>
        <v>9</v>
      </c>
      <c r="Q121" s="51">
        <v>1000000</v>
      </c>
      <c r="R121" s="78">
        <f t="shared" ca="1" si="60"/>
        <v>1.8888888888888888</v>
      </c>
      <c r="S121" s="51">
        <f t="shared" ca="1" si="61"/>
        <v>9</v>
      </c>
      <c r="U121">
        <f>IF(Munka1!M80*Munka2!M80&lt;=0,1,0)</f>
        <v>1</v>
      </c>
      <c r="V121">
        <f>Munka1!K80</f>
        <v>999945.4</v>
      </c>
      <c r="W121">
        <f t="shared" si="62"/>
        <v>19</v>
      </c>
      <c r="X121">
        <f t="shared" ca="1" si="63"/>
        <v>-10</v>
      </c>
      <c r="AA121">
        <v>118</v>
      </c>
      <c r="AB121" s="1">
        <v>4.6873043903041873</v>
      </c>
      <c r="AC121" s="1">
        <v>0.25840849754856027</v>
      </c>
      <c r="AD121" s="1">
        <v>1.5670592516963844</v>
      </c>
    </row>
    <row r="122" spans="4:30" ht="16.2" thickBot="1" x14ac:dyDescent="0.35">
      <c r="D122" s="51">
        <f t="shared" ca="1" si="56"/>
        <v>8</v>
      </c>
      <c r="E122" s="51">
        <f t="shared" ca="1" si="57"/>
        <v>1</v>
      </c>
      <c r="F122" s="51">
        <f t="shared" ca="1" si="54"/>
        <v>9</v>
      </c>
      <c r="G122" s="51">
        <f t="shared" si="58"/>
        <v>8</v>
      </c>
      <c r="H122" s="51">
        <f t="shared" ref="H122:P122" ca="1" si="69">RANK(H98,H$91:H$110,1)</f>
        <v>1</v>
      </c>
      <c r="I122" s="51">
        <f t="shared" ca="1" si="69"/>
        <v>1</v>
      </c>
      <c r="J122" s="51">
        <f t="shared" ca="1" si="69"/>
        <v>1</v>
      </c>
      <c r="K122" s="51">
        <f t="shared" ca="1" si="69"/>
        <v>1</v>
      </c>
      <c r="L122" s="51">
        <f t="shared" ca="1" si="69"/>
        <v>1</v>
      </c>
      <c r="M122" s="51">
        <f t="shared" ca="1" si="69"/>
        <v>1</v>
      </c>
      <c r="N122" s="51">
        <f t="shared" ca="1" si="69"/>
        <v>1</v>
      </c>
      <c r="O122" s="51">
        <f t="shared" ca="1" si="69"/>
        <v>1</v>
      </c>
      <c r="P122" s="51">
        <f t="shared" ca="1" si="69"/>
        <v>9</v>
      </c>
      <c r="Q122" s="51">
        <v>1000000</v>
      </c>
      <c r="R122" s="78">
        <f t="shared" ca="1" si="60"/>
        <v>1.8888888888888888</v>
      </c>
      <c r="S122" s="51">
        <f t="shared" ca="1" si="61"/>
        <v>9</v>
      </c>
      <c r="U122">
        <f>IF(Munka1!M81*Munka2!M81&lt;=0,1,0)</f>
        <v>1</v>
      </c>
      <c r="V122">
        <f>Munka1!K81</f>
        <v>999959.9</v>
      </c>
      <c r="W122">
        <f t="shared" si="62"/>
        <v>17</v>
      </c>
      <c r="X122">
        <f t="shared" ca="1" si="63"/>
        <v>-8</v>
      </c>
      <c r="AA122">
        <v>119</v>
      </c>
      <c r="AB122" s="1">
        <v>2.8156232668804075</v>
      </c>
      <c r="AC122" s="1">
        <v>0.39771873920044915</v>
      </c>
      <c r="AD122" s="1">
        <v>3.0541843935448023</v>
      </c>
    </row>
    <row r="123" spans="4:30" ht="16.2" thickBot="1" x14ac:dyDescent="0.35">
      <c r="D123" s="51">
        <f t="shared" ca="1" si="56"/>
        <v>18</v>
      </c>
      <c r="E123" s="51">
        <f t="shared" ca="1" si="57"/>
        <v>1</v>
      </c>
      <c r="F123" s="51">
        <f t="shared" ca="1" si="54"/>
        <v>9</v>
      </c>
      <c r="G123" s="79">
        <f t="shared" si="58"/>
        <v>9</v>
      </c>
      <c r="H123" s="79">
        <f t="shared" ref="H123:P123" ca="1" si="70">RANK(H99,H$91:H$110,1)</f>
        <v>1</v>
      </c>
      <c r="I123" s="79">
        <f t="shared" ca="1" si="70"/>
        <v>1</v>
      </c>
      <c r="J123" s="79">
        <f t="shared" ca="1" si="70"/>
        <v>1</v>
      </c>
      <c r="K123" s="79">
        <f t="shared" ca="1" si="70"/>
        <v>1</v>
      </c>
      <c r="L123" s="79">
        <f t="shared" ca="1" si="70"/>
        <v>1</v>
      </c>
      <c r="M123" s="79">
        <f t="shared" ca="1" si="70"/>
        <v>1</v>
      </c>
      <c r="N123" s="79">
        <f t="shared" ca="1" si="70"/>
        <v>1</v>
      </c>
      <c r="O123" s="79">
        <f t="shared" ca="1" si="70"/>
        <v>1</v>
      </c>
      <c r="P123" s="79">
        <f t="shared" ca="1" si="70"/>
        <v>19</v>
      </c>
      <c r="Q123" s="79">
        <v>1000000</v>
      </c>
      <c r="R123" s="23">
        <f t="shared" ca="1" si="60"/>
        <v>3</v>
      </c>
      <c r="S123" s="79">
        <f t="shared" ca="1" si="61"/>
        <v>19</v>
      </c>
      <c r="T123" s="65"/>
      <c r="U123" s="65">
        <f>IF(Munka1!M82*Munka2!M82&lt;=0,1,0)</f>
        <v>1</v>
      </c>
      <c r="V123" s="65">
        <f>Munka1!K82</f>
        <v>1000060.9</v>
      </c>
      <c r="W123" s="65">
        <f t="shared" si="62"/>
        <v>2</v>
      </c>
      <c r="X123" s="66">
        <f t="shared" ca="1" si="63"/>
        <v>17</v>
      </c>
      <c r="Y123" t="s">
        <v>404</v>
      </c>
      <c r="AA123">
        <v>120</v>
      </c>
      <c r="AB123" s="1">
        <v>3.6849637140325964</v>
      </c>
      <c r="AC123" s="1">
        <v>0.79832896251504604</v>
      </c>
      <c r="AD123" s="1">
        <v>1.7584509668598205</v>
      </c>
    </row>
    <row r="124" spans="4:30" x14ac:dyDescent="0.3">
      <c r="D124" s="51">
        <f t="shared" ca="1" si="56"/>
        <v>18</v>
      </c>
      <c r="E124" s="51">
        <f t="shared" ca="1" si="57"/>
        <v>1</v>
      </c>
      <c r="F124" s="51">
        <f t="shared" ca="1" si="54"/>
        <v>9</v>
      </c>
      <c r="G124" s="51">
        <f t="shared" si="58"/>
        <v>10</v>
      </c>
      <c r="H124" s="51">
        <f t="shared" ref="H124:P124" ca="1" si="71">RANK(H100,H$91:H$110,1)</f>
        <v>1</v>
      </c>
      <c r="I124" s="51">
        <f t="shared" ca="1" si="71"/>
        <v>1</v>
      </c>
      <c r="J124" s="51">
        <f t="shared" ca="1" si="71"/>
        <v>1</v>
      </c>
      <c r="K124" s="51">
        <f t="shared" ca="1" si="71"/>
        <v>1</v>
      </c>
      <c r="L124" s="51">
        <f t="shared" ca="1" si="71"/>
        <v>1</v>
      </c>
      <c r="M124" s="51">
        <f t="shared" ca="1" si="71"/>
        <v>1</v>
      </c>
      <c r="N124" s="51">
        <f t="shared" ca="1" si="71"/>
        <v>1</v>
      </c>
      <c r="O124" s="51">
        <f t="shared" ca="1" si="71"/>
        <v>1</v>
      </c>
      <c r="P124" s="51">
        <f t="shared" ca="1" si="71"/>
        <v>19</v>
      </c>
      <c r="Q124" s="51">
        <v>1000000</v>
      </c>
      <c r="R124" s="78">
        <f t="shared" ca="1" si="60"/>
        <v>3</v>
      </c>
      <c r="S124" s="51">
        <f t="shared" ca="1" si="61"/>
        <v>19</v>
      </c>
      <c r="U124">
        <f>IF(Munka1!M83*Munka2!M83&lt;=0,1,0)</f>
        <v>1</v>
      </c>
      <c r="V124">
        <f>Munka1!K83</f>
        <v>1000044.9</v>
      </c>
      <c r="W124">
        <f t="shared" si="62"/>
        <v>3</v>
      </c>
      <c r="X124">
        <f t="shared" ca="1" si="63"/>
        <v>16</v>
      </c>
      <c r="AA124">
        <v>121</v>
      </c>
      <c r="AB124" s="1">
        <v>3.5619069354894783</v>
      </c>
      <c r="AC124" s="1">
        <v>0.45815338470635059</v>
      </c>
      <c r="AD124" s="1">
        <v>1.4871438265710457</v>
      </c>
    </row>
    <row r="125" spans="4:30" x14ac:dyDescent="0.3">
      <c r="D125" s="51">
        <f t="shared" ca="1" si="56"/>
        <v>10</v>
      </c>
      <c r="E125" s="51">
        <f t="shared" ca="1" si="57"/>
        <v>1</v>
      </c>
      <c r="F125" s="51">
        <f t="shared" ca="1" si="54"/>
        <v>9</v>
      </c>
      <c r="G125" s="51">
        <f t="shared" si="58"/>
        <v>11</v>
      </c>
      <c r="H125" s="51">
        <f t="shared" ref="H125:P125" ca="1" si="72">RANK(H101,H$91:H$110,1)</f>
        <v>1</v>
      </c>
      <c r="I125" s="51">
        <f t="shared" ca="1" si="72"/>
        <v>1</v>
      </c>
      <c r="J125" s="51">
        <f t="shared" ca="1" si="72"/>
        <v>1</v>
      </c>
      <c r="K125" s="51">
        <f t="shared" ca="1" si="72"/>
        <v>1</v>
      </c>
      <c r="L125" s="51">
        <f t="shared" ca="1" si="72"/>
        <v>1</v>
      </c>
      <c r="M125" s="51">
        <f t="shared" ca="1" si="72"/>
        <v>1</v>
      </c>
      <c r="N125" s="51">
        <f t="shared" ca="1" si="72"/>
        <v>1</v>
      </c>
      <c r="O125" s="51">
        <f t="shared" ca="1" si="72"/>
        <v>1</v>
      </c>
      <c r="P125" s="51">
        <f t="shared" ca="1" si="72"/>
        <v>11</v>
      </c>
      <c r="Q125" s="51">
        <v>1000000</v>
      </c>
      <c r="R125" s="78">
        <f t="shared" ca="1" si="60"/>
        <v>2.1111111111111112</v>
      </c>
      <c r="S125" s="51">
        <f t="shared" ca="1" si="61"/>
        <v>11</v>
      </c>
      <c r="U125">
        <f>IF(Munka1!M84*Munka2!M84&lt;=0,1,0)</f>
        <v>1</v>
      </c>
      <c r="V125">
        <f>Munka1!K84</f>
        <v>1000004.9</v>
      </c>
      <c r="W125">
        <f t="shared" si="62"/>
        <v>7</v>
      </c>
      <c r="X125">
        <f t="shared" ca="1" si="63"/>
        <v>4</v>
      </c>
      <c r="AA125">
        <v>122</v>
      </c>
      <c r="AB125" s="1">
        <v>2.5502052306975442</v>
      </c>
      <c r="AC125" s="1">
        <v>0.63267804756979118</v>
      </c>
      <c r="AD125" s="1">
        <v>2.3731473554952558</v>
      </c>
    </row>
    <row r="126" spans="4:30" x14ac:dyDescent="0.3">
      <c r="D126" s="51">
        <f t="shared" ca="1" si="56"/>
        <v>10</v>
      </c>
      <c r="E126" s="51">
        <f t="shared" ca="1" si="57"/>
        <v>1</v>
      </c>
      <c r="F126" s="51">
        <f t="shared" ca="1" si="54"/>
        <v>9</v>
      </c>
      <c r="G126" s="51">
        <f t="shared" si="58"/>
        <v>12</v>
      </c>
      <c r="H126" s="51">
        <f t="shared" ref="H126:P126" ca="1" si="73">RANK(H102,H$91:H$110,1)</f>
        <v>1</v>
      </c>
      <c r="I126" s="51">
        <f t="shared" ca="1" si="73"/>
        <v>1</v>
      </c>
      <c r="J126" s="51">
        <f t="shared" ca="1" si="73"/>
        <v>1</v>
      </c>
      <c r="K126" s="51">
        <f t="shared" ca="1" si="73"/>
        <v>1</v>
      </c>
      <c r="L126" s="51">
        <f t="shared" ca="1" si="73"/>
        <v>1</v>
      </c>
      <c r="M126" s="51">
        <f t="shared" ca="1" si="73"/>
        <v>1</v>
      </c>
      <c r="N126" s="51">
        <f t="shared" ca="1" si="73"/>
        <v>1</v>
      </c>
      <c r="O126" s="51">
        <f t="shared" ca="1" si="73"/>
        <v>1</v>
      </c>
      <c r="P126" s="51">
        <f t="shared" ca="1" si="73"/>
        <v>11</v>
      </c>
      <c r="Q126" s="51">
        <v>1000000</v>
      </c>
      <c r="R126" s="78">
        <f t="shared" ca="1" si="60"/>
        <v>2.1111111111111112</v>
      </c>
      <c r="S126" s="51">
        <f t="shared" ca="1" si="61"/>
        <v>11</v>
      </c>
      <c r="U126">
        <f>IF(Munka1!M85*Munka2!M85&lt;=0,1,0)</f>
        <v>1</v>
      </c>
      <c r="V126">
        <f>Munka1!K85</f>
        <v>999997.9</v>
      </c>
      <c r="W126">
        <f t="shared" si="62"/>
        <v>10</v>
      </c>
      <c r="X126">
        <f t="shared" ca="1" si="63"/>
        <v>1</v>
      </c>
      <c r="AA126">
        <v>123</v>
      </c>
      <c r="AB126" s="1">
        <v>0.70640517629655641</v>
      </c>
      <c r="AC126" s="1">
        <v>1.0554961289912617</v>
      </c>
      <c r="AD126" s="1">
        <v>1.3495944630605936</v>
      </c>
    </row>
    <row r="127" spans="4:30" x14ac:dyDescent="0.3">
      <c r="D127" s="51">
        <f t="shared" ca="1" si="56"/>
        <v>5</v>
      </c>
      <c r="E127" s="51">
        <f t="shared" ca="1" si="57"/>
        <v>1</v>
      </c>
      <c r="F127" s="51">
        <f t="shared" ca="1" si="54"/>
        <v>9</v>
      </c>
      <c r="G127" s="51">
        <f t="shared" si="58"/>
        <v>13</v>
      </c>
      <c r="H127" s="51">
        <f t="shared" ref="H127:P127" ca="1" si="74">RANK(H103,H$91:H$110,1)</f>
        <v>1</v>
      </c>
      <c r="I127" s="51">
        <f t="shared" ca="1" si="74"/>
        <v>1</v>
      </c>
      <c r="J127" s="51">
        <f t="shared" ca="1" si="74"/>
        <v>1</v>
      </c>
      <c r="K127" s="51">
        <f t="shared" ca="1" si="74"/>
        <v>1</v>
      </c>
      <c r="L127" s="51">
        <f t="shared" ca="1" si="74"/>
        <v>1</v>
      </c>
      <c r="M127" s="51">
        <f t="shared" ca="1" si="74"/>
        <v>1</v>
      </c>
      <c r="N127" s="51">
        <f t="shared" ca="1" si="74"/>
        <v>1</v>
      </c>
      <c r="O127" s="51">
        <f t="shared" ca="1" si="74"/>
        <v>1</v>
      </c>
      <c r="P127" s="51">
        <f t="shared" ca="1" si="74"/>
        <v>6</v>
      </c>
      <c r="Q127" s="51">
        <v>1000000</v>
      </c>
      <c r="R127" s="78">
        <f t="shared" ca="1" si="60"/>
        <v>1.5555555555555556</v>
      </c>
      <c r="S127" s="51">
        <f t="shared" ca="1" si="61"/>
        <v>6</v>
      </c>
      <c r="U127">
        <f>IF(Munka1!M86*Munka2!M86&lt;=0,1,0)</f>
        <v>1</v>
      </c>
      <c r="V127">
        <f>Munka1!K86</f>
        <v>1000003.9</v>
      </c>
      <c r="W127">
        <f t="shared" si="62"/>
        <v>8</v>
      </c>
      <c r="X127">
        <f t="shared" ca="1" si="63"/>
        <v>-2</v>
      </c>
      <c r="AA127">
        <v>124</v>
      </c>
      <c r="AB127" s="1">
        <v>0.55153821933990754</v>
      </c>
      <c r="AC127" s="1">
        <v>0.55740665999755878</v>
      </c>
      <c r="AD127" s="1">
        <v>1.862488996071251</v>
      </c>
    </row>
    <row r="128" spans="4:30" x14ac:dyDescent="0.3">
      <c r="D128" s="51">
        <f t="shared" ca="1" si="56"/>
        <v>5</v>
      </c>
      <c r="E128" s="51">
        <f t="shared" ca="1" si="57"/>
        <v>1</v>
      </c>
      <c r="F128" s="51">
        <f t="shared" ca="1" si="54"/>
        <v>9</v>
      </c>
      <c r="G128" s="51">
        <f t="shared" si="58"/>
        <v>14</v>
      </c>
      <c r="H128" s="51">
        <f t="shared" ref="H128:P128" ca="1" si="75">RANK(H104,H$91:H$110,1)</f>
        <v>1</v>
      </c>
      <c r="I128" s="51">
        <f t="shared" ca="1" si="75"/>
        <v>1</v>
      </c>
      <c r="J128" s="51">
        <f t="shared" ca="1" si="75"/>
        <v>1</v>
      </c>
      <c r="K128" s="51">
        <f t="shared" ca="1" si="75"/>
        <v>1</v>
      </c>
      <c r="L128" s="51">
        <f t="shared" ca="1" si="75"/>
        <v>1</v>
      </c>
      <c r="M128" s="51">
        <f t="shared" ca="1" si="75"/>
        <v>1</v>
      </c>
      <c r="N128" s="51">
        <f t="shared" ca="1" si="75"/>
        <v>1</v>
      </c>
      <c r="O128" s="51">
        <f t="shared" ca="1" si="75"/>
        <v>1</v>
      </c>
      <c r="P128" s="51">
        <f t="shared" ca="1" si="75"/>
        <v>6</v>
      </c>
      <c r="Q128" s="51">
        <v>1000000</v>
      </c>
      <c r="R128" s="78">
        <f t="shared" ca="1" si="60"/>
        <v>1.5555555555555556</v>
      </c>
      <c r="S128" s="51">
        <f t="shared" ca="1" si="61"/>
        <v>6</v>
      </c>
      <c r="U128">
        <f>IF(Munka1!M87*Munka2!M87&lt;=0,1,0)</f>
        <v>1</v>
      </c>
      <c r="V128">
        <f>Munka1!K87</f>
        <v>999934.9</v>
      </c>
      <c r="W128">
        <f t="shared" si="62"/>
        <v>20</v>
      </c>
      <c r="X128">
        <f t="shared" ca="1" si="63"/>
        <v>-14</v>
      </c>
      <c r="AA128">
        <v>125</v>
      </c>
      <c r="AB128" s="1">
        <v>0.93838561627918937</v>
      </c>
      <c r="AC128" s="1">
        <v>0.78718409000413858</v>
      </c>
      <c r="AD128" s="1">
        <v>2.7483648379408692</v>
      </c>
    </row>
    <row r="129" spans="4:30" x14ac:dyDescent="0.3">
      <c r="D129" s="51">
        <f t="shared" ca="1" si="56"/>
        <v>0</v>
      </c>
      <c r="E129" s="51">
        <f t="shared" ca="1" si="57"/>
        <v>1</v>
      </c>
      <c r="F129" s="51">
        <f t="shared" ca="1" si="54"/>
        <v>9</v>
      </c>
      <c r="G129" s="51">
        <f t="shared" si="58"/>
        <v>15</v>
      </c>
      <c r="H129" s="51">
        <f t="shared" ref="H129:P129" ca="1" si="76">RANK(H105,H$91:H$110,1)</f>
        <v>1</v>
      </c>
      <c r="I129" s="51">
        <f t="shared" ca="1" si="76"/>
        <v>1</v>
      </c>
      <c r="J129" s="51">
        <f t="shared" ca="1" si="76"/>
        <v>1</v>
      </c>
      <c r="K129" s="51">
        <f t="shared" ca="1" si="76"/>
        <v>1</v>
      </c>
      <c r="L129" s="51">
        <f t="shared" ca="1" si="76"/>
        <v>1</v>
      </c>
      <c r="M129" s="51">
        <f t="shared" ca="1" si="76"/>
        <v>1</v>
      </c>
      <c r="N129" s="51">
        <f t="shared" ca="1" si="76"/>
        <v>1</v>
      </c>
      <c r="O129" s="51">
        <f t="shared" ca="1" si="76"/>
        <v>1</v>
      </c>
      <c r="P129" s="51">
        <f t="shared" ca="1" si="76"/>
        <v>1</v>
      </c>
      <c r="Q129" s="51">
        <v>1000000</v>
      </c>
      <c r="R129" s="78">
        <f t="shared" ca="1" si="60"/>
        <v>1</v>
      </c>
      <c r="S129" s="51">
        <f t="shared" ca="1" si="61"/>
        <v>1</v>
      </c>
      <c r="U129">
        <f>IF(Munka1!M88*Munka2!M88&lt;=0,1,0)</f>
        <v>1</v>
      </c>
      <c r="V129">
        <f>Munka1!K88</f>
        <v>1000044.9</v>
      </c>
      <c r="W129">
        <f t="shared" si="62"/>
        <v>3</v>
      </c>
      <c r="X129">
        <f t="shared" ca="1" si="63"/>
        <v>-2</v>
      </c>
      <c r="AA129">
        <v>126</v>
      </c>
      <c r="AB129" s="1">
        <v>2.8890765497739688</v>
      </c>
      <c r="AC129" s="1">
        <v>1.8532399857194346</v>
      </c>
      <c r="AD129" s="1">
        <v>3.8862083935286913</v>
      </c>
    </row>
    <row r="130" spans="4:30" x14ac:dyDescent="0.3">
      <c r="D130" s="51">
        <f t="shared" ca="1" si="56"/>
        <v>0</v>
      </c>
      <c r="E130" s="51">
        <f t="shared" ca="1" si="57"/>
        <v>1</v>
      </c>
      <c r="F130" s="51">
        <f t="shared" ca="1" si="54"/>
        <v>9</v>
      </c>
      <c r="G130" s="51">
        <f t="shared" si="58"/>
        <v>16</v>
      </c>
      <c r="H130" s="51">
        <f t="shared" ref="H130:P130" ca="1" si="77">RANK(H106,H$91:H$110,1)</f>
        <v>1</v>
      </c>
      <c r="I130" s="51">
        <f t="shared" ca="1" si="77"/>
        <v>1</v>
      </c>
      <c r="J130" s="51">
        <f t="shared" ca="1" si="77"/>
        <v>1</v>
      </c>
      <c r="K130" s="51">
        <f t="shared" ca="1" si="77"/>
        <v>1</v>
      </c>
      <c r="L130" s="51">
        <f t="shared" ca="1" si="77"/>
        <v>1</v>
      </c>
      <c r="M130" s="51">
        <f t="shared" ca="1" si="77"/>
        <v>1</v>
      </c>
      <c r="N130" s="51">
        <f t="shared" ca="1" si="77"/>
        <v>1</v>
      </c>
      <c r="O130" s="51">
        <f t="shared" ca="1" si="77"/>
        <v>1</v>
      </c>
      <c r="P130" s="51">
        <f t="shared" ca="1" si="77"/>
        <v>1</v>
      </c>
      <c r="Q130" s="51">
        <v>1000000</v>
      </c>
      <c r="R130" s="78">
        <f t="shared" ca="1" si="60"/>
        <v>1</v>
      </c>
      <c r="S130" s="51">
        <f t="shared" ca="1" si="61"/>
        <v>1</v>
      </c>
      <c r="U130">
        <f>IF(Munka1!M89*Munka2!M89&lt;=0,1,0)</f>
        <v>1</v>
      </c>
      <c r="V130">
        <f>Munka1!K89</f>
        <v>999997.9</v>
      </c>
      <c r="W130">
        <f t="shared" si="62"/>
        <v>10</v>
      </c>
      <c r="X130">
        <f t="shared" ca="1" si="63"/>
        <v>-9</v>
      </c>
      <c r="AA130">
        <v>127</v>
      </c>
      <c r="AB130" s="1">
        <v>2.8137186851964859</v>
      </c>
      <c r="AC130" s="1">
        <v>0.97124001435328267</v>
      </c>
      <c r="AD130" s="1">
        <v>1.6799229183957878</v>
      </c>
    </row>
    <row r="131" spans="4:30" x14ac:dyDescent="0.3">
      <c r="D131" s="51">
        <f t="shared" ca="1" si="56"/>
        <v>16</v>
      </c>
      <c r="E131" s="51">
        <f t="shared" ca="1" si="57"/>
        <v>1</v>
      </c>
      <c r="F131" s="51">
        <f t="shared" ca="1" si="54"/>
        <v>9</v>
      </c>
      <c r="G131" s="51">
        <f t="shared" si="58"/>
        <v>17</v>
      </c>
      <c r="H131" s="51">
        <f t="shared" ref="H131:P131" ca="1" si="78">RANK(H107,H$91:H$110,1)</f>
        <v>1</v>
      </c>
      <c r="I131" s="51">
        <f t="shared" ca="1" si="78"/>
        <v>1</v>
      </c>
      <c r="J131" s="51">
        <f t="shared" ca="1" si="78"/>
        <v>1</v>
      </c>
      <c r="K131" s="51">
        <f t="shared" ca="1" si="78"/>
        <v>1</v>
      </c>
      <c r="L131" s="51">
        <f t="shared" ca="1" si="78"/>
        <v>1</v>
      </c>
      <c r="M131" s="51">
        <f t="shared" ca="1" si="78"/>
        <v>1</v>
      </c>
      <c r="N131" s="51">
        <f t="shared" ca="1" si="78"/>
        <v>1</v>
      </c>
      <c r="O131" s="51">
        <f t="shared" ca="1" si="78"/>
        <v>1</v>
      </c>
      <c r="P131" s="51">
        <f t="shared" ca="1" si="78"/>
        <v>17</v>
      </c>
      <c r="Q131" s="51">
        <v>1000000</v>
      </c>
      <c r="R131" s="78">
        <f t="shared" ca="1" si="60"/>
        <v>2.7777777777777777</v>
      </c>
      <c r="S131" s="51">
        <f t="shared" ca="1" si="61"/>
        <v>17</v>
      </c>
      <c r="U131">
        <f>IF(Munka1!M90*Munka2!M90&lt;=0,1,0)</f>
        <v>1</v>
      </c>
      <c r="V131">
        <f>Munka1!K90</f>
        <v>999981.4</v>
      </c>
      <c r="W131">
        <f t="shared" si="62"/>
        <v>15</v>
      </c>
      <c r="X131">
        <f t="shared" ca="1" si="63"/>
        <v>2</v>
      </c>
      <c r="AA131">
        <v>128</v>
      </c>
      <c r="AB131" s="1">
        <v>4.9630713282180547</v>
      </c>
      <c r="AC131" s="1">
        <v>0.51172108100428815</v>
      </c>
      <c r="AD131" s="1">
        <v>2.4268584690835522</v>
      </c>
    </row>
    <row r="132" spans="4:30" x14ac:dyDescent="0.3">
      <c r="D132" s="51">
        <f t="shared" ca="1" si="56"/>
        <v>16</v>
      </c>
      <c r="E132" s="51">
        <f t="shared" ca="1" si="57"/>
        <v>1</v>
      </c>
      <c r="F132" s="51">
        <f t="shared" ca="1" si="54"/>
        <v>9</v>
      </c>
      <c r="G132" s="51">
        <f t="shared" si="58"/>
        <v>18</v>
      </c>
      <c r="H132" s="51">
        <f t="shared" ref="H132:P132" ca="1" si="79">RANK(H108,H$91:H$110,1)</f>
        <v>1</v>
      </c>
      <c r="I132" s="51">
        <f t="shared" ca="1" si="79"/>
        <v>1</v>
      </c>
      <c r="J132" s="51">
        <f t="shared" ca="1" si="79"/>
        <v>1</v>
      </c>
      <c r="K132" s="51">
        <f t="shared" ca="1" si="79"/>
        <v>1</v>
      </c>
      <c r="L132" s="51">
        <f t="shared" ca="1" si="79"/>
        <v>1</v>
      </c>
      <c r="M132" s="51">
        <f t="shared" ca="1" si="79"/>
        <v>1</v>
      </c>
      <c r="N132" s="51">
        <f t="shared" ca="1" si="79"/>
        <v>1</v>
      </c>
      <c r="O132" s="51">
        <f t="shared" ca="1" si="79"/>
        <v>1</v>
      </c>
      <c r="P132" s="51">
        <f t="shared" ca="1" si="79"/>
        <v>17</v>
      </c>
      <c r="Q132" s="51">
        <v>1000000</v>
      </c>
      <c r="R132" s="78">
        <f t="shared" ca="1" si="60"/>
        <v>2.7777777777777777</v>
      </c>
      <c r="S132" s="51">
        <f t="shared" ca="1" si="61"/>
        <v>17</v>
      </c>
      <c r="U132">
        <f>IF(Munka1!M91*Munka2!M91&lt;=0,1,0)</f>
        <v>1</v>
      </c>
      <c r="V132">
        <f>Munka1!K91</f>
        <v>1000003.4</v>
      </c>
      <c r="W132">
        <f t="shared" si="62"/>
        <v>9</v>
      </c>
      <c r="X132">
        <f t="shared" ca="1" si="63"/>
        <v>8</v>
      </c>
      <c r="AA132">
        <v>129</v>
      </c>
      <c r="AB132" s="1">
        <v>7.0668990689158733</v>
      </c>
      <c r="AC132" s="1">
        <v>0.99390161582024772</v>
      </c>
      <c r="AD132" s="1">
        <v>1.4056936984298714</v>
      </c>
    </row>
    <row r="133" spans="4:30" x14ac:dyDescent="0.3">
      <c r="D133" s="51">
        <f t="shared" ca="1" si="56"/>
        <v>12</v>
      </c>
      <c r="E133" s="51">
        <f t="shared" ca="1" si="57"/>
        <v>1</v>
      </c>
      <c r="F133" s="51">
        <f t="shared" ca="1" si="54"/>
        <v>9</v>
      </c>
      <c r="G133" s="51">
        <f t="shared" si="58"/>
        <v>19</v>
      </c>
      <c r="H133" s="51">
        <f t="shared" ref="H133:P133" ca="1" si="80">RANK(H109,H$91:H$110,1)</f>
        <v>1</v>
      </c>
      <c r="I133" s="51">
        <f t="shared" ca="1" si="80"/>
        <v>1</v>
      </c>
      <c r="J133" s="51">
        <f t="shared" ca="1" si="80"/>
        <v>1</v>
      </c>
      <c r="K133" s="51">
        <f t="shared" ca="1" si="80"/>
        <v>1</v>
      </c>
      <c r="L133" s="51">
        <f t="shared" ca="1" si="80"/>
        <v>1</v>
      </c>
      <c r="M133" s="51">
        <f t="shared" ca="1" si="80"/>
        <v>1</v>
      </c>
      <c r="N133" s="51">
        <f t="shared" ca="1" si="80"/>
        <v>1</v>
      </c>
      <c r="O133" s="51">
        <f t="shared" ca="1" si="80"/>
        <v>1</v>
      </c>
      <c r="P133" s="51">
        <f t="shared" ca="1" si="80"/>
        <v>13</v>
      </c>
      <c r="Q133" s="51">
        <v>1000000</v>
      </c>
      <c r="R133" s="78">
        <f t="shared" ca="1" si="60"/>
        <v>2.3333333333333335</v>
      </c>
      <c r="S133" s="51">
        <f t="shared" ca="1" si="61"/>
        <v>13</v>
      </c>
      <c r="U133">
        <f>IF(Munka1!M92*Munka2!M92&lt;=0,1,0)</f>
        <v>1</v>
      </c>
      <c r="V133">
        <f>Munka1!K92</f>
        <v>1000006.9</v>
      </c>
      <c r="W133">
        <f t="shared" si="62"/>
        <v>6</v>
      </c>
      <c r="X133">
        <f t="shared" ca="1" si="63"/>
        <v>7</v>
      </c>
      <c r="AA133">
        <v>130</v>
      </c>
      <c r="AB133" s="1">
        <v>5.0114246138959837</v>
      </c>
      <c r="AC133" s="1">
        <v>0.89138817354308664</v>
      </c>
      <c r="AD133" s="1">
        <v>1.8300858615744935</v>
      </c>
    </row>
    <row r="134" spans="4:30" x14ac:dyDescent="0.3">
      <c r="D134" s="51">
        <f t="shared" ca="1" si="56"/>
        <v>12</v>
      </c>
      <c r="E134" s="51">
        <f t="shared" ca="1" si="57"/>
        <v>1</v>
      </c>
      <c r="F134" s="51">
        <f t="shared" ca="1" si="54"/>
        <v>9</v>
      </c>
      <c r="G134" s="51">
        <f t="shared" si="58"/>
        <v>20</v>
      </c>
      <c r="H134" s="51">
        <f t="shared" ref="H134:P134" ca="1" si="81">RANK(H110,H$91:H$110,1)</f>
        <v>1</v>
      </c>
      <c r="I134" s="51">
        <f t="shared" ca="1" si="81"/>
        <v>1</v>
      </c>
      <c r="J134" s="51">
        <f t="shared" ca="1" si="81"/>
        <v>1</v>
      </c>
      <c r="K134" s="51">
        <f t="shared" ca="1" si="81"/>
        <v>1</v>
      </c>
      <c r="L134" s="51">
        <f t="shared" ca="1" si="81"/>
        <v>1</v>
      </c>
      <c r="M134" s="51">
        <f t="shared" ca="1" si="81"/>
        <v>1</v>
      </c>
      <c r="N134" s="51">
        <f t="shared" ca="1" si="81"/>
        <v>1</v>
      </c>
      <c r="O134" s="51">
        <f t="shared" ca="1" si="81"/>
        <v>1</v>
      </c>
      <c r="P134" s="51">
        <f t="shared" ca="1" si="81"/>
        <v>13</v>
      </c>
      <c r="Q134" s="51">
        <v>1000000</v>
      </c>
      <c r="R134" s="78">
        <f t="shared" ca="1" si="60"/>
        <v>2.3333333333333335</v>
      </c>
      <c r="S134" s="51">
        <f t="shared" ca="1" si="61"/>
        <v>13</v>
      </c>
      <c r="U134">
        <f>IF(Munka1!M93*Munka2!M93&lt;=0,1,0)</f>
        <v>1</v>
      </c>
      <c r="V134">
        <f>Munka1!K93</f>
        <v>1000034.9</v>
      </c>
      <c r="W134">
        <f t="shared" si="62"/>
        <v>5</v>
      </c>
      <c r="X134">
        <f t="shared" ca="1" si="63"/>
        <v>8</v>
      </c>
      <c r="AA134">
        <v>131</v>
      </c>
      <c r="AB134" s="1">
        <v>0.58588416846633795</v>
      </c>
      <c r="AC134" s="1">
        <v>1.0942859180473286</v>
      </c>
      <c r="AD134" s="1">
        <v>2.3733387764444553</v>
      </c>
    </row>
    <row r="135" spans="4:30" x14ac:dyDescent="0.3">
      <c r="AA135">
        <v>132</v>
      </c>
      <c r="AB135" s="1">
        <v>3.3897999356976185</v>
      </c>
      <c r="AC135" s="1">
        <v>0.87360157531381322</v>
      </c>
      <c r="AD135" s="1">
        <v>2.8235409627436794</v>
      </c>
    </row>
    <row r="136" spans="4:30" x14ac:dyDescent="0.3">
      <c r="D136" s="80" t="s">
        <v>422</v>
      </c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>
        <v>133</v>
      </c>
      <c r="AB136" s="1">
        <v>1.8939149948153826</v>
      </c>
      <c r="AC136" s="1">
        <v>0.62714053640741141</v>
      </c>
      <c r="AD136" s="1">
        <v>2.1163283276549416</v>
      </c>
    </row>
    <row r="137" spans="4:30" x14ac:dyDescent="0.3"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>
        <v>134</v>
      </c>
      <c r="AB137" s="1">
        <v>1.8626193620670197</v>
      </c>
      <c r="AC137" s="1">
        <v>0.64672682539523196</v>
      </c>
      <c r="AD137" s="1">
        <v>1.9869116416187094</v>
      </c>
    </row>
    <row r="138" spans="4:30" x14ac:dyDescent="0.3">
      <c r="D138" s="51" t="s">
        <v>56</v>
      </c>
      <c r="E138" s="51" t="s">
        <v>16</v>
      </c>
      <c r="F138" s="51" t="s">
        <v>15</v>
      </c>
      <c r="G138" s="51" t="s">
        <v>14</v>
      </c>
      <c r="H138" s="51" t="s">
        <v>72</v>
      </c>
      <c r="I138" s="51" t="s">
        <v>399</v>
      </c>
      <c r="J138" s="51" t="s">
        <v>406</v>
      </c>
      <c r="K138" s="51" t="s">
        <v>407</v>
      </c>
      <c r="L138" s="51" t="s">
        <v>408</v>
      </c>
      <c r="M138" s="51" t="s">
        <v>409</v>
      </c>
      <c r="N138" s="51" t="s">
        <v>410</v>
      </c>
      <c r="O138" s="51" t="s">
        <v>411</v>
      </c>
      <c r="P138" s="51" t="s">
        <v>412</v>
      </c>
      <c r="Q138" s="51" t="s">
        <v>413</v>
      </c>
      <c r="R138" s="51" t="s">
        <v>414</v>
      </c>
      <c r="S138" s="51" t="s">
        <v>415</v>
      </c>
      <c r="T138" s="51" t="s">
        <v>416</v>
      </c>
      <c r="U138" s="51" t="s">
        <v>417</v>
      </c>
      <c r="V138" s="51" t="s">
        <v>418</v>
      </c>
      <c r="W138" s="51" t="s">
        <v>419</v>
      </c>
      <c r="X138" s="51" t="s">
        <v>420</v>
      </c>
      <c r="Y138" s="51" t="s">
        <v>421</v>
      </c>
      <c r="Z138" s="51" t="s">
        <v>401</v>
      </c>
      <c r="AA138">
        <v>135</v>
      </c>
      <c r="AB138" s="1">
        <v>6.2065564957153789</v>
      </c>
      <c r="AC138" s="1">
        <v>0.53546144016401465</v>
      </c>
      <c r="AD138" s="1">
        <v>1.8214807894179099</v>
      </c>
    </row>
    <row r="139" spans="4:30" x14ac:dyDescent="0.3">
      <c r="D139" s="51">
        <v>1</v>
      </c>
      <c r="E139" s="2">
        <v>8.6859686578463879</v>
      </c>
      <c r="F139" s="2">
        <v>0.68831166494200002</v>
      </c>
      <c r="G139" s="2">
        <v>2.6202297545615196</v>
      </c>
      <c r="H139" s="2">
        <v>3.0625792614820195</v>
      </c>
      <c r="I139" s="2">
        <v>-0.17882409956448694</v>
      </c>
      <c r="J139" s="2">
        <v>0.19817225026847018</v>
      </c>
      <c r="K139" s="2">
        <v>0.46204252845925509</v>
      </c>
      <c r="L139" s="2">
        <v>6.8717102793475981E-2</v>
      </c>
      <c r="M139" s="2">
        <v>-0.41426932605255684</v>
      </c>
      <c r="N139" s="2">
        <v>-0.51353945469439899</v>
      </c>
      <c r="O139" s="2">
        <v>9.30210348998185E-2</v>
      </c>
      <c r="P139" s="2">
        <v>-1.4313232994206837E-2</v>
      </c>
      <c r="Q139" s="2">
        <v>0.1713002291235004</v>
      </c>
      <c r="R139" s="2">
        <v>-0.18883577193801498</v>
      </c>
      <c r="S139" s="2">
        <v>0.12099735167309811</v>
      </c>
      <c r="T139" s="2">
        <v>0.44092170355314841</v>
      </c>
      <c r="U139" s="2">
        <v>0.26228588613845194</v>
      </c>
      <c r="V139" s="2">
        <v>8.3306619915080288E-2</v>
      </c>
      <c r="W139" s="2">
        <v>-0.50448767311607801</v>
      </c>
      <c r="X139" s="2">
        <v>-0.10339566748234547</v>
      </c>
      <c r="Y139" s="2">
        <v>0.48930787027286166</v>
      </c>
      <c r="Z139" s="2">
        <v>0.26093301594744078</v>
      </c>
      <c r="AA139">
        <v>136</v>
      </c>
      <c r="AB139" s="1">
        <v>8.1407026773083864</v>
      </c>
      <c r="AC139" s="1">
        <v>0.71660224090863878</v>
      </c>
      <c r="AD139" s="1">
        <v>3.0207251655857261</v>
      </c>
    </row>
    <row r="140" spans="4:30" x14ac:dyDescent="0.3">
      <c r="D140" s="51">
        <v>2</v>
      </c>
      <c r="E140" s="2">
        <v>2.6281728243834035</v>
      </c>
      <c r="F140" s="2">
        <v>0.37617592069176464</v>
      </c>
      <c r="G140" s="2">
        <v>2.5411382944426282</v>
      </c>
      <c r="H140" s="2">
        <v>1.2449029728963374</v>
      </c>
      <c r="I140" s="2">
        <v>-0.22024149086668363</v>
      </c>
      <c r="J140" s="2">
        <v>-0.13299503746303531</v>
      </c>
      <c r="K140" s="2">
        <v>0.68318096599933753</v>
      </c>
      <c r="L140" s="2">
        <v>0.28537039191702918</v>
      </c>
      <c r="M140" s="2">
        <v>-0.35689888244676438</v>
      </c>
      <c r="N140" s="2">
        <v>-0.14581685799902383</v>
      </c>
      <c r="O140" s="2">
        <v>0.36592382696349324</v>
      </c>
      <c r="P140" s="2">
        <v>-3.876154302147794E-2</v>
      </c>
      <c r="Q140" s="2">
        <v>-4.751864093145608E-2</v>
      </c>
      <c r="R140" s="2">
        <v>9.524175191359277E-2</v>
      </c>
      <c r="S140" s="2">
        <v>0.32729303670698662</v>
      </c>
      <c r="T140" s="2">
        <v>0.37312614551753476</v>
      </c>
      <c r="U140" s="2">
        <v>1.1899126793998294E-3</v>
      </c>
      <c r="V140" s="2">
        <v>0.10922721775207395</v>
      </c>
      <c r="W140" s="2">
        <v>-0.5704091953046766</v>
      </c>
      <c r="X140" s="2">
        <v>-0.22111926732849915</v>
      </c>
      <c r="Y140" s="2">
        <v>0.54045950353492878</v>
      </c>
      <c r="Z140" s="2">
        <v>0.18940966150599059</v>
      </c>
      <c r="AA140">
        <v>137</v>
      </c>
      <c r="AB140" s="1">
        <v>0.51311766537415471</v>
      </c>
      <c r="AC140" s="1">
        <v>0.4182768896385296</v>
      </c>
      <c r="AD140" s="1">
        <v>2.4213744882415562</v>
      </c>
    </row>
    <row r="141" spans="4:30" x14ac:dyDescent="0.3">
      <c r="D141" s="51">
        <v>3</v>
      </c>
      <c r="E141" s="2">
        <v>3.9349842641058692</v>
      </c>
      <c r="F141" s="2">
        <v>0.96735050710502657</v>
      </c>
      <c r="G141" s="2">
        <v>1.3435736940184069</v>
      </c>
      <c r="H141" s="2">
        <v>1.8285265971045845</v>
      </c>
      <c r="I141" s="2">
        <v>-0.13768583759974495</v>
      </c>
      <c r="J141" s="2">
        <v>0.15340419741490163</v>
      </c>
      <c r="K141" s="2">
        <v>0.21852152794446078</v>
      </c>
      <c r="L141" s="2">
        <v>0.21238940642714799</v>
      </c>
      <c r="M141" s="2">
        <v>-5.9565494956721726E-2</v>
      </c>
      <c r="N141" s="2">
        <v>7.765688522681502E-3</v>
      </c>
      <c r="O141" s="2">
        <v>0.1578565831596308</v>
      </c>
      <c r="P141" s="2">
        <v>-2.8758424306672081E-2</v>
      </c>
      <c r="Q141" s="2">
        <v>0.22582665317099926</v>
      </c>
      <c r="R141" s="2">
        <v>-0.33182822033419318</v>
      </c>
      <c r="S141" s="2">
        <v>0.19193689470911646</v>
      </c>
      <c r="T141" s="2">
        <v>0.27449711995964188</v>
      </c>
      <c r="U141" s="2">
        <v>0.33642377779271926</v>
      </c>
      <c r="V141" s="2">
        <v>0.14613661680182452</v>
      </c>
      <c r="W141" s="2">
        <v>-0.16841885535168741</v>
      </c>
      <c r="X141" s="2">
        <v>-0.27272465467160945</v>
      </c>
      <c r="Y141" s="2">
        <v>0.30516131402853264</v>
      </c>
      <c r="Z141" s="2">
        <v>0.1077029707932402</v>
      </c>
      <c r="AA141">
        <v>138</v>
      </c>
      <c r="AB141" s="1">
        <v>1.9495693002111203</v>
      </c>
      <c r="AC141" s="1">
        <v>0.48062309022225702</v>
      </c>
      <c r="AD141" s="1">
        <v>0.92957099855974512</v>
      </c>
    </row>
    <row r="142" spans="4:30" x14ac:dyDescent="0.3">
      <c r="D142" s="51">
        <v>4</v>
      </c>
      <c r="E142" s="2">
        <v>1.4827700071689409</v>
      </c>
      <c r="F142" s="2">
        <v>0.6707188381126018</v>
      </c>
      <c r="G142" s="2">
        <v>2.0567581483593709</v>
      </c>
      <c r="H142" s="2">
        <v>1.311860221575067</v>
      </c>
      <c r="I142" s="2">
        <v>-0.28416007392601383</v>
      </c>
      <c r="J142" s="2">
        <v>-0.29989791566658663</v>
      </c>
      <c r="K142" s="2">
        <v>0.27694604738075568</v>
      </c>
      <c r="L142" s="2">
        <v>9.2252809632624833E-2</v>
      </c>
      <c r="M142" s="2">
        <v>-0.24347897081555328</v>
      </c>
      <c r="N142" s="2">
        <v>-0.471699950071019</v>
      </c>
      <c r="O142" s="2">
        <v>3.3287127939642724E-2</v>
      </c>
      <c r="P142" s="2">
        <v>0.2306575276367242</v>
      </c>
      <c r="Q142" s="2">
        <v>0.32232091067226365</v>
      </c>
      <c r="R142" s="2">
        <v>-0.22415157687133541</v>
      </c>
      <c r="S142" s="2">
        <v>0.41602628806129804</v>
      </c>
      <c r="T142" s="2">
        <v>0.35334878182344542</v>
      </c>
      <c r="U142" s="2">
        <v>0.40602782441586549</v>
      </c>
      <c r="V142" s="2">
        <v>-0.19257784177760634</v>
      </c>
      <c r="W142" s="2">
        <v>-0.61086683948696185</v>
      </c>
      <c r="X142" s="2">
        <v>-0.36094128806117654</v>
      </c>
      <c r="Y142" s="2">
        <v>0.55920078240166693</v>
      </c>
      <c r="Z142" s="2">
        <v>-5.7420249412155955E-2</v>
      </c>
      <c r="AA142">
        <v>139</v>
      </c>
      <c r="AB142" s="1">
        <v>2.7688767960000367</v>
      </c>
      <c r="AC142" s="1">
        <v>0.8842548079162531</v>
      </c>
      <c r="AD142" s="1">
        <v>2.1850443604904544</v>
      </c>
    </row>
    <row r="143" spans="4:30" x14ac:dyDescent="0.3">
      <c r="D143" s="51">
        <v>5</v>
      </c>
      <c r="E143" s="2">
        <v>6.0431919174977544</v>
      </c>
      <c r="F143" s="2">
        <v>0.90252319469709474</v>
      </c>
      <c r="G143" s="2">
        <v>2.0768097707054514</v>
      </c>
      <c r="H143" s="2">
        <v>2.9725850602428996</v>
      </c>
      <c r="I143" s="2">
        <v>-0.10513273619708147</v>
      </c>
      <c r="J143" s="2">
        <v>0.18597585767268249</v>
      </c>
      <c r="K143" s="2">
        <v>0.28288159781118183</v>
      </c>
      <c r="L143" s="2">
        <v>0.46923023950075515</v>
      </c>
      <c r="M143" s="2">
        <v>-6.2348657311025457E-3</v>
      </c>
      <c r="N143" s="2">
        <v>-0.3125028372879633</v>
      </c>
      <c r="O143" s="2">
        <v>0.19067543603154857</v>
      </c>
      <c r="P143" s="2">
        <v>-0.15777377976263285</v>
      </c>
      <c r="Q143" s="2">
        <v>0.37443947760030105</v>
      </c>
      <c r="R143" s="2">
        <v>-0.13501426044397086</v>
      </c>
      <c r="S143" s="2">
        <v>0.5998722733594064</v>
      </c>
      <c r="T143" s="2">
        <v>-4.9983060187561379E-2</v>
      </c>
      <c r="U143" s="2">
        <v>0.30704610578356806</v>
      </c>
      <c r="V143" s="2">
        <v>-6.3130819071873734E-2</v>
      </c>
      <c r="W143" s="2">
        <v>-0.52883775921218479</v>
      </c>
      <c r="X143" s="2">
        <v>-0.20003483773570704</v>
      </c>
      <c r="Y143" s="2">
        <v>0.35956826874777148</v>
      </c>
      <c r="Z143" s="2">
        <v>0.49805943881526676</v>
      </c>
      <c r="AA143">
        <v>140</v>
      </c>
      <c r="AB143" s="1">
        <v>3.6560546230435693</v>
      </c>
      <c r="AC143" s="1">
        <v>0.6850207255014289</v>
      </c>
      <c r="AD143" s="1">
        <v>1.9995014628665764</v>
      </c>
    </row>
    <row r="144" spans="4:30" x14ac:dyDescent="0.3">
      <c r="D144" s="51">
        <v>6</v>
      </c>
      <c r="E144" s="2">
        <v>0.39732161539861571</v>
      </c>
      <c r="F144" s="2">
        <v>0.38325751865326008</v>
      </c>
      <c r="G144" s="2">
        <v>1.9073858527515257</v>
      </c>
      <c r="H144" s="2">
        <v>0.79137818946956417</v>
      </c>
      <c r="I144" s="2">
        <v>-0.31223051588390016</v>
      </c>
      <c r="J144" s="2">
        <v>0.27178654619446507</v>
      </c>
      <c r="K144" s="2">
        <v>0.13726089815938136</v>
      </c>
      <c r="L144" s="2">
        <v>9.5102222328197206E-3</v>
      </c>
      <c r="M144" s="2">
        <v>-0.35514675018394037</v>
      </c>
      <c r="N144" s="2">
        <v>-0.27465085983111198</v>
      </c>
      <c r="O144" s="2">
        <v>0.12374167226870036</v>
      </c>
      <c r="P144" s="2">
        <v>0.18447252131737923</v>
      </c>
      <c r="Q144" s="2">
        <v>0.53758254901885527</v>
      </c>
      <c r="R144" s="2">
        <v>-0.3657565481237442</v>
      </c>
      <c r="S144" s="2">
        <v>0.54546332103560791</v>
      </c>
      <c r="T144" s="2">
        <v>0.30907366084262955</v>
      </c>
      <c r="U144" s="2">
        <v>0.2486623724178878</v>
      </c>
      <c r="V144" s="2">
        <v>-0.16705664938028159</v>
      </c>
      <c r="W144" s="2">
        <v>-0.44312041254959833</v>
      </c>
      <c r="X144" s="2">
        <v>-0.16019686722087376</v>
      </c>
      <c r="Y144" s="2">
        <v>3.2240376454100828E-2</v>
      </c>
      <c r="Z144" s="2">
        <v>-0.17702637273047328</v>
      </c>
      <c r="AA144">
        <v>141</v>
      </c>
      <c r="AB144" s="1">
        <v>2.5530555434946312</v>
      </c>
      <c r="AC144" s="1">
        <v>0.810608164315747</v>
      </c>
      <c r="AD144" s="1">
        <v>1.9895086345559898</v>
      </c>
    </row>
    <row r="145" spans="4:30" x14ac:dyDescent="0.3">
      <c r="D145" s="51">
        <v>7</v>
      </c>
      <c r="E145" s="2">
        <v>5.1465434386255211</v>
      </c>
      <c r="F145" s="2">
        <v>0.86664619900008721</v>
      </c>
      <c r="G145" s="2">
        <v>1.5204660417472582</v>
      </c>
      <c r="H145" s="2">
        <v>2.1207723071699438</v>
      </c>
      <c r="I145" s="2">
        <v>-0.36661043978256824</v>
      </c>
      <c r="J145" s="2">
        <v>0.24309706899286448</v>
      </c>
      <c r="K145" s="2">
        <v>0.66505138599005786</v>
      </c>
      <c r="L145" s="2">
        <v>0.36521638642159926</v>
      </c>
      <c r="M145" s="2">
        <v>-0.39290771313432438</v>
      </c>
      <c r="N145" s="2">
        <v>6.7640026943696419E-2</v>
      </c>
      <c r="O145" s="2">
        <v>-6.981830279832768E-2</v>
      </c>
      <c r="P145" s="2">
        <v>0.17960585430251214</v>
      </c>
      <c r="Q145" s="2">
        <v>4.4164262703841106E-2</v>
      </c>
      <c r="R145" s="2">
        <v>-0.13769563330730267</v>
      </c>
      <c r="S145" s="2">
        <v>0.44669853533521631</v>
      </c>
      <c r="T145" s="2">
        <v>9.4248365197113548E-2</v>
      </c>
      <c r="U145" s="2">
        <v>0.30335762571355007</v>
      </c>
      <c r="V145" s="2">
        <v>-0.15605640145430882</v>
      </c>
      <c r="W145" s="2">
        <v>-1.4523755516274411E-2</v>
      </c>
      <c r="X145" s="2">
        <v>-0.27176393035928059</v>
      </c>
      <c r="Y145" s="2">
        <v>0.1312357177306136</v>
      </c>
      <c r="Z145" s="2">
        <v>0.24417198841168664</v>
      </c>
      <c r="AA145">
        <v>142</v>
      </c>
      <c r="AB145" s="1">
        <v>2.98429056989414</v>
      </c>
      <c r="AC145" s="1">
        <v>0.25212211433896048</v>
      </c>
      <c r="AD145" s="1">
        <v>1.2055176820735651</v>
      </c>
    </row>
    <row r="146" spans="4:30" x14ac:dyDescent="0.3">
      <c r="D146" s="51">
        <v>8</v>
      </c>
      <c r="E146" s="2">
        <v>0.18523946520397938</v>
      </c>
      <c r="F146" s="2">
        <v>0.45639494785619711</v>
      </c>
      <c r="G146" s="2">
        <v>3.0532607782745123</v>
      </c>
      <c r="H146" s="2">
        <v>1.2248238799922451</v>
      </c>
      <c r="I146" s="2">
        <v>-0.2053473368897076</v>
      </c>
      <c r="J146" s="2">
        <v>0.19918882162371526</v>
      </c>
      <c r="K146" s="2">
        <v>0.72574074978263292</v>
      </c>
      <c r="L146" s="2">
        <v>0.41929366477442531</v>
      </c>
      <c r="M146" s="2">
        <v>-0.52546987112559085</v>
      </c>
      <c r="N146" s="2">
        <v>-0.49432483069041649</v>
      </c>
      <c r="O146" s="2">
        <v>0.24451336910804611</v>
      </c>
      <c r="P146" s="2">
        <v>1.934435955984759E-2</v>
      </c>
      <c r="Q146" s="2">
        <v>-9.6565502407822468E-2</v>
      </c>
      <c r="R146" s="2">
        <v>-0.27692814206294009</v>
      </c>
      <c r="S146" s="2">
        <v>0.42929224798986471</v>
      </c>
      <c r="T146" s="2">
        <v>0.39646373525734008</v>
      </c>
      <c r="U146" s="2">
        <v>0.23335751642223279</v>
      </c>
      <c r="V146" s="2">
        <v>-5.6341260249113179E-2</v>
      </c>
      <c r="W146" s="2">
        <v>-0.70271934853856277</v>
      </c>
      <c r="X146" s="2">
        <v>-0.24451136988674091</v>
      </c>
      <c r="Y146" s="2">
        <v>0.44208127870776875</v>
      </c>
      <c r="Z146" s="2">
        <v>0.27153123982743788</v>
      </c>
      <c r="AA146">
        <v>143</v>
      </c>
      <c r="AB146" s="1">
        <v>1.8889049885192053</v>
      </c>
      <c r="AC146" s="1">
        <v>0.82927422040389098</v>
      </c>
      <c r="AD146" s="1">
        <v>1.4574323778197089</v>
      </c>
    </row>
    <row r="147" spans="4:30" x14ac:dyDescent="0.3">
      <c r="D147" s="51">
        <v>9</v>
      </c>
      <c r="E147" s="2">
        <v>1.4111142640754524</v>
      </c>
      <c r="F147" s="2">
        <v>0.30530725192213803</v>
      </c>
      <c r="G147" s="2">
        <v>2.9116852856895559</v>
      </c>
      <c r="H147" s="2">
        <v>1.2036464376658076</v>
      </c>
      <c r="I147" s="2">
        <v>-0.33427178250474765</v>
      </c>
      <c r="J147" s="2">
        <v>6.0512030069313549E-2</v>
      </c>
      <c r="K147" s="2">
        <v>0.31056898545135225</v>
      </c>
      <c r="L147" s="2">
        <v>0.38241229490142992</v>
      </c>
      <c r="M147" s="2">
        <v>-0.55148587983988229</v>
      </c>
      <c r="N147" s="2">
        <v>-0.35237873299620986</v>
      </c>
      <c r="O147" s="2">
        <v>5.9584046299415383E-2</v>
      </c>
      <c r="P147" s="2">
        <v>0.3327957659689782</v>
      </c>
      <c r="Q147" s="2">
        <v>7.9052672872199414E-2</v>
      </c>
      <c r="R147" s="2">
        <v>-0.32185325802515713</v>
      </c>
      <c r="S147" s="2">
        <v>5.0736737095054774E-2</v>
      </c>
      <c r="T147" s="2">
        <v>0.56225461167022051</v>
      </c>
      <c r="U147" s="2">
        <v>0.42827790411209066</v>
      </c>
      <c r="V147" s="2">
        <v>-0.18762838450094504</v>
      </c>
      <c r="W147" s="2">
        <v>-0.44787304014015161</v>
      </c>
      <c r="X147" s="2">
        <v>-0.27387909849913739</v>
      </c>
      <c r="Y147" s="2">
        <v>0.58943754212548694</v>
      </c>
      <c r="Z147" s="2">
        <v>0.58954875884223001</v>
      </c>
      <c r="AA147">
        <v>144</v>
      </c>
      <c r="AB147" s="1">
        <v>3.5863628935590754</v>
      </c>
      <c r="AC147" s="1">
        <v>0.82356409812820763</v>
      </c>
      <c r="AD147" s="1">
        <v>3.3223982463101693</v>
      </c>
    </row>
    <row r="148" spans="4:30" x14ac:dyDescent="0.3">
      <c r="D148" s="51">
        <v>10</v>
      </c>
      <c r="E148" s="2">
        <v>0.36024778975615229</v>
      </c>
      <c r="F148" s="2">
        <v>1.3200182206064885</v>
      </c>
      <c r="G148" s="2">
        <v>1.9301093244638208</v>
      </c>
      <c r="H148" s="2">
        <v>1.5823249170633247</v>
      </c>
      <c r="I148" s="2">
        <v>-0.29189087163515437</v>
      </c>
      <c r="J148" s="2">
        <v>9.7980234209673001E-2</v>
      </c>
      <c r="K148" s="2">
        <v>0.41275104946649122</v>
      </c>
      <c r="L148" s="2">
        <v>0.16258277587462122</v>
      </c>
      <c r="M148" s="2">
        <v>-7.0682455081249845E-2</v>
      </c>
      <c r="N148" s="2">
        <v>-0.17479827572808876</v>
      </c>
      <c r="O148" s="2">
        <v>-2.1845218069480143E-2</v>
      </c>
      <c r="P148" s="2">
        <v>0.39129147647397722</v>
      </c>
      <c r="Q148" s="2">
        <v>0.60048106083191344</v>
      </c>
      <c r="R148" s="2">
        <v>-0.13784582813727458</v>
      </c>
      <c r="S148" s="2">
        <v>0.39718348876274295</v>
      </c>
      <c r="T148" s="2">
        <v>-0.11992672207395916</v>
      </c>
      <c r="U148" s="2">
        <v>0.24065136373752527</v>
      </c>
      <c r="V148" s="2">
        <v>0.17663552063385768</v>
      </c>
      <c r="W148" s="2">
        <v>-0.67547262927983032</v>
      </c>
      <c r="X148" s="2">
        <v>-0.43903224664163309</v>
      </c>
      <c r="Y148" s="2">
        <v>0.57981823300720148</v>
      </c>
      <c r="Z148" s="2">
        <v>-1.5429167417788103E-2</v>
      </c>
      <c r="AA148">
        <v>145</v>
      </c>
      <c r="AB148" s="1">
        <v>5.318608357647105</v>
      </c>
      <c r="AC148" s="1">
        <v>0.35543260575135632</v>
      </c>
      <c r="AD148" s="1">
        <v>2.7869502984169303</v>
      </c>
    </row>
    <row r="149" spans="4:30" x14ac:dyDescent="0.3">
      <c r="D149" s="51">
        <v>11</v>
      </c>
      <c r="E149" s="2">
        <v>1.5863307676868861</v>
      </c>
      <c r="F149" s="2">
        <v>0.59138579689680815</v>
      </c>
      <c r="G149" s="2">
        <v>1.8487639948158334</v>
      </c>
      <c r="H149" s="2">
        <v>1.2425062538392</v>
      </c>
      <c r="I149" s="2">
        <v>-0.15028382995770903</v>
      </c>
      <c r="J149" s="2">
        <v>-0.28075879132395631</v>
      </c>
      <c r="K149" s="2">
        <v>0.17341837678971406</v>
      </c>
      <c r="L149" s="2">
        <v>0.36864889731168937</v>
      </c>
      <c r="M149" s="2">
        <v>-0.14843816192972992</v>
      </c>
      <c r="N149" s="2">
        <v>-0.22343821156240712</v>
      </c>
      <c r="O149" s="2">
        <v>6.7336269212596722E-2</v>
      </c>
      <c r="P149" s="2">
        <v>0.19826560012860339</v>
      </c>
      <c r="Q149" s="2">
        <v>0.3196553734333698</v>
      </c>
      <c r="R149" s="2">
        <v>-0.28238031463151908</v>
      </c>
      <c r="S149" s="2">
        <v>0.35753425564635766</v>
      </c>
      <c r="T149" s="2">
        <v>0.4286271925176266</v>
      </c>
      <c r="U149" s="2">
        <v>0.22163469420590887</v>
      </c>
      <c r="V149" s="2">
        <v>1.1379100406474552E-2</v>
      </c>
      <c r="W149" s="2">
        <v>-0.6883491931198531</v>
      </c>
      <c r="X149" s="2">
        <v>-0.29958475280736019</v>
      </c>
      <c r="Y149" s="2">
        <v>0.11242827760186702</v>
      </c>
      <c r="Z149" s="2">
        <v>0.53858499723882747</v>
      </c>
      <c r="AA149">
        <v>146</v>
      </c>
      <c r="AB149" s="1">
        <v>5.4944925484459244</v>
      </c>
      <c r="AC149" s="1">
        <v>0.41194387032546903</v>
      </c>
      <c r="AD149" s="1">
        <v>2.1314184797325848</v>
      </c>
    </row>
    <row r="150" spans="4:30" x14ac:dyDescent="0.3">
      <c r="D150" s="51">
        <v>12</v>
      </c>
      <c r="E150" s="2">
        <v>2.2263074168190875</v>
      </c>
      <c r="F150" s="2">
        <v>1.5085733289694909</v>
      </c>
      <c r="G150" s="2">
        <v>3.5323252071061959</v>
      </c>
      <c r="H150" s="2">
        <v>2.8495574294173762</v>
      </c>
      <c r="I150" s="2">
        <v>-0.16348611438085944</v>
      </c>
      <c r="J150" s="2">
        <v>0.12227323549858099</v>
      </c>
      <c r="K150" s="2">
        <v>0.68457274034448334</v>
      </c>
      <c r="L150" s="2">
        <v>0.26287176905548737</v>
      </c>
      <c r="M150" s="2">
        <v>-0.45436792358950961</v>
      </c>
      <c r="N150" s="2">
        <v>-2.1422312837013346E-3</v>
      </c>
      <c r="O150" s="2">
        <v>-4.9892407382739701E-2</v>
      </c>
      <c r="P150" s="2">
        <v>0.21808562246340796</v>
      </c>
      <c r="Q150" s="2">
        <v>3.709226989488934E-2</v>
      </c>
      <c r="R150" s="2">
        <v>-0.36676737049534064</v>
      </c>
      <c r="S150" s="2">
        <v>0.59155387800922732</v>
      </c>
      <c r="T150" s="2">
        <v>0.59293217052579283</v>
      </c>
      <c r="U150" s="2">
        <v>0.10402308520033121</v>
      </c>
      <c r="V150" s="2">
        <v>5.7118664620218584E-2</v>
      </c>
      <c r="W150" s="2">
        <v>-5.8616885961563725E-2</v>
      </c>
      <c r="X150" s="2">
        <v>-3.2881064924568992E-2</v>
      </c>
      <c r="Y150" s="2">
        <v>0.457241977754068</v>
      </c>
      <c r="Z150" s="2">
        <v>0.37079763116676145</v>
      </c>
      <c r="AA150">
        <v>147</v>
      </c>
      <c r="AB150" s="1">
        <v>3.6272965000240029</v>
      </c>
      <c r="AC150" s="1">
        <v>0.77202117154676886</v>
      </c>
      <c r="AD150" s="1">
        <v>3.2263226352023544</v>
      </c>
    </row>
    <row r="151" spans="4:30" x14ac:dyDescent="0.3">
      <c r="D151" s="51">
        <v>13</v>
      </c>
      <c r="E151" s="2">
        <v>7.3701920485334789</v>
      </c>
      <c r="F151" s="2">
        <v>0.27308228083776676</v>
      </c>
      <c r="G151" s="2">
        <v>1.3751553199295241</v>
      </c>
      <c r="H151" s="2">
        <v>1.5575627433674977</v>
      </c>
      <c r="I151" s="2">
        <v>-8.0982348101030222E-3</v>
      </c>
      <c r="J151" s="2">
        <v>-0.18839462140257945</v>
      </c>
      <c r="K151" s="2">
        <v>0.41044696933683023</v>
      </c>
      <c r="L151" s="2">
        <v>0.26986389388925203</v>
      </c>
      <c r="M151" s="2">
        <v>-0.21281684200859843</v>
      </c>
      <c r="N151" s="2">
        <v>-0.38756967068192522</v>
      </c>
      <c r="O151" s="2">
        <v>-9.2155774733135853E-2</v>
      </c>
      <c r="P151" s="2">
        <v>0.12665111534004969</v>
      </c>
      <c r="Q151" s="2">
        <v>-2.9967227127245644E-2</v>
      </c>
      <c r="R151" s="2">
        <v>-0.16017556002212269</v>
      </c>
      <c r="S151" s="2">
        <v>5.5648656229188465E-2</v>
      </c>
      <c r="T151" s="2">
        <v>0.40681405543230065</v>
      </c>
      <c r="U151" s="2">
        <v>0.35729849182799989</v>
      </c>
      <c r="V151" s="2">
        <v>-0.19926985202054198</v>
      </c>
      <c r="W151" s="2">
        <v>-0.53743425108385012</v>
      </c>
      <c r="X151" s="2">
        <v>-0.14035584806820195</v>
      </c>
      <c r="Y151" s="2">
        <v>0.34424055565782663</v>
      </c>
      <c r="Z151" s="2">
        <v>0.11144166406458977</v>
      </c>
      <c r="AA151">
        <v>148</v>
      </c>
      <c r="AB151" s="1">
        <v>5.5012737717786715</v>
      </c>
      <c r="AC151" s="1">
        <v>0.84362822174826146</v>
      </c>
      <c r="AD151" s="1">
        <v>2.1317143038169011</v>
      </c>
    </row>
    <row r="152" spans="4:30" x14ac:dyDescent="0.3">
      <c r="D152" s="51">
        <v>14</v>
      </c>
      <c r="E152" s="2">
        <v>4.0734041624664137</v>
      </c>
      <c r="F152" s="2">
        <v>0.41580754153694999</v>
      </c>
      <c r="G152" s="2">
        <v>1.3366028024332735</v>
      </c>
      <c r="H152" s="2">
        <v>1.3571556300034384</v>
      </c>
      <c r="I152" s="2">
        <v>-0.24549906707736543</v>
      </c>
      <c r="J152" s="2">
        <v>7.0618886767233047E-3</v>
      </c>
      <c r="K152" s="2">
        <v>6.4700649121915421E-2</v>
      </c>
      <c r="L152" s="2">
        <v>0.36487559288556748</v>
      </c>
      <c r="M152" s="2">
        <v>-0.37144888573089718</v>
      </c>
      <c r="N152" s="2">
        <v>0.11880194387034429</v>
      </c>
      <c r="O152" s="2">
        <v>0.30640160383452975</v>
      </c>
      <c r="P152" s="2">
        <v>-0.19169310568404097</v>
      </c>
      <c r="Q152" s="2">
        <v>0.20201807191768084</v>
      </c>
      <c r="R152" s="2">
        <v>-0.37383328032621771</v>
      </c>
      <c r="S152" s="2">
        <v>0.53297782673699312</v>
      </c>
      <c r="T152" s="2">
        <v>-8.5310813175916045E-2</v>
      </c>
      <c r="U152" s="2">
        <v>0.44884802230241461</v>
      </c>
      <c r="V152" s="2">
        <v>0.19367253716830113</v>
      </c>
      <c r="W152" s="2">
        <v>-3.0666619316606275E-2</v>
      </c>
      <c r="X152" s="2">
        <v>-0.3239673915375163</v>
      </c>
      <c r="Y152" s="2">
        <v>0.24953762920529765</v>
      </c>
      <c r="Z152" s="2">
        <v>0.50145158342778473</v>
      </c>
      <c r="AA152">
        <v>149</v>
      </c>
      <c r="AB152" s="1">
        <v>1.8621369904531955</v>
      </c>
      <c r="AC152" s="1">
        <v>1.5307510973867182</v>
      </c>
      <c r="AD152" s="1">
        <v>2.5734870237037497</v>
      </c>
    </row>
    <row r="153" spans="4:30" x14ac:dyDescent="0.3">
      <c r="D153" s="51">
        <v>15</v>
      </c>
      <c r="E153" s="2">
        <v>3.9518826623167942</v>
      </c>
      <c r="F153" s="2">
        <v>0.63468114695737232</v>
      </c>
      <c r="G153" s="2">
        <v>1.5348845705575733</v>
      </c>
      <c r="H153" s="2">
        <v>1.7447946846771716</v>
      </c>
      <c r="I153" s="2">
        <v>-2.5538360377835301E-3</v>
      </c>
      <c r="J153" s="2">
        <v>-0.19099416850582518</v>
      </c>
      <c r="K153" s="2">
        <v>0.61751137282634783</v>
      </c>
      <c r="L153" s="2">
        <v>0.1169034947686608</v>
      </c>
      <c r="M153" s="2">
        <v>-0.32152696981872264</v>
      </c>
      <c r="N153" s="2">
        <v>0.13513374189673449</v>
      </c>
      <c r="O153" s="2">
        <v>0.18287908024770483</v>
      </c>
      <c r="P153" s="2">
        <v>-0.11569229390681823</v>
      </c>
      <c r="Q153" s="2">
        <v>6.4739383330175815E-2</v>
      </c>
      <c r="R153" s="2">
        <v>-0.24399047967438897</v>
      </c>
      <c r="S153" s="2">
        <v>0.48367109967782862</v>
      </c>
      <c r="T153" s="2">
        <v>-0.16572312408095147</v>
      </c>
      <c r="U153" s="2">
        <v>0.46077117213263619</v>
      </c>
      <c r="V153" s="2">
        <v>1.1026237942366679E-2</v>
      </c>
      <c r="W153" s="2">
        <v>-8.7824958593748642E-2</v>
      </c>
      <c r="X153" s="2">
        <v>-0.24561997227190865</v>
      </c>
      <c r="Y153" s="2">
        <v>0.40171341048099451</v>
      </c>
      <c r="Z153" s="2">
        <v>0.21450877867397045</v>
      </c>
      <c r="AA153">
        <v>150</v>
      </c>
      <c r="AB153" s="1">
        <v>6.827704883862352</v>
      </c>
      <c r="AC153" s="1">
        <v>1.1334298320051084</v>
      </c>
      <c r="AD153" s="1">
        <v>2.6045548004876475</v>
      </c>
    </row>
    <row r="154" spans="4:30" x14ac:dyDescent="0.3">
      <c r="D154" s="51">
        <v>16</v>
      </c>
      <c r="E154" s="2">
        <v>9.71003269445605</v>
      </c>
      <c r="F154" s="2">
        <v>0.94408827564769981</v>
      </c>
      <c r="G154" s="2">
        <v>3.1832715310498223</v>
      </c>
      <c r="H154" s="2">
        <v>4.6324644693871111</v>
      </c>
      <c r="I154" s="2">
        <v>-0.21225615267938544</v>
      </c>
      <c r="J154" s="2">
        <v>0.12498594898674614</v>
      </c>
      <c r="K154" s="2">
        <v>0.47709677539144335</v>
      </c>
      <c r="L154" s="2">
        <v>5.8221462663506585E-2</v>
      </c>
      <c r="M154" s="2">
        <v>-0.26914847389128493</v>
      </c>
      <c r="N154" s="2">
        <v>-0.57522311493981682</v>
      </c>
      <c r="O154" s="2">
        <v>8.4485126587803161E-2</v>
      </c>
      <c r="P154" s="2">
        <v>0.25676297206376886</v>
      </c>
      <c r="Q154" s="2">
        <v>0.23825476941304558</v>
      </c>
      <c r="R154" s="2">
        <v>6.2006324264499785E-2</v>
      </c>
      <c r="S154" s="2">
        <v>0.51832417753351234</v>
      </c>
      <c r="T154" s="2">
        <v>0.50383290168270889</v>
      </c>
      <c r="U154" s="2">
        <v>0.19350736128512647</v>
      </c>
      <c r="V154" s="2">
        <v>0.12179535508561282</v>
      </c>
      <c r="W154" s="2">
        <v>-0.4980392315245965</v>
      </c>
      <c r="X154" s="2">
        <v>-0.32266564640272999</v>
      </c>
      <c r="Y154" s="2">
        <v>0.47096453548002437</v>
      </c>
      <c r="Z154" s="2">
        <v>1.7542150240449139E-2</v>
      </c>
      <c r="AA154">
        <v>151</v>
      </c>
      <c r="AB154" s="1">
        <v>3.3991159762303154</v>
      </c>
      <c r="AC154" s="1">
        <v>1.2950795426780646</v>
      </c>
      <c r="AD154" s="1">
        <v>2.7565211586384093</v>
      </c>
    </row>
    <row r="155" spans="4:30" x14ac:dyDescent="0.3">
      <c r="D155" s="51">
        <v>17</v>
      </c>
      <c r="E155" s="2">
        <v>2.4664738615970472</v>
      </c>
      <c r="F155" s="2">
        <v>0.79066750240588546</v>
      </c>
      <c r="G155" s="2">
        <v>4.000408035834349</v>
      </c>
      <c r="H155" s="2">
        <v>2.4847593456579768</v>
      </c>
      <c r="I155" s="2">
        <v>-0.20926974861618794</v>
      </c>
      <c r="J155" s="2">
        <v>0.2221436387821783</v>
      </c>
      <c r="K155" s="2">
        <v>0.60094256086438214</v>
      </c>
      <c r="L155" s="2">
        <v>0.12633660717561013</v>
      </c>
      <c r="M155" s="2">
        <v>-4.6088193563319946E-2</v>
      </c>
      <c r="N155" s="2">
        <v>-0.46443986572765311</v>
      </c>
      <c r="O155" s="2">
        <v>0.39886474892118473</v>
      </c>
      <c r="P155" s="2">
        <v>0.11194682061243189</v>
      </c>
      <c r="Q155" s="2">
        <v>0.31842150638928624</v>
      </c>
      <c r="R155" s="2">
        <v>-8.2718364087757179E-2</v>
      </c>
      <c r="S155" s="2">
        <v>0.58002280571334108</v>
      </c>
      <c r="T155" s="2">
        <v>0.54957552316793823</v>
      </c>
      <c r="U155" s="2">
        <v>0.222432057475351</v>
      </c>
      <c r="V155" s="2">
        <v>-0.2235917803270035</v>
      </c>
      <c r="W155" s="2">
        <v>-0.47246097936985054</v>
      </c>
      <c r="X155" s="2">
        <v>-7.3211195598150869E-2</v>
      </c>
      <c r="Y155" s="2">
        <v>0.47509507761336345</v>
      </c>
      <c r="Z155" s="2">
        <v>-0.10997050629154037</v>
      </c>
      <c r="AA155">
        <v>152</v>
      </c>
      <c r="AB155" s="1">
        <v>4.7509400232919567</v>
      </c>
      <c r="AC155" s="1">
        <v>0.31019170409306973</v>
      </c>
      <c r="AD155" s="1">
        <v>2.4532916835910008</v>
      </c>
    </row>
    <row r="156" spans="4:30" x14ac:dyDescent="0.3">
      <c r="D156" s="51">
        <v>18</v>
      </c>
      <c r="E156" s="2">
        <v>4.3239536287664819</v>
      </c>
      <c r="F156" s="2">
        <v>1.8113248107069673</v>
      </c>
      <c r="G156" s="2">
        <v>3.0337506092541076</v>
      </c>
      <c r="H156" s="2">
        <v>3.4257684389518861</v>
      </c>
      <c r="I156" s="2">
        <v>-0.38843621379106297</v>
      </c>
      <c r="J156" s="2">
        <v>0.18711718583517276</v>
      </c>
      <c r="K156" s="2">
        <v>0.72553040818204018</v>
      </c>
      <c r="L156" s="2">
        <v>0.16442507909785087</v>
      </c>
      <c r="M156" s="2">
        <v>-0.32374793486805931</v>
      </c>
      <c r="N156" s="2">
        <v>7.6472020741241459E-2</v>
      </c>
      <c r="O156" s="2">
        <v>-9.9015688093701093E-2</v>
      </c>
      <c r="P156" s="2">
        <v>-2.5301774520092302E-5</v>
      </c>
      <c r="Q156" s="2">
        <v>0.61602047599096588</v>
      </c>
      <c r="R156" s="2">
        <v>-0.24854722768639886</v>
      </c>
      <c r="S156" s="2">
        <v>0.55194216358150361</v>
      </c>
      <c r="T156" s="2">
        <v>0.21334901358184799</v>
      </c>
      <c r="U156" s="2">
        <v>5.4093946296486894E-2</v>
      </c>
      <c r="V156" s="2">
        <v>-0.36293252614294219</v>
      </c>
      <c r="W156" s="2">
        <v>-0.5762675243390516</v>
      </c>
      <c r="X156" s="2">
        <v>-0.42488581877748743</v>
      </c>
      <c r="Y156" s="2">
        <v>0.48051004901379224</v>
      </c>
      <c r="Z156" s="2">
        <v>0.45902036492568266</v>
      </c>
      <c r="AA156">
        <v>153</v>
      </c>
      <c r="AB156" s="1">
        <v>4.1268218559764405</v>
      </c>
      <c r="AC156" s="1">
        <v>0.49509668619542246</v>
      </c>
      <c r="AD156" s="1">
        <v>1.6405686364411016</v>
      </c>
    </row>
    <row r="157" spans="4:30" x14ac:dyDescent="0.3">
      <c r="D157" s="51">
        <v>19</v>
      </c>
      <c r="E157" s="2">
        <v>1.3799133869519329</v>
      </c>
      <c r="F157" s="2">
        <v>0.50727878504718471</v>
      </c>
      <c r="G157" s="2">
        <v>2.4609209653308306</v>
      </c>
      <c r="H157" s="2">
        <v>1.2200136428348269</v>
      </c>
      <c r="I157" s="2">
        <v>-0.2237354679915747</v>
      </c>
      <c r="J157" s="2">
        <v>-3.9408512864080092E-2</v>
      </c>
      <c r="K157" s="2">
        <v>0.57168257910062148</v>
      </c>
      <c r="L157" s="2">
        <v>9.8379039450282924E-2</v>
      </c>
      <c r="M157" s="2">
        <v>-0.32744941746742073</v>
      </c>
      <c r="N157" s="2">
        <v>-0.26407084420201005</v>
      </c>
      <c r="O157" s="2">
        <v>0.23638070080410534</v>
      </c>
      <c r="P157" s="2">
        <v>-7.8844299939774487E-2</v>
      </c>
      <c r="Q157" s="2">
        <v>0.44533807541829551</v>
      </c>
      <c r="R157" s="2">
        <v>-0.22029262794717447</v>
      </c>
      <c r="S157" s="2">
        <v>0.13846489998737055</v>
      </c>
      <c r="T157" s="2">
        <v>0.45668669907418447</v>
      </c>
      <c r="U157" s="2">
        <v>0.43646374811851096</v>
      </c>
      <c r="V157" s="2">
        <v>-0.37828128262034993</v>
      </c>
      <c r="W157" s="2">
        <v>-0.73382900532255579</v>
      </c>
      <c r="X157" s="2">
        <v>-0.42803059473087401</v>
      </c>
      <c r="Y157" s="2">
        <v>0.2500768399965394</v>
      </c>
      <c r="Z157" s="2">
        <v>-6.6195834795790387E-2</v>
      </c>
      <c r="AA157">
        <v>154</v>
      </c>
      <c r="AB157" s="1">
        <v>4.039158360720406</v>
      </c>
      <c r="AC157" s="1">
        <v>0.61369052510392919</v>
      </c>
      <c r="AD157" s="1">
        <v>1.8577461375844353</v>
      </c>
    </row>
    <row r="158" spans="4:30" x14ac:dyDescent="0.3">
      <c r="D158" s="51">
        <v>20</v>
      </c>
      <c r="E158" s="2">
        <v>3.2490081112007476</v>
      </c>
      <c r="F158" s="2">
        <v>0.59486275157519264</v>
      </c>
      <c r="G158" s="2">
        <v>1.322575056365954</v>
      </c>
      <c r="H158" s="2">
        <v>1.3807824597229628</v>
      </c>
      <c r="I158" s="2">
        <v>-8.6471795881553126E-2</v>
      </c>
      <c r="J158" s="2">
        <v>-0.13765153717929435</v>
      </c>
      <c r="K158" s="2">
        <v>0.78111430934191639</v>
      </c>
      <c r="L158" s="2">
        <v>0.15967176136772876</v>
      </c>
      <c r="M158" s="2">
        <v>-0.2497945308250423</v>
      </c>
      <c r="N158" s="2">
        <v>-2.2922037171121235E-2</v>
      </c>
      <c r="O158" s="2">
        <v>0.23330433379007165</v>
      </c>
      <c r="P158" s="2">
        <v>9.3033467593367059E-2</v>
      </c>
      <c r="Q158" s="2">
        <v>6.0248350083194846E-2</v>
      </c>
      <c r="R158" s="2">
        <v>-0.22475533023970667</v>
      </c>
      <c r="S158" s="2">
        <v>0.51884358555827892</v>
      </c>
      <c r="T158" s="2">
        <v>0.14735242274588334</v>
      </c>
      <c r="U158" s="2">
        <v>0.43904854029505391</v>
      </c>
      <c r="V158" s="2">
        <v>-6.9913590991666108E-2</v>
      </c>
      <c r="W158" s="2">
        <v>-0.17385799583076264</v>
      </c>
      <c r="X158" s="2">
        <v>-0.18303945332599944</v>
      </c>
      <c r="Y158" s="2">
        <v>0.17982028984442799</v>
      </c>
      <c r="Z158" s="2">
        <v>-2.9564350244599136E-2</v>
      </c>
      <c r="AA158">
        <v>155</v>
      </c>
      <c r="AB158" s="1">
        <v>3.4771783842861819</v>
      </c>
      <c r="AC158" s="1">
        <v>0.56670614340320313</v>
      </c>
      <c r="AD158" s="1">
        <v>1.6393305145453432</v>
      </c>
    </row>
    <row r="159" spans="4:30" x14ac:dyDescent="0.3">
      <c r="AA159">
        <v>156</v>
      </c>
      <c r="AB159" s="1">
        <v>3.9464160609457015</v>
      </c>
      <c r="AC159" s="1">
        <v>0.19804248436676153</v>
      </c>
      <c r="AD159" s="1">
        <v>0.65196421080812195</v>
      </c>
    </row>
    <row r="160" spans="4:30" x14ac:dyDescent="0.3">
      <c r="AA160">
        <v>157</v>
      </c>
      <c r="AB160" s="1">
        <v>2.6265334886040055</v>
      </c>
      <c r="AC160" s="1">
        <v>0.78296110551576048</v>
      </c>
      <c r="AD160" s="1">
        <v>3.3921212720604026</v>
      </c>
    </row>
    <row r="161" spans="27:30" x14ac:dyDescent="0.3">
      <c r="AA161">
        <v>158</v>
      </c>
      <c r="AB161" s="1">
        <v>5.4451413251128313</v>
      </c>
      <c r="AC161" s="1">
        <v>1.4710158461827332</v>
      </c>
      <c r="AD161" s="1">
        <v>1.6604938573375878</v>
      </c>
    </row>
    <row r="162" spans="27:30" x14ac:dyDescent="0.3">
      <c r="AA162">
        <v>159</v>
      </c>
      <c r="AB162" s="1">
        <v>6.7052759169756389</v>
      </c>
      <c r="AC162" s="1">
        <v>0.75565533611859714</v>
      </c>
      <c r="AD162" s="1">
        <v>2.8587913886948186</v>
      </c>
    </row>
    <row r="163" spans="27:30" x14ac:dyDescent="0.3">
      <c r="AA163">
        <v>160</v>
      </c>
      <c r="AB163" s="1">
        <v>1.9173477826898027</v>
      </c>
      <c r="AC163" s="1">
        <v>0.31419256432175513</v>
      </c>
      <c r="AD163" s="1">
        <v>1.8028496583758282</v>
      </c>
    </row>
    <row r="164" spans="27:30" x14ac:dyDescent="0.3">
      <c r="AA164">
        <v>161</v>
      </c>
      <c r="AB164" s="1">
        <v>5.5957443360651951</v>
      </c>
      <c r="AC164" s="1">
        <v>0.69540533877757538</v>
      </c>
      <c r="AD164" s="1">
        <v>1.414971063312974</v>
      </c>
    </row>
    <row r="165" spans="27:30" x14ac:dyDescent="0.3">
      <c r="AA165">
        <v>162</v>
      </c>
      <c r="AB165" s="1">
        <v>6.7385729442155169</v>
      </c>
      <c r="AC165" s="1">
        <v>0.54422378593292786</v>
      </c>
      <c r="AD165" s="1">
        <v>2.5599251805979009</v>
      </c>
    </row>
    <row r="166" spans="27:30" x14ac:dyDescent="0.3">
      <c r="AA166">
        <v>163</v>
      </c>
      <c r="AB166" s="1">
        <v>6.0669545087299728</v>
      </c>
      <c r="AC166" s="1">
        <v>0.77444038858278641</v>
      </c>
      <c r="AD166" s="1">
        <v>2.5814222072593407</v>
      </c>
    </row>
    <row r="167" spans="27:30" x14ac:dyDescent="0.3">
      <c r="AA167">
        <v>164</v>
      </c>
      <c r="AB167" s="1">
        <v>7.1738648677878558</v>
      </c>
      <c r="AC167" s="1">
        <v>0.95322643361533577</v>
      </c>
      <c r="AD167" s="1">
        <v>2.1227710242487117</v>
      </c>
    </row>
    <row r="168" spans="27:30" x14ac:dyDescent="0.3">
      <c r="AA168">
        <v>165</v>
      </c>
      <c r="AB168" s="1">
        <v>6.5969641775440255</v>
      </c>
      <c r="AC168" s="1">
        <v>0.55705416952835574</v>
      </c>
      <c r="AD168" s="1">
        <v>2.5835488551081127</v>
      </c>
    </row>
    <row r="169" spans="27:30" x14ac:dyDescent="0.3">
      <c r="AA169">
        <v>166</v>
      </c>
      <c r="AB169" s="1">
        <v>8.0787331663384698</v>
      </c>
      <c r="AC169" s="1">
        <v>0.52682115759727621</v>
      </c>
      <c r="AD169" s="1">
        <v>1.571009984796047</v>
      </c>
    </row>
    <row r="170" spans="27:30" x14ac:dyDescent="0.3">
      <c r="AA170">
        <v>167</v>
      </c>
      <c r="AB170" s="1">
        <v>1.2731233019119748</v>
      </c>
      <c r="AC170" s="1">
        <v>0.31770759496241707</v>
      </c>
      <c r="AD170" s="1">
        <v>3.8183779799605282</v>
      </c>
    </row>
    <row r="171" spans="27:30" x14ac:dyDescent="0.3">
      <c r="AA171">
        <v>168</v>
      </c>
      <c r="AB171" s="1">
        <v>4.5977892769753401</v>
      </c>
      <c r="AC171" s="1">
        <v>0.62997225417318281</v>
      </c>
      <c r="AD171" s="1">
        <v>2.4932239116047259</v>
      </c>
    </row>
    <row r="172" spans="27:30" x14ac:dyDescent="0.3">
      <c r="AA172">
        <v>169</v>
      </c>
      <c r="AB172" s="1">
        <v>5.6439735189713627</v>
      </c>
      <c r="AC172" s="1">
        <v>0.35966661521338428</v>
      </c>
      <c r="AD172" s="1">
        <v>1.3029416276826022</v>
      </c>
    </row>
    <row r="173" spans="27:30" x14ac:dyDescent="0.3">
      <c r="AA173">
        <v>170</v>
      </c>
      <c r="AB173" s="1">
        <v>1.2481676063211851</v>
      </c>
      <c r="AC173" s="1">
        <v>0.54440367497488806</v>
      </c>
      <c r="AD173" s="1">
        <v>2.3850210587065179</v>
      </c>
    </row>
    <row r="174" spans="27:30" x14ac:dyDescent="0.3">
      <c r="AA174">
        <v>171</v>
      </c>
      <c r="AB174" s="1">
        <v>2.1785266645842674</v>
      </c>
      <c r="AC174" s="1">
        <v>0.59740111438271282</v>
      </c>
      <c r="AD174" s="1">
        <v>3.8084069547294832</v>
      </c>
    </row>
    <row r="175" spans="27:30" x14ac:dyDescent="0.3">
      <c r="AA175">
        <v>172</v>
      </c>
      <c r="AB175" s="1">
        <v>5.5983413264301767</v>
      </c>
      <c r="AC175" s="1">
        <v>0.36514418628635875</v>
      </c>
      <c r="AD175" s="1">
        <v>2.0241805202033971</v>
      </c>
    </row>
    <row r="176" spans="27:30" x14ac:dyDescent="0.3">
      <c r="AA176">
        <v>173</v>
      </c>
      <c r="AB176" s="1">
        <v>6.14146309173998</v>
      </c>
      <c r="AC176" s="1">
        <v>0.7090557932045578</v>
      </c>
      <c r="AD176" s="1">
        <v>2.1736187823726012</v>
      </c>
    </row>
    <row r="177" spans="27:30" x14ac:dyDescent="0.3">
      <c r="AA177">
        <v>174</v>
      </c>
      <c r="AB177" s="1">
        <v>5.4197197937084427</v>
      </c>
      <c r="AC177" s="1">
        <v>0.76051548065826202</v>
      </c>
      <c r="AD177" s="1">
        <v>2.2750355058578569</v>
      </c>
    </row>
    <row r="178" spans="27:30" x14ac:dyDescent="0.3">
      <c r="AA178">
        <v>175</v>
      </c>
      <c r="AB178" s="1">
        <v>5.6087134495678699</v>
      </c>
      <c r="AC178" s="1">
        <v>1.1366835610199322</v>
      </c>
      <c r="AD178" s="1">
        <v>1.4702133056686517</v>
      </c>
    </row>
    <row r="179" spans="27:30" x14ac:dyDescent="0.3">
      <c r="AA179">
        <v>176</v>
      </c>
      <c r="AB179" s="1">
        <v>6.7145627005762929</v>
      </c>
      <c r="AC179" s="1">
        <v>0.85596686364756636</v>
      </c>
      <c r="AD179" s="1">
        <v>2.7023259372833275</v>
      </c>
    </row>
    <row r="180" spans="27:30" x14ac:dyDescent="0.3">
      <c r="AA180">
        <v>177</v>
      </c>
      <c r="AB180" s="1">
        <v>1.6725694794945942</v>
      </c>
      <c r="AC180" s="1">
        <v>0.8834537040046615</v>
      </c>
      <c r="AD180" s="1">
        <v>1.0416839619506559</v>
      </c>
    </row>
    <row r="181" spans="27:30" x14ac:dyDescent="0.3">
      <c r="AA181">
        <v>178</v>
      </c>
      <c r="AB181" s="1">
        <v>7.188021397598253</v>
      </c>
      <c r="AC181" s="1">
        <v>0.30752152296726221</v>
      </c>
      <c r="AD181" s="1">
        <v>3.419730402288681</v>
      </c>
    </row>
    <row r="182" spans="27:30" x14ac:dyDescent="0.3">
      <c r="AA182">
        <v>179</v>
      </c>
      <c r="AB182" s="1">
        <v>4.8081603612559736</v>
      </c>
      <c r="AC182" s="1">
        <v>0.4223304595626759</v>
      </c>
      <c r="AD182" s="1">
        <v>4.2578184559974135</v>
      </c>
    </row>
    <row r="183" spans="27:30" x14ac:dyDescent="0.3">
      <c r="AA183">
        <v>180</v>
      </c>
      <c r="AB183" s="1">
        <v>2.1410805781672635</v>
      </c>
      <c r="AC183" s="1">
        <v>0.77984668389914324</v>
      </c>
      <c r="AD183" s="1">
        <v>2.4208047139444036</v>
      </c>
    </row>
    <row r="184" spans="27:30" x14ac:dyDescent="0.3">
      <c r="AA184">
        <v>181</v>
      </c>
      <c r="AB184" s="1">
        <v>5.0388147749606027</v>
      </c>
      <c r="AC184" s="1">
        <v>0.64821162914833264</v>
      </c>
      <c r="AD184" s="1">
        <v>3.4996722592874532</v>
      </c>
    </row>
    <row r="185" spans="27:30" x14ac:dyDescent="0.3">
      <c r="AA185">
        <v>182</v>
      </c>
      <c r="AB185" s="1">
        <v>2.5607515179273452</v>
      </c>
      <c r="AC185" s="1">
        <v>0.37135298101213809</v>
      </c>
      <c r="AD185" s="1">
        <v>0.74375162774869696</v>
      </c>
    </row>
    <row r="186" spans="27:30" x14ac:dyDescent="0.3">
      <c r="AA186">
        <v>183</v>
      </c>
      <c r="AB186" s="1">
        <v>6.349398009703787</v>
      </c>
      <c r="AC186" s="1">
        <v>1.1192437067978152</v>
      </c>
      <c r="AD186" s="1">
        <v>3.8701231531583202</v>
      </c>
    </row>
    <row r="187" spans="27:30" x14ac:dyDescent="0.3">
      <c r="AA187">
        <v>184</v>
      </c>
      <c r="AB187" s="1">
        <v>0.24728499771874432</v>
      </c>
      <c r="AC187" s="1">
        <v>0.49336792129749352</v>
      </c>
      <c r="AD187" s="1">
        <v>1.9000628049121349</v>
      </c>
    </row>
    <row r="188" spans="27:30" x14ac:dyDescent="0.3">
      <c r="AA188">
        <v>185</v>
      </c>
      <c r="AB188" s="1">
        <v>5.2075418474177307E-2</v>
      </c>
      <c r="AC188" s="1">
        <v>0.54770534495736567</v>
      </c>
      <c r="AD188" s="1">
        <v>1.3262790841797696</v>
      </c>
    </row>
    <row r="189" spans="27:30" x14ac:dyDescent="0.3">
      <c r="AA189">
        <v>186</v>
      </c>
      <c r="AB189" s="1">
        <v>1.6579229930430031</v>
      </c>
      <c r="AC189" s="1">
        <v>0.62485093144561621</v>
      </c>
      <c r="AD189" s="1">
        <v>2.3354620457106217</v>
      </c>
    </row>
    <row r="190" spans="27:30" x14ac:dyDescent="0.3">
      <c r="AA190">
        <v>187</v>
      </c>
      <c r="AB190" s="1">
        <v>4.9289200127037915</v>
      </c>
      <c r="AC190" s="1">
        <v>0.56730837323429795</v>
      </c>
      <c r="AD190" s="1">
        <v>2.2130945894110403</v>
      </c>
    </row>
    <row r="191" spans="27:30" x14ac:dyDescent="0.3">
      <c r="AA191">
        <v>188</v>
      </c>
      <c r="AB191" s="1">
        <v>7.6388655612828753</v>
      </c>
      <c r="AC191" s="1">
        <v>0.55810597546818075</v>
      </c>
      <c r="AD191" s="1">
        <v>1.5596666847928897</v>
      </c>
    </row>
    <row r="192" spans="27:30" x14ac:dyDescent="0.3">
      <c r="AA192">
        <v>189</v>
      </c>
      <c r="AB192" s="1">
        <v>2.1067740339574232</v>
      </c>
      <c r="AC192" s="1">
        <v>0.90760389349005499</v>
      </c>
      <c r="AD192" s="1">
        <v>1.6002736378905822</v>
      </c>
    </row>
    <row r="193" spans="27:30" x14ac:dyDescent="0.3">
      <c r="AA193">
        <v>190</v>
      </c>
      <c r="AB193" s="1">
        <v>4.2022616365278633</v>
      </c>
      <c r="AC193" s="1">
        <v>1.1636246307070921</v>
      </c>
      <c r="AD193" s="1">
        <v>2.7719331921941586</v>
      </c>
    </row>
    <row r="194" spans="27:30" x14ac:dyDescent="0.3">
      <c r="AA194">
        <v>191</v>
      </c>
      <c r="AB194" s="1">
        <v>1.6028295070367005</v>
      </c>
      <c r="AC194" s="1">
        <v>1.288363582850462</v>
      </c>
      <c r="AD194" s="1">
        <v>2.4669535874533599</v>
      </c>
    </row>
    <row r="195" spans="27:30" x14ac:dyDescent="0.3">
      <c r="AA195">
        <v>192</v>
      </c>
      <c r="AB195" s="1">
        <v>5.4967948545904477</v>
      </c>
      <c r="AC195" s="1">
        <v>0.30121477330740887</v>
      </c>
      <c r="AD195" s="1">
        <v>1.0976504849101649</v>
      </c>
    </row>
    <row r="196" spans="27:30" x14ac:dyDescent="0.3">
      <c r="AA196">
        <v>193</v>
      </c>
      <c r="AB196" s="1">
        <v>5.8810087758476985</v>
      </c>
      <c r="AC196" s="1">
        <v>0.54409244936352796</v>
      </c>
      <c r="AD196" s="1">
        <v>3.4530695930877022</v>
      </c>
    </row>
    <row r="197" spans="27:30" x14ac:dyDescent="0.3">
      <c r="AA197">
        <v>194</v>
      </c>
      <c r="AB197" s="1">
        <v>0.80469638902025142</v>
      </c>
      <c r="AC197" s="1">
        <v>0.98671614641121408</v>
      </c>
      <c r="AD197" s="1">
        <v>2.0324378197502271</v>
      </c>
    </row>
    <row r="198" spans="27:30" x14ac:dyDescent="0.3">
      <c r="AA198">
        <v>195</v>
      </c>
      <c r="AB198" s="1">
        <v>5.0173734968824881</v>
      </c>
      <c r="AC198" s="1">
        <v>0.64891394503107569</v>
      </c>
      <c r="AD198" s="1">
        <v>1.7839900795228878</v>
      </c>
    </row>
    <row r="199" spans="27:30" x14ac:dyDescent="0.3">
      <c r="AA199">
        <v>196</v>
      </c>
      <c r="AB199" s="1">
        <v>0.47273832137768468</v>
      </c>
      <c r="AC199" s="1">
        <v>0.37412311557396588</v>
      </c>
      <c r="AD199" s="1">
        <v>1.6474419638189091</v>
      </c>
    </row>
    <row r="200" spans="27:30" x14ac:dyDescent="0.3">
      <c r="AA200">
        <v>197</v>
      </c>
      <c r="AB200" s="1">
        <v>5.2474761360809792</v>
      </c>
      <c r="AC200" s="1">
        <v>0.50140641580830814</v>
      </c>
      <c r="AD200" s="1">
        <v>1.6175499224116956</v>
      </c>
    </row>
    <row r="201" spans="27:30" x14ac:dyDescent="0.3">
      <c r="AA201">
        <v>198</v>
      </c>
      <c r="AB201" s="1">
        <v>7.3743243690073239</v>
      </c>
      <c r="AC201" s="1">
        <v>0.65864471156167403</v>
      </c>
      <c r="AD201" s="1">
        <v>2.1032242016445379</v>
      </c>
    </row>
    <row r="202" spans="27:30" x14ac:dyDescent="0.3">
      <c r="AA202">
        <v>199</v>
      </c>
      <c r="AB202" s="1">
        <v>1.6169817069873103</v>
      </c>
      <c r="AC202" s="1">
        <v>0.33092292815408247</v>
      </c>
      <c r="AD202" s="1">
        <v>2.4760676383687157</v>
      </c>
    </row>
    <row r="203" spans="27:30" x14ac:dyDescent="0.3">
      <c r="AA203">
        <v>200</v>
      </c>
      <c r="AB203" s="1">
        <v>3.6789450361863443</v>
      </c>
      <c r="AC203" s="1">
        <v>0.68219351200007239</v>
      </c>
      <c r="AD203" s="1">
        <v>3.1449443600658249</v>
      </c>
    </row>
  </sheetData>
  <mergeCells count="13">
    <mergeCell ref="D136:Z137"/>
    <mergeCell ref="A80:D80"/>
    <mergeCell ref="F80:H80"/>
    <mergeCell ref="A73:C73"/>
    <mergeCell ref="A1:M2"/>
    <mergeCell ref="E3:M11"/>
    <mergeCell ref="K54:Q55"/>
    <mergeCell ref="A47:D48"/>
    <mergeCell ref="A20:D21"/>
    <mergeCell ref="E30:M38"/>
    <mergeCell ref="A28:M29"/>
    <mergeCell ref="A54:D55"/>
    <mergeCell ref="F54:I55"/>
  </mergeCells>
  <phoneticPr fontId="2" type="noConversion"/>
  <conditionalFormatting sqref="B57:D59">
    <cfRule type="expression" dxfId="14" priority="14">
      <formula>ABS(B57)&gt;0.4</formula>
    </cfRule>
    <cfRule type="expression" dxfId="13" priority="15">
      <formula>AND(ABS(B57)&gt;0.2, ABS(B57)&lt;=0.4)</formula>
    </cfRule>
    <cfRule type="expression" dxfId="12" priority="16">
      <formula>ABS(B57)&lt;=0.2</formula>
    </cfRule>
  </conditionalFormatting>
  <conditionalFormatting sqref="B82:D87">
    <cfRule type="expression" dxfId="11" priority="2">
      <formula>ABS(B82)&lt;=0.2</formula>
    </cfRule>
    <cfRule type="expression" dxfId="10" priority="3">
      <formula>ABS(B82)&gt;0.4</formula>
    </cfRule>
    <cfRule type="expression" dxfId="9" priority="4">
      <formula>AND(ABS(B82)&gt;0.2, ABS(B82)&lt;=0.4)</formula>
    </cfRule>
  </conditionalFormatting>
  <conditionalFormatting sqref="E40:M45">
    <cfRule type="expression" dxfId="8" priority="5">
      <formula>ABS(IFERROR(E13-E40,0))&gt;0.4</formula>
    </cfRule>
    <cfRule type="expression" dxfId="7" priority="6">
      <formula>AND(ABS(IFERROR(E13-E40,0))&gt;0.2, ABS(IFERROR(E13-E40,0))&lt;=0.4)</formula>
    </cfRule>
    <cfRule type="expression" dxfId="6" priority="7">
      <formula>ABS(IFERROR(E13-E40,0))&lt;=0.2</formula>
    </cfRule>
  </conditionalFormatting>
  <conditionalFormatting sqref="G57:I65">
    <cfRule type="expression" dxfId="5" priority="11">
      <formula>ABS(G57)&lt;=0.2</formula>
    </cfRule>
    <cfRule type="expression" dxfId="4" priority="12">
      <formula>AND(ABS(G57)&gt;0.2, ABS(G57)&lt;=0.4)</formula>
    </cfRule>
    <cfRule type="expression" dxfId="3" priority="13">
      <formula>ABS(G57)&gt;0.4</formula>
    </cfRule>
  </conditionalFormatting>
  <conditionalFormatting sqref="H115:P134 R115:R134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7:Q65">
    <cfRule type="expression" dxfId="2" priority="8">
      <formula>ABS(L57)&gt;0.4</formula>
    </cfRule>
    <cfRule type="expression" dxfId="1" priority="9">
      <formula>AND(ABS(L57)&gt;0.2, ABS(L57)&lt;=0.4)</formula>
    </cfRule>
    <cfRule type="expression" dxfId="0" priority="10">
      <formula>ABS(L57)&lt;=0.2</formula>
    </cfRule>
  </conditionalFormatting>
  <dataValidations count="2">
    <dataValidation type="list" allowBlank="1" showInputMessage="1" showErrorMessage="1" sqref="Y8" xr:uid="{00000000-0002-0000-0000-000000000000}">
      <formula1>"összeg,szorzat"</formula1>
    </dataValidation>
    <dataValidation type="list" allowBlank="1" showInputMessage="1" showErrorMessage="1" sqref="B91" xr:uid="{00000000-0002-0000-0000-000001000000}">
      <formula1>"szorzat,összeg"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107"/>
  <sheetViews>
    <sheetView topLeftCell="A3" workbookViewId="0">
      <selection activeCell="K7" sqref="K7"/>
    </sheetView>
  </sheetViews>
  <sheetFormatPr defaultRowHeight="15.6" x14ac:dyDescent="0.3"/>
  <sheetData>
    <row r="1" spans="1:22" ht="18" x14ac:dyDescent="0.3">
      <c r="A1" s="67"/>
    </row>
    <row r="2" spans="1:22" x14ac:dyDescent="0.3">
      <c r="A2" s="68"/>
    </row>
    <row r="5" spans="1:22" ht="18" x14ac:dyDescent="0.3">
      <c r="A5" s="69" t="s">
        <v>78</v>
      </c>
      <c r="B5" s="70">
        <v>5437539</v>
      </c>
      <c r="C5" s="69" t="s">
        <v>79</v>
      </c>
      <c r="D5" s="70">
        <v>20</v>
      </c>
      <c r="E5" s="69" t="s">
        <v>80</v>
      </c>
      <c r="F5" s="70">
        <v>9</v>
      </c>
      <c r="G5" s="69" t="s">
        <v>81</v>
      </c>
      <c r="H5" s="70">
        <v>20</v>
      </c>
      <c r="I5" s="69" t="s">
        <v>82</v>
      </c>
      <c r="J5" s="70">
        <v>0</v>
      </c>
      <c r="K5" s="69" t="s">
        <v>83</v>
      </c>
      <c r="L5" s="70" t="s">
        <v>84</v>
      </c>
    </row>
    <row r="6" spans="1:22" ht="18.600000000000001" thickBot="1" x14ac:dyDescent="0.35">
      <c r="A6" s="67"/>
    </row>
    <row r="7" spans="1:22" ht="16.2" thickBot="1" x14ac:dyDescent="0.35">
      <c r="A7" s="71" t="s">
        <v>85</v>
      </c>
      <c r="B7" s="71" t="s">
        <v>86</v>
      </c>
      <c r="C7" s="71" t="s">
        <v>87</v>
      </c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1" t="s">
        <v>93</v>
      </c>
      <c r="J7" s="71" t="s">
        <v>94</v>
      </c>
      <c r="K7" s="71" t="s">
        <v>95</v>
      </c>
      <c r="M7" s="77" t="s">
        <v>284</v>
      </c>
      <c r="N7" s="77" t="s">
        <v>284</v>
      </c>
      <c r="O7" s="77" t="s">
        <v>284</v>
      </c>
      <c r="P7" s="77" t="s">
        <v>284</v>
      </c>
      <c r="Q7" s="77" t="s">
        <v>284</v>
      </c>
      <c r="R7" s="77" t="s">
        <v>284</v>
      </c>
      <c r="S7" s="77" t="s">
        <v>284</v>
      </c>
      <c r="T7" s="77" t="s">
        <v>284</v>
      </c>
      <c r="U7" s="77" t="s">
        <v>284</v>
      </c>
    </row>
    <row r="8" spans="1:22" ht="16.2" thickBot="1" x14ac:dyDescent="0.35">
      <c r="A8" s="71" t="s">
        <v>96</v>
      </c>
      <c r="B8" s="72">
        <v>13</v>
      </c>
      <c r="C8" s="72">
        <v>7</v>
      </c>
      <c r="D8" s="72">
        <v>15</v>
      </c>
      <c r="E8" s="72">
        <v>1</v>
      </c>
      <c r="F8" s="72">
        <v>14</v>
      </c>
      <c r="G8" s="72">
        <v>5</v>
      </c>
      <c r="H8" s="72">
        <v>20</v>
      </c>
      <c r="I8" s="72">
        <v>7</v>
      </c>
      <c r="J8" s="72">
        <v>9</v>
      </c>
      <c r="K8" s="72">
        <v>1000000</v>
      </c>
      <c r="M8">
        <f>21-B8</f>
        <v>8</v>
      </c>
      <c r="N8">
        <f t="shared" ref="N8:N27" si="0">21-C8</f>
        <v>14</v>
      </c>
      <c r="O8">
        <f t="shared" ref="O8:O27" si="1">21-D8</f>
        <v>6</v>
      </c>
      <c r="P8">
        <f t="shared" ref="P8:P27" si="2">21-E8</f>
        <v>20</v>
      </c>
      <c r="Q8">
        <f t="shared" ref="Q8:Q27" si="3">21-F8</f>
        <v>7</v>
      </c>
      <c r="R8">
        <f t="shared" ref="R8:R27" si="4">21-G8</f>
        <v>16</v>
      </c>
      <c r="S8">
        <f t="shared" ref="S8:S27" si="5">21-H8</f>
        <v>1</v>
      </c>
      <c r="T8">
        <f t="shared" ref="T8:T27" si="6">21-I8</f>
        <v>14</v>
      </c>
      <c r="U8">
        <f t="shared" ref="U8:U27" si="7">21-J8</f>
        <v>12</v>
      </c>
      <c r="V8">
        <f>K8</f>
        <v>1000000</v>
      </c>
    </row>
    <row r="9" spans="1:22" ht="16.2" thickBot="1" x14ac:dyDescent="0.35">
      <c r="A9" s="71" t="s">
        <v>97</v>
      </c>
      <c r="B9" s="72">
        <v>7</v>
      </c>
      <c r="C9" s="72">
        <v>20</v>
      </c>
      <c r="D9" s="72">
        <v>13</v>
      </c>
      <c r="E9" s="72">
        <v>19</v>
      </c>
      <c r="F9" s="72">
        <v>4</v>
      </c>
      <c r="G9" s="72">
        <v>5</v>
      </c>
      <c r="H9" s="72">
        <v>8</v>
      </c>
      <c r="I9" s="72">
        <v>15</v>
      </c>
      <c r="J9" s="72">
        <v>13</v>
      </c>
      <c r="K9" s="72">
        <v>1000000</v>
      </c>
      <c r="M9">
        <f t="shared" ref="M9:M27" si="8">21-B9</f>
        <v>14</v>
      </c>
      <c r="N9">
        <f t="shared" si="0"/>
        <v>1</v>
      </c>
      <c r="O9">
        <f t="shared" si="1"/>
        <v>8</v>
      </c>
      <c r="P9">
        <f t="shared" si="2"/>
        <v>2</v>
      </c>
      <c r="Q9">
        <f t="shared" si="3"/>
        <v>17</v>
      </c>
      <c r="R9">
        <f t="shared" si="4"/>
        <v>16</v>
      </c>
      <c r="S9">
        <f t="shared" si="5"/>
        <v>13</v>
      </c>
      <c r="T9">
        <f t="shared" si="6"/>
        <v>6</v>
      </c>
      <c r="U9">
        <f t="shared" si="7"/>
        <v>8</v>
      </c>
      <c r="V9">
        <f t="shared" ref="V9:V27" si="9">K9</f>
        <v>1000000</v>
      </c>
    </row>
    <row r="10" spans="1:22" ht="16.2" thickBot="1" x14ac:dyDescent="0.35">
      <c r="A10" s="71" t="s">
        <v>98</v>
      </c>
      <c r="B10" s="72">
        <v>17</v>
      </c>
      <c r="C10" s="72">
        <v>9</v>
      </c>
      <c r="D10" s="72">
        <v>18</v>
      </c>
      <c r="E10" s="72">
        <v>15</v>
      </c>
      <c r="F10" s="72">
        <v>19</v>
      </c>
      <c r="G10" s="72">
        <v>20</v>
      </c>
      <c r="H10" s="72">
        <v>11</v>
      </c>
      <c r="I10" s="72">
        <v>20</v>
      </c>
      <c r="J10" s="72">
        <v>2</v>
      </c>
      <c r="K10" s="72">
        <v>1000000</v>
      </c>
      <c r="M10">
        <f t="shared" si="8"/>
        <v>4</v>
      </c>
      <c r="N10">
        <f t="shared" si="0"/>
        <v>12</v>
      </c>
      <c r="O10">
        <f t="shared" si="1"/>
        <v>3</v>
      </c>
      <c r="P10">
        <f t="shared" si="2"/>
        <v>6</v>
      </c>
      <c r="Q10">
        <f t="shared" si="3"/>
        <v>2</v>
      </c>
      <c r="R10">
        <f t="shared" si="4"/>
        <v>1</v>
      </c>
      <c r="S10">
        <f t="shared" si="5"/>
        <v>10</v>
      </c>
      <c r="T10">
        <f t="shared" si="6"/>
        <v>1</v>
      </c>
      <c r="U10">
        <f t="shared" si="7"/>
        <v>19</v>
      </c>
      <c r="V10">
        <f t="shared" si="9"/>
        <v>1000000</v>
      </c>
    </row>
    <row r="11" spans="1:22" ht="16.2" thickBot="1" x14ac:dyDescent="0.35">
      <c r="A11" s="71" t="s">
        <v>99</v>
      </c>
      <c r="B11" s="72">
        <v>10</v>
      </c>
      <c r="C11" s="72">
        <v>2</v>
      </c>
      <c r="D11" s="72">
        <v>3</v>
      </c>
      <c r="E11" s="72">
        <v>5</v>
      </c>
      <c r="F11" s="72">
        <v>3</v>
      </c>
      <c r="G11" s="72">
        <v>1</v>
      </c>
      <c r="H11" s="72">
        <v>7</v>
      </c>
      <c r="I11" s="72">
        <v>3</v>
      </c>
      <c r="J11" s="72">
        <v>3</v>
      </c>
      <c r="K11" s="72">
        <v>1000000</v>
      </c>
      <c r="M11">
        <f t="shared" si="8"/>
        <v>11</v>
      </c>
      <c r="N11">
        <f t="shared" si="0"/>
        <v>19</v>
      </c>
      <c r="O11">
        <f t="shared" si="1"/>
        <v>18</v>
      </c>
      <c r="P11">
        <f t="shared" si="2"/>
        <v>16</v>
      </c>
      <c r="Q11">
        <f t="shared" si="3"/>
        <v>18</v>
      </c>
      <c r="R11">
        <f t="shared" si="4"/>
        <v>20</v>
      </c>
      <c r="S11">
        <f t="shared" si="5"/>
        <v>14</v>
      </c>
      <c r="T11">
        <f t="shared" si="6"/>
        <v>18</v>
      </c>
      <c r="U11">
        <f t="shared" si="7"/>
        <v>18</v>
      </c>
      <c r="V11">
        <f t="shared" si="9"/>
        <v>1000000</v>
      </c>
    </row>
    <row r="12" spans="1:22" ht="16.2" thickBot="1" x14ac:dyDescent="0.35">
      <c r="A12" s="71" t="s">
        <v>100</v>
      </c>
      <c r="B12" s="72">
        <v>5</v>
      </c>
      <c r="C12" s="72">
        <v>10</v>
      </c>
      <c r="D12" s="72">
        <v>14</v>
      </c>
      <c r="E12" s="72">
        <v>14</v>
      </c>
      <c r="F12" s="72">
        <v>15</v>
      </c>
      <c r="G12" s="72">
        <v>17</v>
      </c>
      <c r="H12" s="72">
        <v>5</v>
      </c>
      <c r="I12" s="72">
        <v>18</v>
      </c>
      <c r="J12" s="72">
        <v>19</v>
      </c>
      <c r="K12" s="72">
        <v>1000000</v>
      </c>
      <c r="M12">
        <f t="shared" si="8"/>
        <v>16</v>
      </c>
      <c r="N12">
        <f t="shared" si="0"/>
        <v>11</v>
      </c>
      <c r="O12">
        <f t="shared" si="1"/>
        <v>7</v>
      </c>
      <c r="P12">
        <f t="shared" si="2"/>
        <v>7</v>
      </c>
      <c r="Q12">
        <f t="shared" si="3"/>
        <v>6</v>
      </c>
      <c r="R12">
        <f t="shared" si="4"/>
        <v>4</v>
      </c>
      <c r="S12">
        <f t="shared" si="5"/>
        <v>16</v>
      </c>
      <c r="T12">
        <f t="shared" si="6"/>
        <v>3</v>
      </c>
      <c r="U12">
        <f t="shared" si="7"/>
        <v>2</v>
      </c>
      <c r="V12">
        <f t="shared" si="9"/>
        <v>1000000</v>
      </c>
    </row>
    <row r="13" spans="1:22" ht="16.2" thickBot="1" x14ac:dyDescent="0.35">
      <c r="A13" s="71" t="s">
        <v>101</v>
      </c>
      <c r="B13" s="72">
        <v>11</v>
      </c>
      <c r="C13" s="72">
        <v>1</v>
      </c>
      <c r="D13" s="72">
        <v>7</v>
      </c>
      <c r="E13" s="72">
        <v>3</v>
      </c>
      <c r="F13" s="72">
        <v>9</v>
      </c>
      <c r="G13" s="72">
        <v>5</v>
      </c>
      <c r="H13" s="72">
        <v>15</v>
      </c>
      <c r="I13" s="72">
        <v>9</v>
      </c>
      <c r="J13" s="72">
        <v>20</v>
      </c>
      <c r="K13" s="72">
        <v>1000000</v>
      </c>
      <c r="M13">
        <f t="shared" si="8"/>
        <v>10</v>
      </c>
      <c r="N13">
        <f t="shared" si="0"/>
        <v>20</v>
      </c>
      <c r="O13">
        <f t="shared" si="1"/>
        <v>14</v>
      </c>
      <c r="P13">
        <f t="shared" si="2"/>
        <v>18</v>
      </c>
      <c r="Q13">
        <f t="shared" si="3"/>
        <v>12</v>
      </c>
      <c r="R13">
        <f t="shared" si="4"/>
        <v>16</v>
      </c>
      <c r="S13">
        <f t="shared" si="5"/>
        <v>6</v>
      </c>
      <c r="T13">
        <f t="shared" si="6"/>
        <v>12</v>
      </c>
      <c r="U13">
        <f t="shared" si="7"/>
        <v>1</v>
      </c>
      <c r="V13">
        <f t="shared" si="9"/>
        <v>1000000</v>
      </c>
    </row>
    <row r="14" spans="1:22" ht="16.2" thickBot="1" x14ac:dyDescent="0.35">
      <c r="A14" s="71" t="s">
        <v>102</v>
      </c>
      <c r="B14" s="72">
        <v>20</v>
      </c>
      <c r="C14" s="72">
        <v>17</v>
      </c>
      <c r="D14" s="72">
        <v>20</v>
      </c>
      <c r="E14" s="72">
        <v>18</v>
      </c>
      <c r="F14" s="72">
        <v>16</v>
      </c>
      <c r="G14" s="72">
        <v>12</v>
      </c>
      <c r="H14" s="72">
        <v>18</v>
      </c>
      <c r="I14" s="72">
        <v>16</v>
      </c>
      <c r="J14" s="72">
        <v>5</v>
      </c>
      <c r="K14" s="72">
        <v>1000000</v>
      </c>
      <c r="M14">
        <f t="shared" si="8"/>
        <v>1</v>
      </c>
      <c r="N14">
        <f t="shared" si="0"/>
        <v>4</v>
      </c>
      <c r="O14">
        <f t="shared" si="1"/>
        <v>1</v>
      </c>
      <c r="P14">
        <f t="shared" si="2"/>
        <v>3</v>
      </c>
      <c r="Q14">
        <f t="shared" si="3"/>
        <v>5</v>
      </c>
      <c r="R14">
        <f t="shared" si="4"/>
        <v>9</v>
      </c>
      <c r="S14">
        <f t="shared" si="5"/>
        <v>3</v>
      </c>
      <c r="T14">
        <f t="shared" si="6"/>
        <v>5</v>
      </c>
      <c r="U14">
        <f t="shared" si="7"/>
        <v>16</v>
      </c>
      <c r="V14">
        <f t="shared" si="9"/>
        <v>1000000</v>
      </c>
    </row>
    <row r="15" spans="1:22" ht="16.2" thickBot="1" x14ac:dyDescent="0.35">
      <c r="A15" s="71" t="s">
        <v>103</v>
      </c>
      <c r="B15" s="72">
        <v>18</v>
      </c>
      <c r="C15" s="72">
        <v>14</v>
      </c>
      <c r="D15" s="72">
        <v>12</v>
      </c>
      <c r="E15" s="72">
        <v>11</v>
      </c>
      <c r="F15" s="72">
        <v>11</v>
      </c>
      <c r="G15" s="72">
        <v>5</v>
      </c>
      <c r="H15" s="72">
        <v>14</v>
      </c>
      <c r="I15" s="72">
        <v>10</v>
      </c>
      <c r="J15" s="72">
        <v>10</v>
      </c>
      <c r="K15" s="72">
        <v>1000000</v>
      </c>
      <c r="M15">
        <f t="shared" si="8"/>
        <v>3</v>
      </c>
      <c r="N15">
        <f t="shared" si="0"/>
        <v>7</v>
      </c>
      <c r="O15">
        <f t="shared" si="1"/>
        <v>9</v>
      </c>
      <c r="P15">
        <f t="shared" si="2"/>
        <v>10</v>
      </c>
      <c r="Q15">
        <f t="shared" si="3"/>
        <v>10</v>
      </c>
      <c r="R15">
        <f t="shared" si="4"/>
        <v>16</v>
      </c>
      <c r="S15">
        <f t="shared" si="5"/>
        <v>7</v>
      </c>
      <c r="T15">
        <f t="shared" si="6"/>
        <v>11</v>
      </c>
      <c r="U15">
        <f t="shared" si="7"/>
        <v>11</v>
      </c>
      <c r="V15">
        <f t="shared" si="9"/>
        <v>1000000</v>
      </c>
    </row>
    <row r="16" spans="1:22" ht="16.2" thickBot="1" x14ac:dyDescent="0.35">
      <c r="A16" s="71" t="s">
        <v>104</v>
      </c>
      <c r="B16" s="72">
        <v>4</v>
      </c>
      <c r="C16" s="72">
        <v>5</v>
      </c>
      <c r="D16" s="72">
        <v>1</v>
      </c>
      <c r="E16" s="72">
        <v>6</v>
      </c>
      <c r="F16" s="72">
        <v>2</v>
      </c>
      <c r="G16" s="72">
        <v>1</v>
      </c>
      <c r="H16" s="72">
        <v>3</v>
      </c>
      <c r="I16" s="72">
        <v>1</v>
      </c>
      <c r="J16" s="72">
        <v>6</v>
      </c>
      <c r="K16" s="72">
        <v>1000000</v>
      </c>
      <c r="M16">
        <f t="shared" si="8"/>
        <v>17</v>
      </c>
      <c r="N16">
        <f t="shared" si="0"/>
        <v>16</v>
      </c>
      <c r="O16">
        <f t="shared" si="1"/>
        <v>20</v>
      </c>
      <c r="P16">
        <f t="shared" si="2"/>
        <v>15</v>
      </c>
      <c r="Q16">
        <f t="shared" si="3"/>
        <v>19</v>
      </c>
      <c r="R16">
        <f t="shared" si="4"/>
        <v>20</v>
      </c>
      <c r="S16">
        <f t="shared" si="5"/>
        <v>18</v>
      </c>
      <c r="T16">
        <f t="shared" si="6"/>
        <v>20</v>
      </c>
      <c r="U16">
        <f t="shared" si="7"/>
        <v>15</v>
      </c>
      <c r="V16">
        <f t="shared" si="9"/>
        <v>1000000</v>
      </c>
    </row>
    <row r="17" spans="1:22" ht="16.2" thickBot="1" x14ac:dyDescent="0.35">
      <c r="A17" s="71" t="s">
        <v>105</v>
      </c>
      <c r="B17" s="72">
        <v>1</v>
      </c>
      <c r="C17" s="72">
        <v>3</v>
      </c>
      <c r="D17" s="72">
        <v>4</v>
      </c>
      <c r="E17" s="72">
        <v>9</v>
      </c>
      <c r="F17" s="72">
        <v>8</v>
      </c>
      <c r="G17" s="72">
        <v>12</v>
      </c>
      <c r="H17" s="72">
        <v>4</v>
      </c>
      <c r="I17" s="72">
        <v>5</v>
      </c>
      <c r="J17" s="72">
        <v>15</v>
      </c>
      <c r="K17" s="72">
        <v>1000000</v>
      </c>
      <c r="M17">
        <f t="shared" si="8"/>
        <v>20</v>
      </c>
      <c r="N17">
        <f t="shared" si="0"/>
        <v>18</v>
      </c>
      <c r="O17">
        <f t="shared" si="1"/>
        <v>17</v>
      </c>
      <c r="P17">
        <f t="shared" si="2"/>
        <v>12</v>
      </c>
      <c r="Q17">
        <f t="shared" si="3"/>
        <v>13</v>
      </c>
      <c r="R17">
        <f t="shared" si="4"/>
        <v>9</v>
      </c>
      <c r="S17">
        <f t="shared" si="5"/>
        <v>17</v>
      </c>
      <c r="T17">
        <f t="shared" si="6"/>
        <v>16</v>
      </c>
      <c r="U17">
        <f t="shared" si="7"/>
        <v>6</v>
      </c>
      <c r="V17">
        <f t="shared" si="9"/>
        <v>1000000</v>
      </c>
    </row>
    <row r="18" spans="1:22" ht="16.2" thickBot="1" x14ac:dyDescent="0.35">
      <c r="A18" s="71" t="s">
        <v>106</v>
      </c>
      <c r="B18" s="72">
        <v>8</v>
      </c>
      <c r="C18" s="72">
        <v>8</v>
      </c>
      <c r="D18" s="72">
        <v>11</v>
      </c>
      <c r="E18" s="72">
        <v>8</v>
      </c>
      <c r="F18" s="72">
        <v>10</v>
      </c>
      <c r="G18" s="72">
        <v>5</v>
      </c>
      <c r="H18" s="72">
        <v>13</v>
      </c>
      <c r="I18" s="72">
        <v>14</v>
      </c>
      <c r="J18" s="72">
        <v>8</v>
      </c>
      <c r="K18" s="72">
        <v>1000000</v>
      </c>
      <c r="M18">
        <f t="shared" si="8"/>
        <v>13</v>
      </c>
      <c r="N18">
        <f t="shared" si="0"/>
        <v>13</v>
      </c>
      <c r="O18">
        <f t="shared" si="1"/>
        <v>10</v>
      </c>
      <c r="P18">
        <f t="shared" si="2"/>
        <v>13</v>
      </c>
      <c r="Q18">
        <f t="shared" si="3"/>
        <v>11</v>
      </c>
      <c r="R18">
        <f t="shared" si="4"/>
        <v>16</v>
      </c>
      <c r="S18">
        <f t="shared" si="5"/>
        <v>8</v>
      </c>
      <c r="T18">
        <f t="shared" si="6"/>
        <v>7</v>
      </c>
      <c r="U18">
        <f t="shared" si="7"/>
        <v>13</v>
      </c>
      <c r="V18">
        <f t="shared" si="9"/>
        <v>1000000</v>
      </c>
    </row>
    <row r="19" spans="1:22" ht="16.2" thickBot="1" x14ac:dyDescent="0.35">
      <c r="A19" s="71" t="s">
        <v>107</v>
      </c>
      <c r="B19" s="72">
        <v>12</v>
      </c>
      <c r="C19" s="72">
        <v>18</v>
      </c>
      <c r="D19" s="72">
        <v>9</v>
      </c>
      <c r="E19" s="72">
        <v>10</v>
      </c>
      <c r="F19" s="72">
        <v>13</v>
      </c>
      <c r="G19" s="72">
        <v>12</v>
      </c>
      <c r="H19" s="72">
        <v>9</v>
      </c>
      <c r="I19" s="72">
        <v>2</v>
      </c>
      <c r="J19" s="72">
        <v>7</v>
      </c>
      <c r="K19" s="72">
        <v>1000000</v>
      </c>
      <c r="M19">
        <f t="shared" si="8"/>
        <v>9</v>
      </c>
      <c r="N19">
        <f t="shared" si="0"/>
        <v>3</v>
      </c>
      <c r="O19">
        <f t="shared" si="1"/>
        <v>12</v>
      </c>
      <c r="P19">
        <f t="shared" si="2"/>
        <v>11</v>
      </c>
      <c r="Q19">
        <f t="shared" si="3"/>
        <v>8</v>
      </c>
      <c r="R19">
        <f t="shared" si="4"/>
        <v>9</v>
      </c>
      <c r="S19">
        <f t="shared" si="5"/>
        <v>12</v>
      </c>
      <c r="T19">
        <f t="shared" si="6"/>
        <v>19</v>
      </c>
      <c r="U19">
        <f t="shared" si="7"/>
        <v>14</v>
      </c>
      <c r="V19">
        <f t="shared" si="9"/>
        <v>1000000</v>
      </c>
    </row>
    <row r="20" spans="1:22" ht="16.2" thickBot="1" x14ac:dyDescent="0.35">
      <c r="A20" s="71" t="s">
        <v>108</v>
      </c>
      <c r="B20" s="72">
        <v>19</v>
      </c>
      <c r="C20" s="72">
        <v>4</v>
      </c>
      <c r="D20" s="72">
        <v>10</v>
      </c>
      <c r="E20" s="72">
        <v>2</v>
      </c>
      <c r="F20" s="72">
        <v>12</v>
      </c>
      <c r="G20" s="72">
        <v>12</v>
      </c>
      <c r="H20" s="72">
        <v>16</v>
      </c>
      <c r="I20" s="72">
        <v>4</v>
      </c>
      <c r="J20" s="72">
        <v>14</v>
      </c>
      <c r="K20" s="72">
        <v>1000000</v>
      </c>
      <c r="M20">
        <f t="shared" si="8"/>
        <v>2</v>
      </c>
      <c r="N20">
        <f t="shared" si="0"/>
        <v>17</v>
      </c>
      <c r="O20">
        <f t="shared" si="1"/>
        <v>11</v>
      </c>
      <c r="P20">
        <f t="shared" si="2"/>
        <v>19</v>
      </c>
      <c r="Q20">
        <f t="shared" si="3"/>
        <v>9</v>
      </c>
      <c r="R20">
        <f t="shared" si="4"/>
        <v>9</v>
      </c>
      <c r="S20">
        <f t="shared" si="5"/>
        <v>5</v>
      </c>
      <c r="T20">
        <f t="shared" si="6"/>
        <v>17</v>
      </c>
      <c r="U20">
        <f t="shared" si="7"/>
        <v>7</v>
      </c>
      <c r="V20">
        <f t="shared" si="9"/>
        <v>1000000</v>
      </c>
    </row>
    <row r="21" spans="1:22" ht="16.2" thickBot="1" x14ac:dyDescent="0.35">
      <c r="A21" s="71" t="s">
        <v>109</v>
      </c>
      <c r="B21" s="72">
        <v>14</v>
      </c>
      <c r="C21" s="72">
        <v>19</v>
      </c>
      <c r="D21" s="72">
        <v>19</v>
      </c>
      <c r="E21" s="72">
        <v>17</v>
      </c>
      <c r="F21" s="72">
        <v>20</v>
      </c>
      <c r="G21" s="72">
        <v>17</v>
      </c>
      <c r="H21" s="72">
        <v>19</v>
      </c>
      <c r="I21" s="72">
        <v>12</v>
      </c>
      <c r="J21" s="72">
        <v>18</v>
      </c>
      <c r="K21" s="72">
        <v>1000000</v>
      </c>
      <c r="M21">
        <f t="shared" si="8"/>
        <v>7</v>
      </c>
      <c r="N21">
        <f t="shared" si="0"/>
        <v>2</v>
      </c>
      <c r="O21">
        <f t="shared" si="1"/>
        <v>2</v>
      </c>
      <c r="P21">
        <f t="shared" si="2"/>
        <v>4</v>
      </c>
      <c r="Q21">
        <f t="shared" si="3"/>
        <v>1</v>
      </c>
      <c r="R21">
        <f t="shared" si="4"/>
        <v>4</v>
      </c>
      <c r="S21">
        <f t="shared" si="5"/>
        <v>2</v>
      </c>
      <c r="T21">
        <f t="shared" si="6"/>
        <v>9</v>
      </c>
      <c r="U21">
        <f t="shared" si="7"/>
        <v>3</v>
      </c>
      <c r="V21">
        <f t="shared" si="9"/>
        <v>1000000</v>
      </c>
    </row>
    <row r="22" spans="1:22" ht="16.2" thickBot="1" x14ac:dyDescent="0.35">
      <c r="A22" s="71" t="s">
        <v>110</v>
      </c>
      <c r="B22" s="72">
        <v>2</v>
      </c>
      <c r="C22" s="72">
        <v>12</v>
      </c>
      <c r="D22" s="72">
        <v>6</v>
      </c>
      <c r="E22" s="72">
        <v>7</v>
      </c>
      <c r="F22" s="72">
        <v>6</v>
      </c>
      <c r="G22" s="72">
        <v>5</v>
      </c>
      <c r="H22" s="72">
        <v>6</v>
      </c>
      <c r="I22" s="72">
        <v>6</v>
      </c>
      <c r="J22" s="72">
        <v>11</v>
      </c>
      <c r="K22" s="72">
        <v>1000000</v>
      </c>
      <c r="M22">
        <f t="shared" si="8"/>
        <v>19</v>
      </c>
      <c r="N22">
        <f t="shared" si="0"/>
        <v>9</v>
      </c>
      <c r="O22">
        <f t="shared" si="1"/>
        <v>15</v>
      </c>
      <c r="P22">
        <f t="shared" si="2"/>
        <v>14</v>
      </c>
      <c r="Q22">
        <f t="shared" si="3"/>
        <v>15</v>
      </c>
      <c r="R22">
        <f t="shared" si="4"/>
        <v>16</v>
      </c>
      <c r="S22">
        <f t="shared" si="5"/>
        <v>15</v>
      </c>
      <c r="T22">
        <f t="shared" si="6"/>
        <v>15</v>
      </c>
      <c r="U22">
        <f t="shared" si="7"/>
        <v>10</v>
      </c>
      <c r="V22">
        <f t="shared" si="9"/>
        <v>1000000</v>
      </c>
    </row>
    <row r="23" spans="1:22" ht="16.2" thickBot="1" x14ac:dyDescent="0.35">
      <c r="A23" s="71" t="s">
        <v>111</v>
      </c>
      <c r="B23" s="72">
        <v>3</v>
      </c>
      <c r="C23" s="72">
        <v>13</v>
      </c>
      <c r="D23" s="72">
        <v>2</v>
      </c>
      <c r="E23" s="72">
        <v>20</v>
      </c>
      <c r="F23" s="72">
        <v>1</v>
      </c>
      <c r="G23" s="72">
        <v>1</v>
      </c>
      <c r="H23" s="72">
        <v>2</v>
      </c>
      <c r="I23" s="72">
        <v>13</v>
      </c>
      <c r="J23" s="72">
        <v>12</v>
      </c>
      <c r="K23" s="72">
        <v>1000000</v>
      </c>
      <c r="M23">
        <f t="shared" si="8"/>
        <v>18</v>
      </c>
      <c r="N23">
        <f t="shared" si="0"/>
        <v>8</v>
      </c>
      <c r="O23">
        <f t="shared" si="1"/>
        <v>19</v>
      </c>
      <c r="P23">
        <f t="shared" si="2"/>
        <v>1</v>
      </c>
      <c r="Q23">
        <f t="shared" si="3"/>
        <v>20</v>
      </c>
      <c r="R23">
        <f t="shared" si="4"/>
        <v>20</v>
      </c>
      <c r="S23">
        <f t="shared" si="5"/>
        <v>19</v>
      </c>
      <c r="T23">
        <f t="shared" si="6"/>
        <v>8</v>
      </c>
      <c r="U23">
        <f t="shared" si="7"/>
        <v>9</v>
      </c>
      <c r="V23">
        <f t="shared" si="9"/>
        <v>1000000</v>
      </c>
    </row>
    <row r="24" spans="1:22" ht="16.2" thickBot="1" x14ac:dyDescent="0.35">
      <c r="A24" s="71" t="s">
        <v>112</v>
      </c>
      <c r="B24" s="72">
        <v>6</v>
      </c>
      <c r="C24" s="72">
        <v>11</v>
      </c>
      <c r="D24" s="72">
        <v>16</v>
      </c>
      <c r="E24" s="72">
        <v>13</v>
      </c>
      <c r="F24" s="72">
        <v>18</v>
      </c>
      <c r="G24" s="72">
        <v>17</v>
      </c>
      <c r="H24" s="72">
        <v>10</v>
      </c>
      <c r="I24" s="72">
        <v>17</v>
      </c>
      <c r="J24" s="72">
        <v>4</v>
      </c>
      <c r="K24" s="72">
        <v>1000000</v>
      </c>
      <c r="M24">
        <f t="shared" si="8"/>
        <v>15</v>
      </c>
      <c r="N24">
        <f t="shared" si="0"/>
        <v>10</v>
      </c>
      <c r="O24">
        <f t="shared" si="1"/>
        <v>5</v>
      </c>
      <c r="P24">
        <f t="shared" si="2"/>
        <v>8</v>
      </c>
      <c r="Q24">
        <f t="shared" si="3"/>
        <v>3</v>
      </c>
      <c r="R24">
        <f t="shared" si="4"/>
        <v>4</v>
      </c>
      <c r="S24">
        <f t="shared" si="5"/>
        <v>11</v>
      </c>
      <c r="T24">
        <f t="shared" si="6"/>
        <v>4</v>
      </c>
      <c r="U24">
        <f t="shared" si="7"/>
        <v>17</v>
      </c>
      <c r="V24">
        <f t="shared" si="9"/>
        <v>1000000</v>
      </c>
    </row>
    <row r="25" spans="1:22" ht="16.2" thickBot="1" x14ac:dyDescent="0.35">
      <c r="A25" s="71" t="s">
        <v>113</v>
      </c>
      <c r="B25" s="72">
        <v>15</v>
      </c>
      <c r="C25" s="72">
        <v>15</v>
      </c>
      <c r="D25" s="72">
        <v>17</v>
      </c>
      <c r="E25" s="72">
        <v>12</v>
      </c>
      <c r="F25" s="72">
        <v>17</v>
      </c>
      <c r="G25" s="72">
        <v>12</v>
      </c>
      <c r="H25" s="72">
        <v>12</v>
      </c>
      <c r="I25" s="72">
        <v>19</v>
      </c>
      <c r="J25" s="72">
        <v>1</v>
      </c>
      <c r="K25" s="72">
        <v>1000000</v>
      </c>
      <c r="M25">
        <f t="shared" si="8"/>
        <v>6</v>
      </c>
      <c r="N25">
        <f t="shared" si="0"/>
        <v>6</v>
      </c>
      <c r="O25">
        <f t="shared" si="1"/>
        <v>4</v>
      </c>
      <c r="P25">
        <f t="shared" si="2"/>
        <v>9</v>
      </c>
      <c r="Q25">
        <f t="shared" si="3"/>
        <v>4</v>
      </c>
      <c r="R25">
        <f t="shared" si="4"/>
        <v>9</v>
      </c>
      <c r="S25">
        <f t="shared" si="5"/>
        <v>9</v>
      </c>
      <c r="T25">
        <f t="shared" si="6"/>
        <v>2</v>
      </c>
      <c r="U25">
        <f t="shared" si="7"/>
        <v>20</v>
      </c>
      <c r="V25">
        <f t="shared" si="9"/>
        <v>1000000</v>
      </c>
    </row>
    <row r="26" spans="1:22" ht="16.2" thickBot="1" x14ac:dyDescent="0.35">
      <c r="A26" s="71" t="s">
        <v>114</v>
      </c>
      <c r="B26" s="72">
        <v>16</v>
      </c>
      <c r="C26" s="72">
        <v>6</v>
      </c>
      <c r="D26" s="72">
        <v>8</v>
      </c>
      <c r="E26" s="72">
        <v>4</v>
      </c>
      <c r="F26" s="72">
        <v>7</v>
      </c>
      <c r="G26" s="72">
        <v>5</v>
      </c>
      <c r="H26" s="72">
        <v>17</v>
      </c>
      <c r="I26" s="72">
        <v>8</v>
      </c>
      <c r="J26" s="72">
        <v>16</v>
      </c>
      <c r="K26" s="72">
        <v>1000000</v>
      </c>
      <c r="M26">
        <f t="shared" si="8"/>
        <v>5</v>
      </c>
      <c r="N26">
        <f t="shared" si="0"/>
        <v>15</v>
      </c>
      <c r="O26">
        <f t="shared" si="1"/>
        <v>13</v>
      </c>
      <c r="P26">
        <f t="shared" si="2"/>
        <v>17</v>
      </c>
      <c r="Q26">
        <f t="shared" si="3"/>
        <v>14</v>
      </c>
      <c r="R26">
        <f t="shared" si="4"/>
        <v>16</v>
      </c>
      <c r="S26">
        <f t="shared" si="5"/>
        <v>4</v>
      </c>
      <c r="T26">
        <f t="shared" si="6"/>
        <v>13</v>
      </c>
      <c r="U26">
        <f t="shared" si="7"/>
        <v>5</v>
      </c>
      <c r="V26">
        <f t="shared" si="9"/>
        <v>1000000</v>
      </c>
    </row>
    <row r="27" spans="1:22" ht="16.2" thickBot="1" x14ac:dyDescent="0.35">
      <c r="A27" s="71" t="s">
        <v>115</v>
      </c>
      <c r="B27" s="72">
        <v>9</v>
      </c>
      <c r="C27" s="72">
        <v>16</v>
      </c>
      <c r="D27" s="72">
        <v>5</v>
      </c>
      <c r="E27" s="72">
        <v>16</v>
      </c>
      <c r="F27" s="72">
        <v>5</v>
      </c>
      <c r="G27" s="72">
        <v>1</v>
      </c>
      <c r="H27" s="72">
        <v>1</v>
      </c>
      <c r="I27" s="72">
        <v>11</v>
      </c>
      <c r="J27" s="72">
        <v>17</v>
      </c>
      <c r="K27" s="72">
        <v>1000000</v>
      </c>
      <c r="M27">
        <f t="shared" si="8"/>
        <v>12</v>
      </c>
      <c r="N27">
        <f t="shared" si="0"/>
        <v>5</v>
      </c>
      <c r="O27">
        <f t="shared" si="1"/>
        <v>16</v>
      </c>
      <c r="P27">
        <f t="shared" si="2"/>
        <v>5</v>
      </c>
      <c r="Q27">
        <f t="shared" si="3"/>
        <v>16</v>
      </c>
      <c r="R27">
        <f t="shared" si="4"/>
        <v>20</v>
      </c>
      <c r="S27">
        <f t="shared" si="5"/>
        <v>20</v>
      </c>
      <c r="T27">
        <f t="shared" si="6"/>
        <v>10</v>
      </c>
      <c r="U27">
        <f t="shared" si="7"/>
        <v>4</v>
      </c>
      <c r="V27">
        <f t="shared" si="9"/>
        <v>1000000</v>
      </c>
    </row>
    <row r="28" spans="1:22" ht="18.600000000000001" thickBot="1" x14ac:dyDescent="0.35">
      <c r="A28" s="67"/>
    </row>
    <row r="29" spans="1:22" ht="16.2" thickBot="1" x14ac:dyDescent="0.35">
      <c r="A29" s="71" t="s">
        <v>116</v>
      </c>
      <c r="B29" s="71" t="s">
        <v>86</v>
      </c>
      <c r="C29" s="71" t="s">
        <v>87</v>
      </c>
      <c r="D29" s="71" t="s">
        <v>88</v>
      </c>
      <c r="E29" s="71" t="s">
        <v>89</v>
      </c>
      <c r="F29" s="71" t="s">
        <v>90</v>
      </c>
      <c r="G29" s="71" t="s">
        <v>91</v>
      </c>
      <c r="H29" s="71" t="s">
        <v>92</v>
      </c>
      <c r="I29" s="71" t="s">
        <v>93</v>
      </c>
      <c r="J29" s="71" t="s">
        <v>94</v>
      </c>
    </row>
    <row r="30" spans="1:22" ht="16.2" thickBot="1" x14ac:dyDescent="0.35">
      <c r="A30" s="71" t="s">
        <v>117</v>
      </c>
      <c r="B30" s="72" t="s">
        <v>118</v>
      </c>
      <c r="C30" s="72" t="s">
        <v>119</v>
      </c>
      <c r="D30" s="72" t="s">
        <v>120</v>
      </c>
      <c r="E30" s="72" t="s">
        <v>121</v>
      </c>
      <c r="F30" s="72" t="s">
        <v>120</v>
      </c>
      <c r="G30" s="72" t="s">
        <v>120</v>
      </c>
      <c r="H30" s="72" t="s">
        <v>122</v>
      </c>
      <c r="I30" s="72" t="s">
        <v>123</v>
      </c>
      <c r="J30" s="72" t="s">
        <v>124</v>
      </c>
    </row>
    <row r="31" spans="1:22" ht="16.2" thickBot="1" x14ac:dyDescent="0.35">
      <c r="A31" s="71" t="s">
        <v>125</v>
      </c>
      <c r="B31" s="72" t="s">
        <v>126</v>
      </c>
      <c r="C31" s="72" t="s">
        <v>127</v>
      </c>
      <c r="D31" s="72" t="s">
        <v>128</v>
      </c>
      <c r="E31" s="72" t="s">
        <v>129</v>
      </c>
      <c r="F31" s="72" t="s">
        <v>128</v>
      </c>
      <c r="G31" s="72" t="s">
        <v>128</v>
      </c>
      <c r="H31" s="72" t="s">
        <v>130</v>
      </c>
      <c r="I31" s="72" t="s">
        <v>131</v>
      </c>
      <c r="J31" s="72" t="s">
        <v>132</v>
      </c>
    </row>
    <row r="32" spans="1:22" ht="16.2" thickBot="1" x14ac:dyDescent="0.35">
      <c r="A32" s="71" t="s">
        <v>133</v>
      </c>
      <c r="B32" s="72" t="s">
        <v>134</v>
      </c>
      <c r="C32" s="72" t="s">
        <v>135</v>
      </c>
      <c r="D32" s="72" t="s">
        <v>136</v>
      </c>
      <c r="E32" s="72" t="s">
        <v>137</v>
      </c>
      <c r="F32" s="72" t="s">
        <v>136</v>
      </c>
      <c r="G32" s="72" t="s">
        <v>136</v>
      </c>
      <c r="H32" s="72" t="s">
        <v>138</v>
      </c>
      <c r="I32" s="72" t="s">
        <v>139</v>
      </c>
      <c r="J32" s="72" t="s">
        <v>140</v>
      </c>
    </row>
    <row r="33" spans="1:10" ht="16.2" thickBot="1" x14ac:dyDescent="0.35">
      <c r="A33" s="71" t="s">
        <v>141</v>
      </c>
      <c r="B33" s="72" t="s">
        <v>142</v>
      </c>
      <c r="C33" s="72" t="s">
        <v>143</v>
      </c>
      <c r="D33" s="72" t="s">
        <v>144</v>
      </c>
      <c r="E33" s="72" t="s">
        <v>145</v>
      </c>
      <c r="F33" s="72" t="s">
        <v>144</v>
      </c>
      <c r="G33" s="72" t="s">
        <v>144</v>
      </c>
      <c r="H33" s="72" t="s">
        <v>146</v>
      </c>
      <c r="I33" s="72" t="s">
        <v>147</v>
      </c>
      <c r="J33" s="72" t="s">
        <v>148</v>
      </c>
    </row>
    <row r="34" spans="1:10" ht="16.2" thickBot="1" x14ac:dyDescent="0.35">
      <c r="A34" s="71" t="s">
        <v>149</v>
      </c>
      <c r="B34" s="72" t="s">
        <v>150</v>
      </c>
      <c r="C34" s="72" t="s">
        <v>151</v>
      </c>
      <c r="D34" s="72" t="s">
        <v>152</v>
      </c>
      <c r="E34" s="72" t="s">
        <v>153</v>
      </c>
      <c r="F34" s="72" t="s">
        <v>152</v>
      </c>
      <c r="G34" s="72" t="s">
        <v>152</v>
      </c>
      <c r="H34" s="72" t="s">
        <v>154</v>
      </c>
      <c r="I34" s="72" t="s">
        <v>155</v>
      </c>
      <c r="J34" s="72" t="s">
        <v>156</v>
      </c>
    </row>
    <row r="35" spans="1:10" ht="16.2" thickBot="1" x14ac:dyDescent="0.35">
      <c r="A35" s="71" t="s">
        <v>157</v>
      </c>
      <c r="B35" s="72" t="s">
        <v>158</v>
      </c>
      <c r="C35" s="72" t="s">
        <v>159</v>
      </c>
      <c r="D35" s="72" t="s">
        <v>160</v>
      </c>
      <c r="E35" s="72" t="s">
        <v>161</v>
      </c>
      <c r="F35" s="72" t="s">
        <v>160</v>
      </c>
      <c r="G35" s="72" t="s">
        <v>160</v>
      </c>
      <c r="H35" s="72" t="s">
        <v>162</v>
      </c>
      <c r="I35" s="72" t="s">
        <v>163</v>
      </c>
      <c r="J35" s="72" t="s">
        <v>164</v>
      </c>
    </row>
    <row r="36" spans="1:10" ht="16.2" thickBot="1" x14ac:dyDescent="0.35">
      <c r="A36" s="71" t="s">
        <v>165</v>
      </c>
      <c r="B36" s="72" t="s">
        <v>166</v>
      </c>
      <c r="C36" s="72" t="s">
        <v>167</v>
      </c>
      <c r="D36" s="72" t="s">
        <v>168</v>
      </c>
      <c r="E36" s="72" t="s">
        <v>169</v>
      </c>
      <c r="F36" s="72" t="s">
        <v>168</v>
      </c>
      <c r="G36" s="72" t="s">
        <v>168</v>
      </c>
      <c r="H36" s="72" t="s">
        <v>170</v>
      </c>
      <c r="I36" s="72" t="s">
        <v>171</v>
      </c>
      <c r="J36" s="72" t="s">
        <v>172</v>
      </c>
    </row>
    <row r="37" spans="1:10" ht="16.2" thickBot="1" x14ac:dyDescent="0.35">
      <c r="A37" s="71" t="s">
        <v>173</v>
      </c>
      <c r="B37" s="72" t="s">
        <v>174</v>
      </c>
      <c r="C37" s="72" t="s">
        <v>175</v>
      </c>
      <c r="D37" s="72" t="s">
        <v>176</v>
      </c>
      <c r="E37" s="72" t="s">
        <v>177</v>
      </c>
      <c r="F37" s="72" t="s">
        <v>176</v>
      </c>
      <c r="G37" s="72" t="s">
        <v>176</v>
      </c>
      <c r="H37" s="72" t="s">
        <v>178</v>
      </c>
      <c r="I37" s="72" t="s">
        <v>179</v>
      </c>
      <c r="J37" s="72" t="s">
        <v>180</v>
      </c>
    </row>
    <row r="38" spans="1:10" ht="16.2" thickBot="1" x14ac:dyDescent="0.35">
      <c r="A38" s="71" t="s">
        <v>181</v>
      </c>
      <c r="B38" s="72" t="s">
        <v>182</v>
      </c>
      <c r="C38" s="72" t="s">
        <v>183</v>
      </c>
      <c r="D38" s="72" t="s">
        <v>184</v>
      </c>
      <c r="E38" s="72" t="s">
        <v>185</v>
      </c>
      <c r="F38" s="72" t="s">
        <v>184</v>
      </c>
      <c r="G38" s="72" t="s">
        <v>184</v>
      </c>
      <c r="H38" s="72" t="s">
        <v>186</v>
      </c>
      <c r="I38" s="72" t="s">
        <v>187</v>
      </c>
      <c r="J38" s="72" t="s">
        <v>188</v>
      </c>
    </row>
    <row r="39" spans="1:10" ht="16.2" thickBot="1" x14ac:dyDescent="0.35">
      <c r="A39" s="71" t="s">
        <v>189</v>
      </c>
      <c r="B39" s="72" t="s">
        <v>190</v>
      </c>
      <c r="C39" s="72" t="s">
        <v>191</v>
      </c>
      <c r="D39" s="72" t="s">
        <v>192</v>
      </c>
      <c r="E39" s="72" t="s">
        <v>193</v>
      </c>
      <c r="F39" s="72" t="s">
        <v>192</v>
      </c>
      <c r="G39" s="72" t="s">
        <v>192</v>
      </c>
      <c r="H39" s="72" t="s">
        <v>194</v>
      </c>
      <c r="I39" s="72" t="s">
        <v>195</v>
      </c>
      <c r="J39" s="72" t="s">
        <v>196</v>
      </c>
    </row>
    <row r="40" spans="1:10" ht="16.2" thickBot="1" x14ac:dyDescent="0.35">
      <c r="A40" s="71" t="s">
        <v>197</v>
      </c>
      <c r="B40" s="72" t="s">
        <v>198</v>
      </c>
      <c r="C40" s="72" t="s">
        <v>199</v>
      </c>
      <c r="D40" s="72" t="s">
        <v>200</v>
      </c>
      <c r="E40" s="72" t="s">
        <v>201</v>
      </c>
      <c r="F40" s="72" t="s">
        <v>200</v>
      </c>
      <c r="G40" s="72" t="s">
        <v>200</v>
      </c>
      <c r="H40" s="72" t="s">
        <v>202</v>
      </c>
      <c r="I40" s="72" t="s">
        <v>203</v>
      </c>
      <c r="J40" s="72" t="s">
        <v>204</v>
      </c>
    </row>
    <row r="41" spans="1:10" ht="16.2" thickBot="1" x14ac:dyDescent="0.35">
      <c r="A41" s="71" t="s">
        <v>205</v>
      </c>
      <c r="B41" s="72" t="s">
        <v>206</v>
      </c>
      <c r="C41" s="72" t="s">
        <v>207</v>
      </c>
      <c r="D41" s="72" t="s">
        <v>208</v>
      </c>
      <c r="E41" s="72" t="s">
        <v>209</v>
      </c>
      <c r="F41" s="72" t="s">
        <v>208</v>
      </c>
      <c r="G41" s="72" t="s">
        <v>208</v>
      </c>
      <c r="H41" s="72" t="s">
        <v>210</v>
      </c>
      <c r="I41" s="72" t="s">
        <v>211</v>
      </c>
      <c r="J41" s="72" t="s">
        <v>212</v>
      </c>
    </row>
    <row r="42" spans="1:10" ht="16.2" thickBot="1" x14ac:dyDescent="0.35">
      <c r="A42" s="71" t="s">
        <v>213</v>
      </c>
      <c r="B42" s="72" t="s">
        <v>214</v>
      </c>
      <c r="C42" s="72" t="s">
        <v>215</v>
      </c>
      <c r="D42" s="72" t="s">
        <v>216</v>
      </c>
      <c r="E42" s="72" t="s">
        <v>217</v>
      </c>
      <c r="F42" s="72" t="s">
        <v>216</v>
      </c>
      <c r="G42" s="72" t="s">
        <v>216</v>
      </c>
      <c r="H42" s="72" t="s">
        <v>218</v>
      </c>
      <c r="I42" s="72" t="s">
        <v>219</v>
      </c>
      <c r="J42" s="72" t="s">
        <v>220</v>
      </c>
    </row>
    <row r="43" spans="1:10" ht="16.2" thickBot="1" x14ac:dyDescent="0.35">
      <c r="A43" s="71" t="s">
        <v>221</v>
      </c>
      <c r="B43" s="72" t="s">
        <v>222</v>
      </c>
      <c r="C43" s="72" t="s">
        <v>223</v>
      </c>
      <c r="D43" s="72" t="s">
        <v>224</v>
      </c>
      <c r="E43" s="72" t="s">
        <v>225</v>
      </c>
      <c r="F43" s="72" t="s">
        <v>224</v>
      </c>
      <c r="G43" s="72" t="s">
        <v>224</v>
      </c>
      <c r="H43" s="72" t="s">
        <v>226</v>
      </c>
      <c r="I43" s="72" t="s">
        <v>227</v>
      </c>
      <c r="J43" s="72" t="s">
        <v>228</v>
      </c>
    </row>
    <row r="44" spans="1:10" ht="16.2" thickBot="1" x14ac:dyDescent="0.35">
      <c r="A44" s="71" t="s">
        <v>229</v>
      </c>
      <c r="B44" s="72" t="s">
        <v>230</v>
      </c>
      <c r="C44" s="72" t="s">
        <v>231</v>
      </c>
      <c r="D44" s="72" t="s">
        <v>230</v>
      </c>
      <c r="E44" s="72" t="s">
        <v>232</v>
      </c>
      <c r="F44" s="72" t="s">
        <v>230</v>
      </c>
      <c r="G44" s="72" t="s">
        <v>230</v>
      </c>
      <c r="H44" s="72" t="s">
        <v>233</v>
      </c>
      <c r="I44" s="72" t="s">
        <v>234</v>
      </c>
      <c r="J44" s="72" t="s">
        <v>235</v>
      </c>
    </row>
    <row r="45" spans="1:10" ht="16.2" thickBot="1" x14ac:dyDescent="0.35">
      <c r="A45" s="71" t="s">
        <v>236</v>
      </c>
      <c r="B45" s="72" t="s">
        <v>237</v>
      </c>
      <c r="C45" s="72" t="s">
        <v>238</v>
      </c>
      <c r="D45" s="72" t="s">
        <v>237</v>
      </c>
      <c r="E45" s="72" t="s">
        <v>239</v>
      </c>
      <c r="F45" s="72" t="s">
        <v>237</v>
      </c>
      <c r="G45" s="72" t="s">
        <v>237</v>
      </c>
      <c r="H45" s="72" t="s">
        <v>240</v>
      </c>
      <c r="I45" s="72" t="s">
        <v>241</v>
      </c>
      <c r="J45" s="72" t="s">
        <v>242</v>
      </c>
    </row>
    <row r="46" spans="1:10" ht="16.2" thickBot="1" x14ac:dyDescent="0.35">
      <c r="A46" s="71" t="s">
        <v>243</v>
      </c>
      <c r="B46" s="72" t="s">
        <v>244</v>
      </c>
      <c r="C46" s="72" t="s">
        <v>245</v>
      </c>
      <c r="D46" s="72" t="s">
        <v>244</v>
      </c>
      <c r="E46" s="72" t="s">
        <v>246</v>
      </c>
      <c r="F46" s="72" t="s">
        <v>244</v>
      </c>
      <c r="G46" s="72" t="s">
        <v>244</v>
      </c>
      <c r="H46" s="72" t="s">
        <v>247</v>
      </c>
      <c r="I46" s="72" t="s">
        <v>248</v>
      </c>
      <c r="J46" s="72" t="s">
        <v>249</v>
      </c>
    </row>
    <row r="47" spans="1:10" ht="16.2" thickBot="1" x14ac:dyDescent="0.35">
      <c r="A47" s="71" t="s">
        <v>250</v>
      </c>
      <c r="B47" s="72" t="s">
        <v>251</v>
      </c>
      <c r="C47" s="72" t="s">
        <v>252</v>
      </c>
      <c r="D47" s="72" t="s">
        <v>251</v>
      </c>
      <c r="E47" s="72" t="s">
        <v>253</v>
      </c>
      <c r="F47" s="72" t="s">
        <v>251</v>
      </c>
      <c r="G47" s="72" t="s">
        <v>251</v>
      </c>
      <c r="H47" s="72" t="s">
        <v>254</v>
      </c>
      <c r="I47" s="72" t="s">
        <v>255</v>
      </c>
      <c r="J47" s="72" t="s">
        <v>256</v>
      </c>
    </row>
    <row r="48" spans="1:10" ht="16.2" thickBot="1" x14ac:dyDescent="0.35">
      <c r="A48" s="71" t="s">
        <v>257</v>
      </c>
      <c r="B48" s="72" t="s">
        <v>258</v>
      </c>
      <c r="C48" s="72" t="s">
        <v>259</v>
      </c>
      <c r="D48" s="72" t="s">
        <v>258</v>
      </c>
      <c r="E48" s="72" t="s">
        <v>260</v>
      </c>
      <c r="F48" s="72" t="s">
        <v>258</v>
      </c>
      <c r="G48" s="72" t="s">
        <v>258</v>
      </c>
      <c r="H48" s="72" t="s">
        <v>261</v>
      </c>
      <c r="I48" s="72" t="s">
        <v>262</v>
      </c>
      <c r="J48" s="72" t="s">
        <v>263</v>
      </c>
    </row>
    <row r="49" spans="1:10" ht="16.2" thickBot="1" x14ac:dyDescent="0.35">
      <c r="A49" s="71" t="s">
        <v>264</v>
      </c>
      <c r="B49" s="72" t="s">
        <v>265</v>
      </c>
      <c r="C49" s="72" t="s">
        <v>265</v>
      </c>
      <c r="D49" s="72" t="s">
        <v>265</v>
      </c>
      <c r="E49" s="72" t="s">
        <v>265</v>
      </c>
      <c r="F49" s="72" t="s">
        <v>265</v>
      </c>
      <c r="G49" s="72" t="s">
        <v>265</v>
      </c>
      <c r="H49" s="72" t="s">
        <v>265</v>
      </c>
      <c r="I49" s="72" t="s">
        <v>266</v>
      </c>
      <c r="J49" s="72" t="s">
        <v>265</v>
      </c>
    </row>
    <row r="50" spans="1:10" ht="18.600000000000001" thickBot="1" x14ac:dyDescent="0.35">
      <c r="A50" s="67"/>
    </row>
    <row r="51" spans="1:10" ht="16.2" thickBot="1" x14ac:dyDescent="0.35">
      <c r="A51" s="71" t="s">
        <v>267</v>
      </c>
      <c r="B51" s="71" t="s">
        <v>86</v>
      </c>
      <c r="C51" s="71" t="s">
        <v>87</v>
      </c>
      <c r="D51" s="71" t="s">
        <v>88</v>
      </c>
      <c r="E51" s="71" t="s">
        <v>89</v>
      </c>
      <c r="F51" s="71" t="s">
        <v>90</v>
      </c>
      <c r="G51" s="71" t="s">
        <v>91</v>
      </c>
      <c r="H51" s="71" t="s">
        <v>92</v>
      </c>
      <c r="I51" s="71" t="s">
        <v>93</v>
      </c>
      <c r="J51" s="71" t="s">
        <v>94</v>
      </c>
    </row>
    <row r="52" spans="1:10" ht="16.2" thickBot="1" x14ac:dyDescent="0.35">
      <c r="A52" s="71" t="s">
        <v>117</v>
      </c>
      <c r="B52" s="72">
        <v>60</v>
      </c>
      <c r="C52" s="72">
        <v>44.5</v>
      </c>
      <c r="D52" s="72">
        <v>19</v>
      </c>
      <c r="E52" s="72">
        <v>95</v>
      </c>
      <c r="F52" s="72">
        <v>19</v>
      </c>
      <c r="G52" s="72">
        <v>19</v>
      </c>
      <c r="H52" s="72">
        <v>78</v>
      </c>
      <c r="I52" s="72">
        <v>999760.4</v>
      </c>
      <c r="J52" s="72">
        <v>499941</v>
      </c>
    </row>
    <row r="53" spans="1:10" ht="16.2" thickBot="1" x14ac:dyDescent="0.35">
      <c r="A53" s="71" t="s">
        <v>125</v>
      </c>
      <c r="B53" s="72">
        <v>59</v>
      </c>
      <c r="C53" s="72">
        <v>43.5</v>
      </c>
      <c r="D53" s="72">
        <v>18</v>
      </c>
      <c r="E53" s="72">
        <v>94</v>
      </c>
      <c r="F53" s="72">
        <v>18</v>
      </c>
      <c r="G53" s="72">
        <v>18</v>
      </c>
      <c r="H53" s="72">
        <v>54</v>
      </c>
      <c r="I53" s="72">
        <v>999759.4</v>
      </c>
      <c r="J53" s="72">
        <v>499940</v>
      </c>
    </row>
    <row r="54" spans="1:10" ht="16.2" thickBot="1" x14ac:dyDescent="0.35">
      <c r="A54" s="71" t="s">
        <v>133</v>
      </c>
      <c r="B54" s="72">
        <v>58</v>
      </c>
      <c r="C54" s="72">
        <v>42.5</v>
      </c>
      <c r="D54" s="72">
        <v>17</v>
      </c>
      <c r="E54" s="72">
        <v>90</v>
      </c>
      <c r="F54" s="72">
        <v>17</v>
      </c>
      <c r="G54" s="72">
        <v>17</v>
      </c>
      <c r="H54" s="72">
        <v>50</v>
      </c>
      <c r="I54" s="72">
        <v>999758.4</v>
      </c>
      <c r="J54" s="72">
        <v>80.5</v>
      </c>
    </row>
    <row r="55" spans="1:10" ht="16.2" thickBot="1" x14ac:dyDescent="0.35">
      <c r="A55" s="71" t="s">
        <v>141</v>
      </c>
      <c r="B55" s="72">
        <v>41</v>
      </c>
      <c r="C55" s="72">
        <v>41.5</v>
      </c>
      <c r="D55" s="72">
        <v>16</v>
      </c>
      <c r="E55" s="72">
        <v>89</v>
      </c>
      <c r="F55" s="72">
        <v>16</v>
      </c>
      <c r="G55" s="72">
        <v>16</v>
      </c>
      <c r="H55" s="72">
        <v>49</v>
      </c>
      <c r="I55" s="72">
        <v>999757.4</v>
      </c>
      <c r="J55" s="72">
        <v>79.5</v>
      </c>
    </row>
    <row r="56" spans="1:10" ht="16.2" thickBot="1" x14ac:dyDescent="0.35">
      <c r="A56" s="71" t="s">
        <v>149</v>
      </c>
      <c r="B56" s="72">
        <v>40</v>
      </c>
      <c r="C56" s="72">
        <v>40.5</v>
      </c>
      <c r="D56" s="72">
        <v>15</v>
      </c>
      <c r="E56" s="72">
        <v>59</v>
      </c>
      <c r="F56" s="72">
        <v>15</v>
      </c>
      <c r="G56" s="72">
        <v>15</v>
      </c>
      <c r="H56" s="72">
        <v>48</v>
      </c>
      <c r="I56" s="72">
        <v>999756.4</v>
      </c>
      <c r="J56" s="72">
        <v>78.5</v>
      </c>
    </row>
    <row r="57" spans="1:10" ht="16.2" thickBot="1" x14ac:dyDescent="0.35">
      <c r="A57" s="71" t="s">
        <v>157</v>
      </c>
      <c r="B57" s="72">
        <v>39</v>
      </c>
      <c r="C57" s="72">
        <v>39.5</v>
      </c>
      <c r="D57" s="72">
        <v>14</v>
      </c>
      <c r="E57" s="72">
        <v>58</v>
      </c>
      <c r="F57" s="72">
        <v>14</v>
      </c>
      <c r="G57" s="72">
        <v>14</v>
      </c>
      <c r="H57" s="72">
        <v>47</v>
      </c>
      <c r="I57" s="72">
        <v>999755.4</v>
      </c>
      <c r="J57" s="72">
        <v>55</v>
      </c>
    </row>
    <row r="58" spans="1:10" ht="16.2" thickBot="1" x14ac:dyDescent="0.35">
      <c r="A58" s="71" t="s">
        <v>165</v>
      </c>
      <c r="B58" s="72">
        <v>38</v>
      </c>
      <c r="C58" s="72">
        <v>38.5</v>
      </c>
      <c r="D58" s="72">
        <v>13</v>
      </c>
      <c r="E58" s="72">
        <v>57</v>
      </c>
      <c r="F58" s="72">
        <v>13</v>
      </c>
      <c r="G58" s="72">
        <v>13</v>
      </c>
      <c r="H58" s="72">
        <v>46</v>
      </c>
      <c r="I58" s="72">
        <v>999754.4</v>
      </c>
      <c r="J58" s="72">
        <v>54</v>
      </c>
    </row>
    <row r="59" spans="1:10" ht="16.2" thickBot="1" x14ac:dyDescent="0.35">
      <c r="A59" s="71" t="s">
        <v>173</v>
      </c>
      <c r="B59" s="72">
        <v>37</v>
      </c>
      <c r="C59" s="72">
        <v>37.5</v>
      </c>
      <c r="D59" s="72">
        <v>12</v>
      </c>
      <c r="E59" s="72">
        <v>56</v>
      </c>
      <c r="F59" s="72">
        <v>12</v>
      </c>
      <c r="G59" s="72">
        <v>12</v>
      </c>
      <c r="H59" s="72">
        <v>45</v>
      </c>
      <c r="I59" s="72">
        <v>999753.4</v>
      </c>
      <c r="J59" s="72">
        <v>53</v>
      </c>
    </row>
    <row r="60" spans="1:10" ht="16.2" thickBot="1" x14ac:dyDescent="0.35">
      <c r="A60" s="71" t="s">
        <v>181</v>
      </c>
      <c r="B60" s="72">
        <v>36</v>
      </c>
      <c r="C60" s="72">
        <v>36.5</v>
      </c>
      <c r="D60" s="72">
        <v>11</v>
      </c>
      <c r="E60" s="72">
        <v>55</v>
      </c>
      <c r="F60" s="72">
        <v>11</v>
      </c>
      <c r="G60" s="72">
        <v>11</v>
      </c>
      <c r="H60" s="72">
        <v>44</v>
      </c>
      <c r="I60" s="72">
        <v>999752.4</v>
      </c>
      <c r="J60" s="72">
        <v>52</v>
      </c>
    </row>
    <row r="61" spans="1:10" ht="16.2" thickBot="1" x14ac:dyDescent="0.35">
      <c r="A61" s="71" t="s">
        <v>189</v>
      </c>
      <c r="B61" s="72">
        <v>35</v>
      </c>
      <c r="C61" s="72">
        <v>35.5</v>
      </c>
      <c r="D61" s="72">
        <v>10</v>
      </c>
      <c r="E61" s="72">
        <v>54</v>
      </c>
      <c r="F61" s="72">
        <v>10</v>
      </c>
      <c r="G61" s="72">
        <v>10</v>
      </c>
      <c r="H61" s="72">
        <v>43</v>
      </c>
      <c r="I61" s="72">
        <v>999751.4</v>
      </c>
      <c r="J61" s="72">
        <v>51</v>
      </c>
    </row>
    <row r="62" spans="1:10" ht="16.2" thickBot="1" x14ac:dyDescent="0.35">
      <c r="A62" s="71" t="s">
        <v>197</v>
      </c>
      <c r="B62" s="72">
        <v>34</v>
      </c>
      <c r="C62" s="72">
        <v>34.5</v>
      </c>
      <c r="D62" s="72">
        <v>9</v>
      </c>
      <c r="E62" s="72">
        <v>53</v>
      </c>
      <c r="F62" s="72">
        <v>9</v>
      </c>
      <c r="G62" s="72">
        <v>9</v>
      </c>
      <c r="H62" s="72">
        <v>42</v>
      </c>
      <c r="I62" s="72">
        <v>999750.4</v>
      </c>
      <c r="J62" s="72">
        <v>50</v>
      </c>
    </row>
    <row r="63" spans="1:10" ht="16.2" thickBot="1" x14ac:dyDescent="0.35">
      <c r="A63" s="71" t="s">
        <v>205</v>
      </c>
      <c r="B63" s="72">
        <v>33</v>
      </c>
      <c r="C63" s="72">
        <v>33.5</v>
      </c>
      <c r="D63" s="72">
        <v>8</v>
      </c>
      <c r="E63" s="72">
        <v>52</v>
      </c>
      <c r="F63" s="72">
        <v>8</v>
      </c>
      <c r="G63" s="72">
        <v>8</v>
      </c>
      <c r="H63" s="72">
        <v>41</v>
      </c>
      <c r="I63" s="72">
        <v>999749.4</v>
      </c>
      <c r="J63" s="72">
        <v>49</v>
      </c>
    </row>
    <row r="64" spans="1:10" ht="16.2" thickBot="1" x14ac:dyDescent="0.35">
      <c r="A64" s="71" t="s">
        <v>213</v>
      </c>
      <c r="B64" s="72">
        <v>32</v>
      </c>
      <c r="C64" s="72">
        <v>32.5</v>
      </c>
      <c r="D64" s="72">
        <v>7</v>
      </c>
      <c r="E64" s="72">
        <v>51</v>
      </c>
      <c r="F64" s="72">
        <v>7</v>
      </c>
      <c r="G64" s="72">
        <v>7</v>
      </c>
      <c r="H64" s="72">
        <v>40</v>
      </c>
      <c r="I64" s="72">
        <v>999748.4</v>
      </c>
      <c r="J64" s="72">
        <v>48</v>
      </c>
    </row>
    <row r="65" spans="1:14" ht="16.2" thickBot="1" x14ac:dyDescent="0.35">
      <c r="A65" s="71" t="s">
        <v>221</v>
      </c>
      <c r="B65" s="72">
        <v>31</v>
      </c>
      <c r="C65" s="72">
        <v>31.5</v>
      </c>
      <c r="D65" s="72">
        <v>6</v>
      </c>
      <c r="E65" s="72">
        <v>50</v>
      </c>
      <c r="F65" s="72">
        <v>6</v>
      </c>
      <c r="G65" s="72">
        <v>6</v>
      </c>
      <c r="H65" s="72">
        <v>39</v>
      </c>
      <c r="I65" s="72">
        <v>999747.4</v>
      </c>
      <c r="J65" s="72">
        <v>47</v>
      </c>
    </row>
    <row r="66" spans="1:14" ht="16.2" thickBot="1" x14ac:dyDescent="0.35">
      <c r="A66" s="71" t="s">
        <v>229</v>
      </c>
      <c r="B66" s="72">
        <v>5</v>
      </c>
      <c r="C66" s="72">
        <v>30.5</v>
      </c>
      <c r="D66" s="72">
        <v>5</v>
      </c>
      <c r="E66" s="72">
        <v>49</v>
      </c>
      <c r="F66" s="72">
        <v>5</v>
      </c>
      <c r="G66" s="72">
        <v>5</v>
      </c>
      <c r="H66" s="72">
        <v>38</v>
      </c>
      <c r="I66" s="72">
        <v>999746.4</v>
      </c>
      <c r="J66" s="72">
        <v>46</v>
      </c>
    </row>
    <row r="67" spans="1:14" ht="16.2" thickBot="1" x14ac:dyDescent="0.35">
      <c r="A67" s="71" t="s">
        <v>236</v>
      </c>
      <c r="B67" s="72">
        <v>4</v>
      </c>
      <c r="C67" s="72">
        <v>29.5</v>
      </c>
      <c r="D67" s="72">
        <v>4</v>
      </c>
      <c r="E67" s="72">
        <v>48</v>
      </c>
      <c r="F67" s="72">
        <v>4</v>
      </c>
      <c r="G67" s="72">
        <v>4</v>
      </c>
      <c r="H67" s="72">
        <v>37</v>
      </c>
      <c r="I67" s="72">
        <v>999745.4</v>
      </c>
      <c r="J67" s="72">
        <v>45</v>
      </c>
    </row>
    <row r="68" spans="1:14" ht="16.2" thickBot="1" x14ac:dyDescent="0.35">
      <c r="A68" s="71" t="s">
        <v>243</v>
      </c>
      <c r="B68" s="72">
        <v>3</v>
      </c>
      <c r="C68" s="72">
        <v>28.5</v>
      </c>
      <c r="D68" s="72">
        <v>3</v>
      </c>
      <c r="E68" s="72">
        <v>47</v>
      </c>
      <c r="F68" s="72">
        <v>3</v>
      </c>
      <c r="G68" s="72">
        <v>3</v>
      </c>
      <c r="H68" s="72">
        <v>36</v>
      </c>
      <c r="I68" s="72">
        <v>999725.4</v>
      </c>
      <c r="J68" s="72">
        <v>44</v>
      </c>
    </row>
    <row r="69" spans="1:14" ht="16.2" thickBot="1" x14ac:dyDescent="0.35">
      <c r="A69" s="71" t="s">
        <v>250</v>
      </c>
      <c r="B69" s="72">
        <v>2</v>
      </c>
      <c r="C69" s="72">
        <v>27.5</v>
      </c>
      <c r="D69" s="72">
        <v>2</v>
      </c>
      <c r="E69" s="72">
        <v>46</v>
      </c>
      <c r="F69" s="72">
        <v>2</v>
      </c>
      <c r="G69" s="72">
        <v>2</v>
      </c>
      <c r="H69" s="72">
        <v>35</v>
      </c>
      <c r="I69" s="72">
        <v>999724.4</v>
      </c>
      <c r="J69" s="72">
        <v>43</v>
      </c>
    </row>
    <row r="70" spans="1:14" ht="16.2" thickBot="1" x14ac:dyDescent="0.35">
      <c r="A70" s="71" t="s">
        <v>257</v>
      </c>
      <c r="B70" s="72">
        <v>1</v>
      </c>
      <c r="C70" s="72">
        <v>26.5</v>
      </c>
      <c r="D70" s="72">
        <v>1</v>
      </c>
      <c r="E70" s="72">
        <v>45</v>
      </c>
      <c r="F70" s="72">
        <v>1</v>
      </c>
      <c r="G70" s="72">
        <v>1</v>
      </c>
      <c r="H70" s="72">
        <v>34</v>
      </c>
      <c r="I70" s="72">
        <v>499920</v>
      </c>
      <c r="J70" s="72">
        <v>42</v>
      </c>
    </row>
    <row r="71" spans="1:14" ht="16.2" thickBot="1" x14ac:dyDescent="0.35">
      <c r="A71" s="71" t="s">
        <v>264</v>
      </c>
      <c r="B71" s="72">
        <v>0</v>
      </c>
      <c r="C71" s="72">
        <v>0</v>
      </c>
      <c r="D71" s="72">
        <v>0</v>
      </c>
      <c r="E71" s="72">
        <v>0</v>
      </c>
      <c r="F71" s="72">
        <v>0</v>
      </c>
      <c r="G71" s="72">
        <v>0</v>
      </c>
      <c r="H71" s="72">
        <v>0</v>
      </c>
      <c r="I71" s="72">
        <v>499919</v>
      </c>
      <c r="J71" s="72">
        <v>0</v>
      </c>
    </row>
    <row r="72" spans="1:14" ht="18.600000000000001" thickBot="1" x14ac:dyDescent="0.35">
      <c r="A72" s="67"/>
    </row>
    <row r="73" spans="1:14" ht="16.2" thickBot="1" x14ac:dyDescent="0.35">
      <c r="A73" s="71" t="s">
        <v>268</v>
      </c>
      <c r="B73" s="71" t="s">
        <v>86</v>
      </c>
      <c r="C73" s="71" t="s">
        <v>87</v>
      </c>
      <c r="D73" s="71" t="s">
        <v>88</v>
      </c>
      <c r="E73" s="71" t="s">
        <v>89</v>
      </c>
      <c r="F73" s="71" t="s">
        <v>90</v>
      </c>
      <c r="G73" s="71" t="s">
        <v>91</v>
      </c>
      <c r="H73" s="71" t="s">
        <v>92</v>
      </c>
      <c r="I73" s="71" t="s">
        <v>93</v>
      </c>
      <c r="J73" s="71" t="s">
        <v>94</v>
      </c>
      <c r="K73" s="71" t="s">
        <v>269</v>
      </c>
      <c r="L73" s="71" t="s">
        <v>270</v>
      </c>
      <c r="M73" s="71" t="s">
        <v>271</v>
      </c>
      <c r="N73" s="71" t="s">
        <v>272</v>
      </c>
    </row>
    <row r="74" spans="1:14" ht="16.2" thickBot="1" x14ac:dyDescent="0.35">
      <c r="A74" s="71" t="s">
        <v>96</v>
      </c>
      <c r="B74" s="72">
        <v>32</v>
      </c>
      <c r="C74" s="72">
        <v>38.5</v>
      </c>
      <c r="D74" s="72">
        <v>5</v>
      </c>
      <c r="E74" s="72">
        <v>95</v>
      </c>
      <c r="F74" s="72">
        <v>6</v>
      </c>
      <c r="G74" s="72">
        <v>15</v>
      </c>
      <c r="H74" s="72">
        <v>0</v>
      </c>
      <c r="I74" s="72">
        <v>999754.4</v>
      </c>
      <c r="J74" s="72">
        <v>52</v>
      </c>
      <c r="K74" s="72">
        <v>999997.9</v>
      </c>
      <c r="L74" s="72">
        <v>1000000</v>
      </c>
      <c r="M74" s="72">
        <v>2.1</v>
      </c>
      <c r="N74" s="72">
        <v>0</v>
      </c>
    </row>
    <row r="75" spans="1:14" ht="16.2" thickBot="1" x14ac:dyDescent="0.35">
      <c r="A75" s="71" t="s">
        <v>97</v>
      </c>
      <c r="B75" s="72">
        <v>38</v>
      </c>
      <c r="C75" s="72">
        <v>0</v>
      </c>
      <c r="D75" s="72">
        <v>7</v>
      </c>
      <c r="E75" s="72">
        <v>45</v>
      </c>
      <c r="F75" s="72">
        <v>16</v>
      </c>
      <c r="G75" s="72">
        <v>15</v>
      </c>
      <c r="H75" s="72">
        <v>45</v>
      </c>
      <c r="I75" s="72">
        <v>999746.4</v>
      </c>
      <c r="J75" s="72">
        <v>48</v>
      </c>
      <c r="K75" s="72">
        <v>999960.4</v>
      </c>
      <c r="L75" s="72">
        <v>1000000</v>
      </c>
      <c r="M75" s="72">
        <v>39.6</v>
      </c>
      <c r="N75" s="72">
        <v>0</v>
      </c>
    </row>
    <row r="76" spans="1:14" ht="16.2" thickBot="1" x14ac:dyDescent="0.35">
      <c r="A76" s="71" t="s">
        <v>98</v>
      </c>
      <c r="B76" s="72">
        <v>3</v>
      </c>
      <c r="C76" s="72">
        <v>36.5</v>
      </c>
      <c r="D76" s="72">
        <v>2</v>
      </c>
      <c r="E76" s="72">
        <v>49</v>
      </c>
      <c r="F76" s="72">
        <v>1</v>
      </c>
      <c r="G76" s="72">
        <v>0</v>
      </c>
      <c r="H76" s="72">
        <v>42</v>
      </c>
      <c r="I76" s="72">
        <v>499919</v>
      </c>
      <c r="J76" s="72">
        <v>499940</v>
      </c>
      <c r="K76" s="72">
        <v>999992.4</v>
      </c>
      <c r="L76" s="72">
        <v>1000000</v>
      </c>
      <c r="M76" s="72">
        <v>7.6</v>
      </c>
      <c r="N76" s="72">
        <v>0</v>
      </c>
    </row>
    <row r="77" spans="1:14" ht="16.2" thickBot="1" x14ac:dyDescent="0.35">
      <c r="A77" s="71" t="s">
        <v>99</v>
      </c>
      <c r="B77" s="72">
        <v>35</v>
      </c>
      <c r="C77" s="72">
        <v>43.5</v>
      </c>
      <c r="D77" s="72">
        <v>17</v>
      </c>
      <c r="E77" s="72">
        <v>59</v>
      </c>
      <c r="F77" s="72">
        <v>17</v>
      </c>
      <c r="G77" s="72">
        <v>19</v>
      </c>
      <c r="H77" s="72">
        <v>46</v>
      </c>
      <c r="I77" s="72">
        <v>999758.4</v>
      </c>
      <c r="J77" s="72">
        <v>80.5</v>
      </c>
      <c r="K77" s="72">
        <v>1000075.4</v>
      </c>
      <c r="L77" s="72">
        <v>1000000</v>
      </c>
      <c r="M77" s="72">
        <v>-75.400000000000006</v>
      </c>
      <c r="N77" s="72">
        <v>-0.01</v>
      </c>
    </row>
    <row r="78" spans="1:14" ht="16.2" thickBot="1" x14ac:dyDescent="0.35">
      <c r="A78" s="71" t="s">
        <v>100</v>
      </c>
      <c r="B78" s="72">
        <v>40</v>
      </c>
      <c r="C78" s="72">
        <v>35.5</v>
      </c>
      <c r="D78" s="72">
        <v>6</v>
      </c>
      <c r="E78" s="72">
        <v>50</v>
      </c>
      <c r="F78" s="72">
        <v>5</v>
      </c>
      <c r="G78" s="72">
        <v>3</v>
      </c>
      <c r="H78" s="72">
        <v>48</v>
      </c>
      <c r="I78" s="72">
        <v>999724.4</v>
      </c>
      <c r="J78" s="72">
        <v>42</v>
      </c>
      <c r="K78" s="72">
        <v>999953.9</v>
      </c>
      <c r="L78" s="72">
        <v>1000000</v>
      </c>
      <c r="M78" s="72">
        <v>46.1</v>
      </c>
      <c r="N78" s="72">
        <v>0</v>
      </c>
    </row>
    <row r="79" spans="1:14" ht="16.2" thickBot="1" x14ac:dyDescent="0.35">
      <c r="A79" s="71" t="s">
        <v>101</v>
      </c>
      <c r="B79" s="72">
        <v>34</v>
      </c>
      <c r="C79" s="72">
        <v>44.5</v>
      </c>
      <c r="D79" s="72">
        <v>13</v>
      </c>
      <c r="E79" s="72">
        <v>90</v>
      </c>
      <c r="F79" s="72">
        <v>11</v>
      </c>
      <c r="G79" s="72">
        <v>15</v>
      </c>
      <c r="H79" s="72">
        <v>38</v>
      </c>
      <c r="I79" s="72">
        <v>999752.4</v>
      </c>
      <c r="J79" s="72">
        <v>0</v>
      </c>
      <c r="K79" s="72">
        <v>999997.9</v>
      </c>
      <c r="L79" s="72">
        <v>1000000</v>
      </c>
      <c r="M79" s="72">
        <v>2.1</v>
      </c>
      <c r="N79" s="72">
        <v>0</v>
      </c>
    </row>
    <row r="80" spans="1:14" ht="16.2" thickBot="1" x14ac:dyDescent="0.35">
      <c r="A80" s="71" t="s">
        <v>102</v>
      </c>
      <c r="B80" s="72">
        <v>0</v>
      </c>
      <c r="C80" s="72">
        <v>28.5</v>
      </c>
      <c r="D80" s="72">
        <v>0</v>
      </c>
      <c r="E80" s="72">
        <v>46</v>
      </c>
      <c r="F80" s="72">
        <v>4</v>
      </c>
      <c r="G80" s="72">
        <v>8</v>
      </c>
      <c r="H80" s="72">
        <v>35</v>
      </c>
      <c r="I80" s="72">
        <v>999745.4</v>
      </c>
      <c r="J80" s="72">
        <v>78.5</v>
      </c>
      <c r="K80" s="72">
        <v>999945.4</v>
      </c>
      <c r="L80" s="72">
        <v>1000000</v>
      </c>
      <c r="M80" s="72">
        <v>54.6</v>
      </c>
      <c r="N80" s="72">
        <v>0.01</v>
      </c>
    </row>
    <row r="81" spans="1:14" ht="16.2" thickBot="1" x14ac:dyDescent="0.35">
      <c r="A81" s="71" t="s">
        <v>103</v>
      </c>
      <c r="B81" s="72">
        <v>2</v>
      </c>
      <c r="C81" s="72">
        <v>31.5</v>
      </c>
      <c r="D81" s="72">
        <v>8</v>
      </c>
      <c r="E81" s="72">
        <v>53</v>
      </c>
      <c r="F81" s="72">
        <v>9</v>
      </c>
      <c r="G81" s="72">
        <v>15</v>
      </c>
      <c r="H81" s="72">
        <v>39</v>
      </c>
      <c r="I81" s="72">
        <v>999751.4</v>
      </c>
      <c r="J81" s="72">
        <v>51</v>
      </c>
      <c r="K81" s="72">
        <v>999959.9</v>
      </c>
      <c r="L81" s="72">
        <v>1000000</v>
      </c>
      <c r="M81" s="72">
        <v>40.1</v>
      </c>
      <c r="N81" s="72">
        <v>0</v>
      </c>
    </row>
    <row r="82" spans="1:14" ht="16.2" thickBot="1" x14ac:dyDescent="0.35">
      <c r="A82" s="71" t="s">
        <v>104</v>
      </c>
      <c r="B82" s="72">
        <v>41</v>
      </c>
      <c r="C82" s="72">
        <v>40.5</v>
      </c>
      <c r="D82" s="72">
        <v>19</v>
      </c>
      <c r="E82" s="72">
        <v>58</v>
      </c>
      <c r="F82" s="72">
        <v>18</v>
      </c>
      <c r="G82" s="72">
        <v>19</v>
      </c>
      <c r="H82" s="72">
        <v>50</v>
      </c>
      <c r="I82" s="72">
        <v>999760.4</v>
      </c>
      <c r="J82" s="72">
        <v>55</v>
      </c>
      <c r="K82" s="72">
        <v>1000060.9</v>
      </c>
      <c r="L82" s="72">
        <v>1000000</v>
      </c>
      <c r="M82" s="72">
        <v>-60.9</v>
      </c>
      <c r="N82" s="72">
        <v>-0.01</v>
      </c>
    </row>
    <row r="83" spans="1:14" ht="16.2" thickBot="1" x14ac:dyDescent="0.35">
      <c r="A83" s="71" t="s">
        <v>105</v>
      </c>
      <c r="B83" s="72">
        <v>60</v>
      </c>
      <c r="C83" s="72">
        <v>42.5</v>
      </c>
      <c r="D83" s="72">
        <v>16</v>
      </c>
      <c r="E83" s="72">
        <v>55</v>
      </c>
      <c r="F83" s="72">
        <v>12</v>
      </c>
      <c r="G83" s="72">
        <v>8</v>
      </c>
      <c r="H83" s="72">
        <v>49</v>
      </c>
      <c r="I83" s="72">
        <v>999756.4</v>
      </c>
      <c r="J83" s="72">
        <v>46</v>
      </c>
      <c r="K83" s="72">
        <v>1000044.9</v>
      </c>
      <c r="L83" s="72">
        <v>1000000</v>
      </c>
      <c r="M83" s="72">
        <v>-44.9</v>
      </c>
      <c r="N83" s="72">
        <v>0</v>
      </c>
    </row>
    <row r="84" spans="1:14" ht="16.2" thickBot="1" x14ac:dyDescent="0.35">
      <c r="A84" s="71" t="s">
        <v>106</v>
      </c>
      <c r="B84" s="72">
        <v>37</v>
      </c>
      <c r="C84" s="72">
        <v>37.5</v>
      </c>
      <c r="D84" s="72">
        <v>9</v>
      </c>
      <c r="E84" s="72">
        <v>56</v>
      </c>
      <c r="F84" s="72">
        <v>10</v>
      </c>
      <c r="G84" s="72">
        <v>15</v>
      </c>
      <c r="H84" s="72">
        <v>40</v>
      </c>
      <c r="I84" s="72">
        <v>999747.4</v>
      </c>
      <c r="J84" s="72">
        <v>53</v>
      </c>
      <c r="K84" s="72">
        <v>1000004.9</v>
      </c>
      <c r="L84" s="72">
        <v>1000000</v>
      </c>
      <c r="M84" s="72">
        <v>-4.9000000000000004</v>
      </c>
      <c r="N84" s="72">
        <v>0</v>
      </c>
    </row>
    <row r="85" spans="1:14" ht="16.2" thickBot="1" x14ac:dyDescent="0.35">
      <c r="A85" s="71" t="s">
        <v>107</v>
      </c>
      <c r="B85" s="72">
        <v>33</v>
      </c>
      <c r="C85" s="72">
        <v>27.5</v>
      </c>
      <c r="D85" s="72">
        <v>11</v>
      </c>
      <c r="E85" s="72">
        <v>54</v>
      </c>
      <c r="F85" s="72">
        <v>7</v>
      </c>
      <c r="G85" s="72">
        <v>8</v>
      </c>
      <c r="H85" s="72">
        <v>44</v>
      </c>
      <c r="I85" s="72">
        <v>999759.4</v>
      </c>
      <c r="J85" s="72">
        <v>54</v>
      </c>
      <c r="K85" s="72">
        <v>999997.9</v>
      </c>
      <c r="L85" s="72">
        <v>1000000</v>
      </c>
      <c r="M85" s="72">
        <v>2.1</v>
      </c>
      <c r="N85" s="72">
        <v>0</v>
      </c>
    </row>
    <row r="86" spans="1:14" ht="16.2" thickBot="1" x14ac:dyDescent="0.35">
      <c r="A86" s="71" t="s">
        <v>108</v>
      </c>
      <c r="B86" s="72">
        <v>1</v>
      </c>
      <c r="C86" s="72">
        <v>41.5</v>
      </c>
      <c r="D86" s="72">
        <v>10</v>
      </c>
      <c r="E86" s="72">
        <v>94</v>
      </c>
      <c r="F86" s="72">
        <v>8</v>
      </c>
      <c r="G86" s="72">
        <v>8</v>
      </c>
      <c r="H86" s="72">
        <v>37</v>
      </c>
      <c r="I86" s="72">
        <v>999757.4</v>
      </c>
      <c r="J86" s="72">
        <v>47</v>
      </c>
      <c r="K86" s="72">
        <v>1000003.9</v>
      </c>
      <c r="L86" s="72">
        <v>1000000</v>
      </c>
      <c r="M86" s="72">
        <v>-3.9</v>
      </c>
      <c r="N86" s="72">
        <v>0</v>
      </c>
    </row>
    <row r="87" spans="1:14" ht="16.2" thickBot="1" x14ac:dyDescent="0.35">
      <c r="A87" s="71" t="s">
        <v>109</v>
      </c>
      <c r="B87" s="72">
        <v>31</v>
      </c>
      <c r="C87" s="72">
        <v>26.5</v>
      </c>
      <c r="D87" s="72">
        <v>1</v>
      </c>
      <c r="E87" s="72">
        <v>47</v>
      </c>
      <c r="F87" s="72">
        <v>0</v>
      </c>
      <c r="G87" s="72">
        <v>3</v>
      </c>
      <c r="H87" s="72">
        <v>34</v>
      </c>
      <c r="I87" s="72">
        <v>999749.4</v>
      </c>
      <c r="J87" s="72">
        <v>43</v>
      </c>
      <c r="K87" s="72">
        <v>999934.9</v>
      </c>
      <c r="L87" s="72">
        <v>1000000</v>
      </c>
      <c r="M87" s="72">
        <v>65.099999999999994</v>
      </c>
      <c r="N87" s="72">
        <v>0.01</v>
      </c>
    </row>
    <row r="88" spans="1:14" ht="16.2" thickBot="1" x14ac:dyDescent="0.35">
      <c r="A88" s="71" t="s">
        <v>110</v>
      </c>
      <c r="B88" s="72">
        <v>59</v>
      </c>
      <c r="C88" s="72">
        <v>33.5</v>
      </c>
      <c r="D88" s="72">
        <v>14</v>
      </c>
      <c r="E88" s="72">
        <v>57</v>
      </c>
      <c r="F88" s="72">
        <v>14</v>
      </c>
      <c r="G88" s="72">
        <v>15</v>
      </c>
      <c r="H88" s="72">
        <v>47</v>
      </c>
      <c r="I88" s="72">
        <v>999755.4</v>
      </c>
      <c r="J88" s="72">
        <v>50</v>
      </c>
      <c r="K88" s="72">
        <v>1000044.9</v>
      </c>
      <c r="L88" s="72">
        <v>1000000</v>
      </c>
      <c r="M88" s="72">
        <v>-44.9</v>
      </c>
      <c r="N88" s="72">
        <v>0</v>
      </c>
    </row>
    <row r="89" spans="1:14" ht="16.2" thickBot="1" x14ac:dyDescent="0.35">
      <c r="A89" s="71" t="s">
        <v>111</v>
      </c>
      <c r="B89" s="72">
        <v>58</v>
      </c>
      <c r="C89" s="72">
        <v>32.5</v>
      </c>
      <c r="D89" s="72">
        <v>18</v>
      </c>
      <c r="E89" s="72">
        <v>0</v>
      </c>
      <c r="F89" s="72">
        <v>19</v>
      </c>
      <c r="G89" s="72">
        <v>19</v>
      </c>
      <c r="H89" s="72">
        <v>54</v>
      </c>
      <c r="I89" s="72">
        <v>999748.4</v>
      </c>
      <c r="J89" s="72">
        <v>49</v>
      </c>
      <c r="K89" s="72">
        <v>999997.9</v>
      </c>
      <c r="L89" s="72">
        <v>1000000</v>
      </c>
      <c r="M89" s="72">
        <v>2.1</v>
      </c>
      <c r="N89" s="72">
        <v>0</v>
      </c>
    </row>
    <row r="90" spans="1:14" ht="16.2" thickBot="1" x14ac:dyDescent="0.35">
      <c r="A90" s="71" t="s">
        <v>112</v>
      </c>
      <c r="B90" s="72">
        <v>39</v>
      </c>
      <c r="C90" s="72">
        <v>34.5</v>
      </c>
      <c r="D90" s="72">
        <v>4</v>
      </c>
      <c r="E90" s="72">
        <v>51</v>
      </c>
      <c r="F90" s="72">
        <v>2</v>
      </c>
      <c r="G90" s="72">
        <v>3</v>
      </c>
      <c r="H90" s="72">
        <v>43</v>
      </c>
      <c r="I90" s="72">
        <v>999725.4</v>
      </c>
      <c r="J90" s="72">
        <v>79.5</v>
      </c>
      <c r="K90" s="72">
        <v>999981.4</v>
      </c>
      <c r="L90" s="72">
        <v>1000000</v>
      </c>
      <c r="M90" s="72">
        <v>18.600000000000001</v>
      </c>
      <c r="N90" s="72">
        <v>0</v>
      </c>
    </row>
    <row r="91" spans="1:14" ht="16.2" thickBot="1" x14ac:dyDescent="0.35">
      <c r="A91" s="71" t="s">
        <v>113</v>
      </c>
      <c r="B91" s="72">
        <v>5</v>
      </c>
      <c r="C91" s="72">
        <v>30.5</v>
      </c>
      <c r="D91" s="72">
        <v>3</v>
      </c>
      <c r="E91" s="72">
        <v>52</v>
      </c>
      <c r="F91" s="72">
        <v>3</v>
      </c>
      <c r="G91" s="72">
        <v>8</v>
      </c>
      <c r="H91" s="72">
        <v>41</v>
      </c>
      <c r="I91" s="72">
        <v>499920</v>
      </c>
      <c r="J91" s="72">
        <v>499941</v>
      </c>
      <c r="K91" s="72">
        <v>1000003.4</v>
      </c>
      <c r="L91" s="72">
        <v>1000000</v>
      </c>
      <c r="M91" s="72">
        <v>-3.4</v>
      </c>
      <c r="N91" s="72">
        <v>0</v>
      </c>
    </row>
    <row r="92" spans="1:14" ht="16.2" thickBot="1" x14ac:dyDescent="0.35">
      <c r="A92" s="71" t="s">
        <v>114</v>
      </c>
      <c r="B92" s="72">
        <v>4</v>
      </c>
      <c r="C92" s="72">
        <v>39.5</v>
      </c>
      <c r="D92" s="72">
        <v>12</v>
      </c>
      <c r="E92" s="72">
        <v>89</v>
      </c>
      <c r="F92" s="72">
        <v>13</v>
      </c>
      <c r="G92" s="72">
        <v>15</v>
      </c>
      <c r="H92" s="72">
        <v>36</v>
      </c>
      <c r="I92" s="72">
        <v>999753.4</v>
      </c>
      <c r="J92" s="72">
        <v>45</v>
      </c>
      <c r="K92" s="72">
        <v>1000006.9</v>
      </c>
      <c r="L92" s="72">
        <v>1000000</v>
      </c>
      <c r="M92" s="72">
        <v>-6.9</v>
      </c>
      <c r="N92" s="72">
        <v>0</v>
      </c>
    </row>
    <row r="93" spans="1:14" ht="16.2" thickBot="1" x14ac:dyDescent="0.35">
      <c r="A93" s="71" t="s">
        <v>115</v>
      </c>
      <c r="B93" s="72">
        <v>36</v>
      </c>
      <c r="C93" s="72">
        <v>29.5</v>
      </c>
      <c r="D93" s="72">
        <v>15</v>
      </c>
      <c r="E93" s="72">
        <v>48</v>
      </c>
      <c r="F93" s="72">
        <v>15</v>
      </c>
      <c r="G93" s="72">
        <v>19</v>
      </c>
      <c r="H93" s="72">
        <v>78</v>
      </c>
      <c r="I93" s="72">
        <v>999750.4</v>
      </c>
      <c r="J93" s="72">
        <v>44</v>
      </c>
      <c r="K93" s="72">
        <v>1000034.9</v>
      </c>
      <c r="L93" s="72">
        <v>1000000</v>
      </c>
      <c r="M93" s="72">
        <v>-34.9</v>
      </c>
      <c r="N93" s="72">
        <v>0</v>
      </c>
    </row>
    <row r="94" spans="1:14" ht="16.2" thickBot="1" x14ac:dyDescent="0.35"/>
    <row r="95" spans="1:14" ht="16.2" thickBot="1" x14ac:dyDescent="0.35">
      <c r="A95" s="73" t="s">
        <v>273</v>
      </c>
      <c r="B95" s="74">
        <v>1500035.9</v>
      </c>
    </row>
    <row r="96" spans="1:14" ht="16.2" thickBot="1" x14ac:dyDescent="0.35">
      <c r="A96" s="73" t="s">
        <v>274</v>
      </c>
      <c r="B96" s="74">
        <v>499919</v>
      </c>
    </row>
    <row r="97" spans="1:2" ht="16.2" thickBot="1" x14ac:dyDescent="0.35">
      <c r="A97" s="73" t="s">
        <v>275</v>
      </c>
      <c r="B97" s="74">
        <v>20000000</v>
      </c>
    </row>
    <row r="98" spans="1:2" ht="16.2" thickBot="1" x14ac:dyDescent="0.35">
      <c r="A98" s="73" t="s">
        <v>276</v>
      </c>
      <c r="B98" s="74">
        <v>20000000</v>
      </c>
    </row>
    <row r="99" spans="1:2" ht="16.2" thickBot="1" x14ac:dyDescent="0.35">
      <c r="A99" s="73" t="s">
        <v>277</v>
      </c>
      <c r="B99" s="74">
        <v>0</v>
      </c>
    </row>
    <row r="100" spans="1:2" ht="16.2" thickBot="1" x14ac:dyDescent="0.35">
      <c r="A100" s="73" t="s">
        <v>278</v>
      </c>
      <c r="B100" s="74"/>
    </row>
    <row r="101" spans="1:2" ht="16.2" thickBot="1" x14ac:dyDescent="0.35">
      <c r="A101" s="73" t="s">
        <v>279</v>
      </c>
      <c r="B101" s="74"/>
    </row>
    <row r="102" spans="1:2" ht="16.2" thickBot="1" x14ac:dyDescent="0.35">
      <c r="A102" s="73" t="s">
        <v>280</v>
      </c>
      <c r="B102" s="74">
        <v>0</v>
      </c>
    </row>
    <row r="104" spans="1:2" x14ac:dyDescent="0.3">
      <c r="A104" s="75" t="s">
        <v>281</v>
      </c>
    </row>
    <row r="106" spans="1:2" x14ac:dyDescent="0.3">
      <c r="A106" s="76" t="s">
        <v>282</v>
      </c>
    </row>
    <row r="107" spans="1:2" x14ac:dyDescent="0.3">
      <c r="A107" s="76" t="s">
        <v>283</v>
      </c>
    </row>
  </sheetData>
  <hyperlinks>
    <hyperlink ref="A104" r:id="rId1" display="https://miau.my-x.hu/myx-free/coco/test/543753920251013152241.html" xr:uid="{00000000-0004-0000-0100-000000000000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7"/>
  <sheetViews>
    <sheetView workbookViewId="0">
      <selection activeCell="D102" sqref="D102"/>
    </sheetView>
  </sheetViews>
  <sheetFormatPr defaultRowHeight="15.6" x14ac:dyDescent="0.3"/>
  <sheetData>
    <row r="1" spans="1:12" ht="18" x14ac:dyDescent="0.3">
      <c r="A1" s="67"/>
    </row>
    <row r="2" spans="1:12" x14ac:dyDescent="0.3">
      <c r="A2" s="68"/>
    </row>
    <row r="5" spans="1:12" ht="18" x14ac:dyDescent="0.3">
      <c r="A5" s="69" t="s">
        <v>78</v>
      </c>
      <c r="B5" s="70">
        <v>2166935</v>
      </c>
      <c r="C5" s="69" t="s">
        <v>79</v>
      </c>
      <c r="D5" s="70">
        <v>20</v>
      </c>
      <c r="E5" s="69" t="s">
        <v>80</v>
      </c>
      <c r="F5" s="70">
        <v>9</v>
      </c>
      <c r="G5" s="69" t="s">
        <v>81</v>
      </c>
      <c r="H5" s="70">
        <v>20</v>
      </c>
      <c r="I5" s="69" t="s">
        <v>82</v>
      </c>
      <c r="J5" s="70">
        <v>0</v>
      </c>
      <c r="K5" s="69" t="s">
        <v>83</v>
      </c>
      <c r="L5" s="70" t="s">
        <v>285</v>
      </c>
    </row>
    <row r="6" spans="1:12" ht="18.600000000000001" thickBot="1" x14ac:dyDescent="0.35">
      <c r="A6" s="67"/>
    </row>
    <row r="7" spans="1:12" ht="16.2" thickBot="1" x14ac:dyDescent="0.35">
      <c r="A7" s="71" t="s">
        <v>85</v>
      </c>
      <c r="B7" s="71" t="s">
        <v>86</v>
      </c>
      <c r="C7" s="71" t="s">
        <v>87</v>
      </c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1" t="s">
        <v>93</v>
      </c>
      <c r="J7" s="71" t="s">
        <v>94</v>
      </c>
      <c r="K7" s="71" t="s">
        <v>95</v>
      </c>
    </row>
    <row r="8" spans="1:12" ht="16.2" thickBot="1" x14ac:dyDescent="0.35">
      <c r="A8" s="71" t="s">
        <v>96</v>
      </c>
      <c r="B8" s="72">
        <v>8</v>
      </c>
      <c r="C8" s="72">
        <v>14</v>
      </c>
      <c r="D8" s="72">
        <v>6</v>
      </c>
      <c r="E8" s="72">
        <v>20</v>
      </c>
      <c r="F8" s="72">
        <v>7</v>
      </c>
      <c r="G8" s="72">
        <v>16</v>
      </c>
      <c r="H8" s="72">
        <v>1</v>
      </c>
      <c r="I8" s="72">
        <v>14</v>
      </c>
      <c r="J8" s="72">
        <v>12</v>
      </c>
      <c r="K8" s="72">
        <v>1000000</v>
      </c>
    </row>
    <row r="9" spans="1:12" ht="16.2" thickBot="1" x14ac:dyDescent="0.35">
      <c r="A9" s="71" t="s">
        <v>97</v>
      </c>
      <c r="B9" s="72">
        <v>14</v>
      </c>
      <c r="C9" s="72">
        <v>1</v>
      </c>
      <c r="D9" s="72">
        <v>8</v>
      </c>
      <c r="E9" s="72">
        <v>2</v>
      </c>
      <c r="F9" s="72">
        <v>17</v>
      </c>
      <c r="G9" s="72">
        <v>16</v>
      </c>
      <c r="H9" s="72">
        <v>13</v>
      </c>
      <c r="I9" s="72">
        <v>6</v>
      </c>
      <c r="J9" s="72">
        <v>8</v>
      </c>
      <c r="K9" s="72">
        <v>1000000</v>
      </c>
    </row>
    <row r="10" spans="1:12" ht="16.2" thickBot="1" x14ac:dyDescent="0.35">
      <c r="A10" s="71" t="s">
        <v>98</v>
      </c>
      <c r="B10" s="72">
        <v>4</v>
      </c>
      <c r="C10" s="72">
        <v>12</v>
      </c>
      <c r="D10" s="72">
        <v>3</v>
      </c>
      <c r="E10" s="72">
        <v>6</v>
      </c>
      <c r="F10" s="72">
        <v>2</v>
      </c>
      <c r="G10" s="72">
        <v>1</v>
      </c>
      <c r="H10" s="72">
        <v>10</v>
      </c>
      <c r="I10" s="72">
        <v>1</v>
      </c>
      <c r="J10" s="72">
        <v>19</v>
      </c>
      <c r="K10" s="72">
        <v>1000000</v>
      </c>
    </row>
    <row r="11" spans="1:12" ht="16.2" thickBot="1" x14ac:dyDescent="0.35">
      <c r="A11" s="71" t="s">
        <v>99</v>
      </c>
      <c r="B11" s="72">
        <v>11</v>
      </c>
      <c r="C11" s="72">
        <v>19</v>
      </c>
      <c r="D11" s="72">
        <v>18</v>
      </c>
      <c r="E11" s="72">
        <v>16</v>
      </c>
      <c r="F11" s="72">
        <v>18</v>
      </c>
      <c r="G11" s="72">
        <v>20</v>
      </c>
      <c r="H11" s="72">
        <v>14</v>
      </c>
      <c r="I11" s="72">
        <v>18</v>
      </c>
      <c r="J11" s="72">
        <v>18</v>
      </c>
      <c r="K11" s="72">
        <v>1000000</v>
      </c>
    </row>
    <row r="12" spans="1:12" ht="16.2" thickBot="1" x14ac:dyDescent="0.35">
      <c r="A12" s="71" t="s">
        <v>100</v>
      </c>
      <c r="B12" s="72">
        <v>16</v>
      </c>
      <c r="C12" s="72">
        <v>11</v>
      </c>
      <c r="D12" s="72">
        <v>7</v>
      </c>
      <c r="E12" s="72">
        <v>7</v>
      </c>
      <c r="F12" s="72">
        <v>6</v>
      </c>
      <c r="G12" s="72">
        <v>4</v>
      </c>
      <c r="H12" s="72">
        <v>16</v>
      </c>
      <c r="I12" s="72">
        <v>3</v>
      </c>
      <c r="J12" s="72">
        <v>2</v>
      </c>
      <c r="K12" s="72">
        <v>1000000</v>
      </c>
    </row>
    <row r="13" spans="1:12" ht="16.2" thickBot="1" x14ac:dyDescent="0.35">
      <c r="A13" s="71" t="s">
        <v>101</v>
      </c>
      <c r="B13" s="72">
        <v>10</v>
      </c>
      <c r="C13" s="72">
        <v>20</v>
      </c>
      <c r="D13" s="72">
        <v>14</v>
      </c>
      <c r="E13" s="72">
        <v>18</v>
      </c>
      <c r="F13" s="72">
        <v>12</v>
      </c>
      <c r="G13" s="72">
        <v>16</v>
      </c>
      <c r="H13" s="72">
        <v>6</v>
      </c>
      <c r="I13" s="72">
        <v>12</v>
      </c>
      <c r="J13" s="72">
        <v>1</v>
      </c>
      <c r="K13" s="72">
        <v>1000000</v>
      </c>
    </row>
    <row r="14" spans="1:12" ht="16.2" thickBot="1" x14ac:dyDescent="0.35">
      <c r="A14" s="71" t="s">
        <v>102</v>
      </c>
      <c r="B14" s="72">
        <v>1</v>
      </c>
      <c r="C14" s="72">
        <v>4</v>
      </c>
      <c r="D14" s="72">
        <v>1</v>
      </c>
      <c r="E14" s="72">
        <v>3</v>
      </c>
      <c r="F14" s="72">
        <v>5</v>
      </c>
      <c r="G14" s="72">
        <v>9</v>
      </c>
      <c r="H14" s="72">
        <v>3</v>
      </c>
      <c r="I14" s="72">
        <v>5</v>
      </c>
      <c r="J14" s="72">
        <v>16</v>
      </c>
      <c r="K14" s="72">
        <v>1000000</v>
      </c>
    </row>
    <row r="15" spans="1:12" ht="16.2" thickBot="1" x14ac:dyDescent="0.35">
      <c r="A15" s="71" t="s">
        <v>103</v>
      </c>
      <c r="B15" s="72">
        <v>3</v>
      </c>
      <c r="C15" s="72">
        <v>7</v>
      </c>
      <c r="D15" s="72">
        <v>9</v>
      </c>
      <c r="E15" s="72">
        <v>10</v>
      </c>
      <c r="F15" s="72">
        <v>10</v>
      </c>
      <c r="G15" s="72">
        <v>16</v>
      </c>
      <c r="H15" s="72">
        <v>7</v>
      </c>
      <c r="I15" s="72">
        <v>11</v>
      </c>
      <c r="J15" s="72">
        <v>11</v>
      </c>
      <c r="K15" s="72">
        <v>1000000</v>
      </c>
    </row>
    <row r="16" spans="1:12" ht="16.2" thickBot="1" x14ac:dyDescent="0.35">
      <c r="A16" s="71" t="s">
        <v>104</v>
      </c>
      <c r="B16" s="72">
        <v>17</v>
      </c>
      <c r="C16" s="72">
        <v>16</v>
      </c>
      <c r="D16" s="72">
        <v>20</v>
      </c>
      <c r="E16" s="72">
        <v>15</v>
      </c>
      <c r="F16" s="72">
        <v>19</v>
      </c>
      <c r="G16" s="72">
        <v>20</v>
      </c>
      <c r="H16" s="72">
        <v>18</v>
      </c>
      <c r="I16" s="72">
        <v>20</v>
      </c>
      <c r="J16" s="72">
        <v>15</v>
      </c>
      <c r="K16" s="72">
        <v>1000000</v>
      </c>
    </row>
    <row r="17" spans="1:11" ht="16.2" thickBot="1" x14ac:dyDescent="0.35">
      <c r="A17" s="71" t="s">
        <v>105</v>
      </c>
      <c r="B17" s="72">
        <v>20</v>
      </c>
      <c r="C17" s="72">
        <v>18</v>
      </c>
      <c r="D17" s="72">
        <v>17</v>
      </c>
      <c r="E17" s="72">
        <v>12</v>
      </c>
      <c r="F17" s="72">
        <v>13</v>
      </c>
      <c r="G17" s="72">
        <v>9</v>
      </c>
      <c r="H17" s="72">
        <v>17</v>
      </c>
      <c r="I17" s="72">
        <v>16</v>
      </c>
      <c r="J17" s="72">
        <v>6</v>
      </c>
      <c r="K17" s="72">
        <v>1000000</v>
      </c>
    </row>
    <row r="18" spans="1:11" ht="16.2" thickBot="1" x14ac:dyDescent="0.35">
      <c r="A18" s="71" t="s">
        <v>106</v>
      </c>
      <c r="B18" s="72">
        <v>13</v>
      </c>
      <c r="C18" s="72">
        <v>13</v>
      </c>
      <c r="D18" s="72">
        <v>10</v>
      </c>
      <c r="E18" s="72">
        <v>13</v>
      </c>
      <c r="F18" s="72">
        <v>11</v>
      </c>
      <c r="G18" s="72">
        <v>16</v>
      </c>
      <c r="H18" s="72">
        <v>8</v>
      </c>
      <c r="I18" s="72">
        <v>7</v>
      </c>
      <c r="J18" s="72">
        <v>13</v>
      </c>
      <c r="K18" s="72">
        <v>1000000</v>
      </c>
    </row>
    <row r="19" spans="1:11" ht="16.2" thickBot="1" x14ac:dyDescent="0.35">
      <c r="A19" s="71" t="s">
        <v>107</v>
      </c>
      <c r="B19" s="72">
        <v>9</v>
      </c>
      <c r="C19" s="72">
        <v>3</v>
      </c>
      <c r="D19" s="72">
        <v>12</v>
      </c>
      <c r="E19" s="72">
        <v>11</v>
      </c>
      <c r="F19" s="72">
        <v>8</v>
      </c>
      <c r="G19" s="72">
        <v>9</v>
      </c>
      <c r="H19" s="72">
        <v>12</v>
      </c>
      <c r="I19" s="72">
        <v>19</v>
      </c>
      <c r="J19" s="72">
        <v>14</v>
      </c>
      <c r="K19" s="72">
        <v>1000000</v>
      </c>
    </row>
    <row r="20" spans="1:11" ht="16.2" thickBot="1" x14ac:dyDescent="0.35">
      <c r="A20" s="71" t="s">
        <v>108</v>
      </c>
      <c r="B20" s="72">
        <v>2</v>
      </c>
      <c r="C20" s="72">
        <v>17</v>
      </c>
      <c r="D20" s="72">
        <v>11</v>
      </c>
      <c r="E20" s="72">
        <v>19</v>
      </c>
      <c r="F20" s="72">
        <v>9</v>
      </c>
      <c r="G20" s="72">
        <v>9</v>
      </c>
      <c r="H20" s="72">
        <v>5</v>
      </c>
      <c r="I20" s="72">
        <v>17</v>
      </c>
      <c r="J20" s="72">
        <v>7</v>
      </c>
      <c r="K20" s="72">
        <v>1000000</v>
      </c>
    </row>
    <row r="21" spans="1:11" ht="16.2" thickBot="1" x14ac:dyDescent="0.35">
      <c r="A21" s="71" t="s">
        <v>109</v>
      </c>
      <c r="B21" s="72">
        <v>7</v>
      </c>
      <c r="C21" s="72">
        <v>2</v>
      </c>
      <c r="D21" s="72">
        <v>2</v>
      </c>
      <c r="E21" s="72">
        <v>4</v>
      </c>
      <c r="F21" s="72">
        <v>1</v>
      </c>
      <c r="G21" s="72">
        <v>4</v>
      </c>
      <c r="H21" s="72">
        <v>2</v>
      </c>
      <c r="I21" s="72">
        <v>9</v>
      </c>
      <c r="J21" s="72">
        <v>3</v>
      </c>
      <c r="K21" s="72">
        <v>1000000</v>
      </c>
    </row>
    <row r="22" spans="1:11" ht="16.2" thickBot="1" x14ac:dyDescent="0.35">
      <c r="A22" s="71" t="s">
        <v>110</v>
      </c>
      <c r="B22" s="72">
        <v>19</v>
      </c>
      <c r="C22" s="72">
        <v>9</v>
      </c>
      <c r="D22" s="72">
        <v>15</v>
      </c>
      <c r="E22" s="72">
        <v>14</v>
      </c>
      <c r="F22" s="72">
        <v>15</v>
      </c>
      <c r="G22" s="72">
        <v>16</v>
      </c>
      <c r="H22" s="72">
        <v>15</v>
      </c>
      <c r="I22" s="72">
        <v>15</v>
      </c>
      <c r="J22" s="72">
        <v>10</v>
      </c>
      <c r="K22" s="72">
        <v>1000000</v>
      </c>
    </row>
    <row r="23" spans="1:11" ht="16.2" thickBot="1" x14ac:dyDescent="0.35">
      <c r="A23" s="71" t="s">
        <v>111</v>
      </c>
      <c r="B23" s="72">
        <v>18</v>
      </c>
      <c r="C23" s="72">
        <v>8</v>
      </c>
      <c r="D23" s="72">
        <v>19</v>
      </c>
      <c r="E23" s="72">
        <v>1</v>
      </c>
      <c r="F23" s="72">
        <v>20</v>
      </c>
      <c r="G23" s="72">
        <v>20</v>
      </c>
      <c r="H23" s="72">
        <v>19</v>
      </c>
      <c r="I23" s="72">
        <v>8</v>
      </c>
      <c r="J23" s="72">
        <v>9</v>
      </c>
      <c r="K23" s="72">
        <v>1000000</v>
      </c>
    </row>
    <row r="24" spans="1:11" ht="16.2" thickBot="1" x14ac:dyDescent="0.35">
      <c r="A24" s="71" t="s">
        <v>112</v>
      </c>
      <c r="B24" s="72">
        <v>15</v>
      </c>
      <c r="C24" s="72">
        <v>10</v>
      </c>
      <c r="D24" s="72">
        <v>5</v>
      </c>
      <c r="E24" s="72">
        <v>8</v>
      </c>
      <c r="F24" s="72">
        <v>3</v>
      </c>
      <c r="G24" s="72">
        <v>4</v>
      </c>
      <c r="H24" s="72">
        <v>11</v>
      </c>
      <c r="I24" s="72">
        <v>4</v>
      </c>
      <c r="J24" s="72">
        <v>17</v>
      </c>
      <c r="K24" s="72">
        <v>1000000</v>
      </c>
    </row>
    <row r="25" spans="1:11" ht="16.2" thickBot="1" x14ac:dyDescent="0.35">
      <c r="A25" s="71" t="s">
        <v>113</v>
      </c>
      <c r="B25" s="72">
        <v>6</v>
      </c>
      <c r="C25" s="72">
        <v>6</v>
      </c>
      <c r="D25" s="72">
        <v>4</v>
      </c>
      <c r="E25" s="72">
        <v>9</v>
      </c>
      <c r="F25" s="72">
        <v>4</v>
      </c>
      <c r="G25" s="72">
        <v>9</v>
      </c>
      <c r="H25" s="72">
        <v>9</v>
      </c>
      <c r="I25" s="72">
        <v>2</v>
      </c>
      <c r="J25" s="72">
        <v>20</v>
      </c>
      <c r="K25" s="72">
        <v>1000000</v>
      </c>
    </row>
    <row r="26" spans="1:11" ht="16.2" thickBot="1" x14ac:dyDescent="0.35">
      <c r="A26" s="71" t="s">
        <v>114</v>
      </c>
      <c r="B26" s="72">
        <v>5</v>
      </c>
      <c r="C26" s="72">
        <v>15</v>
      </c>
      <c r="D26" s="72">
        <v>13</v>
      </c>
      <c r="E26" s="72">
        <v>17</v>
      </c>
      <c r="F26" s="72">
        <v>14</v>
      </c>
      <c r="G26" s="72">
        <v>16</v>
      </c>
      <c r="H26" s="72">
        <v>4</v>
      </c>
      <c r="I26" s="72">
        <v>13</v>
      </c>
      <c r="J26" s="72">
        <v>5</v>
      </c>
      <c r="K26" s="72">
        <v>1000000</v>
      </c>
    </row>
    <row r="27" spans="1:11" ht="16.2" thickBot="1" x14ac:dyDescent="0.35">
      <c r="A27" s="71" t="s">
        <v>115</v>
      </c>
      <c r="B27" s="72">
        <v>12</v>
      </c>
      <c r="C27" s="72">
        <v>5</v>
      </c>
      <c r="D27" s="72">
        <v>16</v>
      </c>
      <c r="E27" s="72">
        <v>5</v>
      </c>
      <c r="F27" s="72">
        <v>16</v>
      </c>
      <c r="G27" s="72">
        <v>20</v>
      </c>
      <c r="H27" s="72">
        <v>20</v>
      </c>
      <c r="I27" s="72">
        <v>10</v>
      </c>
      <c r="J27" s="72">
        <v>4</v>
      </c>
      <c r="K27" s="72">
        <v>1000000</v>
      </c>
    </row>
    <row r="28" spans="1:11" ht="18.600000000000001" thickBot="1" x14ac:dyDescent="0.35">
      <c r="A28" s="67"/>
    </row>
    <row r="29" spans="1:11" ht="16.2" thickBot="1" x14ac:dyDescent="0.35">
      <c r="A29" s="71" t="s">
        <v>116</v>
      </c>
      <c r="B29" s="71" t="s">
        <v>86</v>
      </c>
      <c r="C29" s="71" t="s">
        <v>87</v>
      </c>
      <c r="D29" s="71" t="s">
        <v>88</v>
      </c>
      <c r="E29" s="71" t="s">
        <v>89</v>
      </c>
      <c r="F29" s="71" t="s">
        <v>90</v>
      </c>
      <c r="G29" s="71" t="s">
        <v>91</v>
      </c>
      <c r="H29" s="71" t="s">
        <v>92</v>
      </c>
      <c r="I29" s="71" t="s">
        <v>93</v>
      </c>
      <c r="J29" s="71" t="s">
        <v>94</v>
      </c>
    </row>
    <row r="30" spans="1:11" ht="16.2" thickBot="1" x14ac:dyDescent="0.35">
      <c r="A30" s="71" t="s">
        <v>117</v>
      </c>
      <c r="B30" s="72" t="s">
        <v>286</v>
      </c>
      <c r="C30" s="72" t="s">
        <v>287</v>
      </c>
      <c r="D30" s="72" t="s">
        <v>120</v>
      </c>
      <c r="E30" s="72" t="s">
        <v>288</v>
      </c>
      <c r="F30" s="72" t="s">
        <v>120</v>
      </c>
      <c r="G30" s="72" t="s">
        <v>120</v>
      </c>
      <c r="H30" s="72" t="s">
        <v>289</v>
      </c>
      <c r="I30" s="72" t="s">
        <v>290</v>
      </c>
      <c r="J30" s="72" t="s">
        <v>291</v>
      </c>
    </row>
    <row r="31" spans="1:11" ht="16.2" thickBot="1" x14ac:dyDescent="0.35">
      <c r="A31" s="71" t="s">
        <v>125</v>
      </c>
      <c r="B31" s="72" t="s">
        <v>292</v>
      </c>
      <c r="C31" s="72" t="s">
        <v>293</v>
      </c>
      <c r="D31" s="72" t="s">
        <v>128</v>
      </c>
      <c r="E31" s="72" t="s">
        <v>294</v>
      </c>
      <c r="F31" s="72" t="s">
        <v>128</v>
      </c>
      <c r="G31" s="72" t="s">
        <v>128</v>
      </c>
      <c r="H31" s="72" t="s">
        <v>295</v>
      </c>
      <c r="I31" s="72" t="s">
        <v>296</v>
      </c>
      <c r="J31" s="72" t="s">
        <v>297</v>
      </c>
    </row>
    <row r="32" spans="1:11" ht="16.2" thickBot="1" x14ac:dyDescent="0.35">
      <c r="A32" s="71" t="s">
        <v>133</v>
      </c>
      <c r="B32" s="72" t="s">
        <v>298</v>
      </c>
      <c r="C32" s="72" t="s">
        <v>299</v>
      </c>
      <c r="D32" s="72" t="s">
        <v>136</v>
      </c>
      <c r="E32" s="72" t="s">
        <v>300</v>
      </c>
      <c r="F32" s="72" t="s">
        <v>136</v>
      </c>
      <c r="G32" s="72" t="s">
        <v>136</v>
      </c>
      <c r="H32" s="72" t="s">
        <v>301</v>
      </c>
      <c r="I32" s="72" t="s">
        <v>302</v>
      </c>
      <c r="J32" s="72" t="s">
        <v>303</v>
      </c>
    </row>
    <row r="33" spans="1:10" ht="16.2" thickBot="1" x14ac:dyDescent="0.35">
      <c r="A33" s="71" t="s">
        <v>141</v>
      </c>
      <c r="B33" s="72" t="s">
        <v>304</v>
      </c>
      <c r="C33" s="72" t="s">
        <v>305</v>
      </c>
      <c r="D33" s="72" t="s">
        <v>144</v>
      </c>
      <c r="E33" s="72" t="s">
        <v>306</v>
      </c>
      <c r="F33" s="72" t="s">
        <v>144</v>
      </c>
      <c r="G33" s="72" t="s">
        <v>144</v>
      </c>
      <c r="H33" s="72" t="s">
        <v>307</v>
      </c>
      <c r="I33" s="72" t="s">
        <v>308</v>
      </c>
      <c r="J33" s="72" t="s">
        <v>309</v>
      </c>
    </row>
    <row r="34" spans="1:10" ht="16.2" thickBot="1" x14ac:dyDescent="0.35">
      <c r="A34" s="71" t="s">
        <v>149</v>
      </c>
      <c r="B34" s="72" t="s">
        <v>310</v>
      </c>
      <c r="C34" s="72" t="s">
        <v>311</v>
      </c>
      <c r="D34" s="72" t="s">
        <v>152</v>
      </c>
      <c r="E34" s="72" t="s">
        <v>312</v>
      </c>
      <c r="F34" s="72" t="s">
        <v>152</v>
      </c>
      <c r="G34" s="72" t="s">
        <v>152</v>
      </c>
      <c r="H34" s="72" t="s">
        <v>313</v>
      </c>
      <c r="I34" s="72" t="s">
        <v>314</v>
      </c>
      <c r="J34" s="72" t="s">
        <v>315</v>
      </c>
    </row>
    <row r="35" spans="1:10" ht="16.2" thickBot="1" x14ac:dyDescent="0.35">
      <c r="A35" s="71" t="s">
        <v>157</v>
      </c>
      <c r="B35" s="72" t="s">
        <v>316</v>
      </c>
      <c r="C35" s="72" t="s">
        <v>317</v>
      </c>
      <c r="D35" s="72" t="s">
        <v>160</v>
      </c>
      <c r="E35" s="72" t="s">
        <v>318</v>
      </c>
      <c r="F35" s="72" t="s">
        <v>160</v>
      </c>
      <c r="G35" s="72" t="s">
        <v>160</v>
      </c>
      <c r="H35" s="72" t="s">
        <v>319</v>
      </c>
      <c r="I35" s="72" t="s">
        <v>320</v>
      </c>
      <c r="J35" s="72" t="s">
        <v>321</v>
      </c>
    </row>
    <row r="36" spans="1:10" ht="16.2" thickBot="1" x14ac:dyDescent="0.35">
      <c r="A36" s="71" t="s">
        <v>165</v>
      </c>
      <c r="B36" s="72" t="s">
        <v>322</v>
      </c>
      <c r="C36" s="72" t="s">
        <v>323</v>
      </c>
      <c r="D36" s="72" t="s">
        <v>168</v>
      </c>
      <c r="E36" s="72" t="s">
        <v>324</v>
      </c>
      <c r="F36" s="72" t="s">
        <v>168</v>
      </c>
      <c r="G36" s="72" t="s">
        <v>168</v>
      </c>
      <c r="H36" s="72" t="s">
        <v>325</v>
      </c>
      <c r="I36" s="72" t="s">
        <v>326</v>
      </c>
      <c r="J36" s="72" t="s">
        <v>327</v>
      </c>
    </row>
    <row r="37" spans="1:10" ht="16.2" thickBot="1" x14ac:dyDescent="0.35">
      <c r="A37" s="71" t="s">
        <v>173</v>
      </c>
      <c r="B37" s="72" t="s">
        <v>328</v>
      </c>
      <c r="C37" s="72" t="s">
        <v>329</v>
      </c>
      <c r="D37" s="72" t="s">
        <v>176</v>
      </c>
      <c r="E37" s="72" t="s">
        <v>330</v>
      </c>
      <c r="F37" s="72" t="s">
        <v>176</v>
      </c>
      <c r="G37" s="72" t="s">
        <v>176</v>
      </c>
      <c r="H37" s="72" t="s">
        <v>331</v>
      </c>
      <c r="I37" s="72" t="s">
        <v>332</v>
      </c>
      <c r="J37" s="72" t="s">
        <v>333</v>
      </c>
    </row>
    <row r="38" spans="1:10" ht="16.2" thickBot="1" x14ac:dyDescent="0.35">
      <c r="A38" s="71" t="s">
        <v>181</v>
      </c>
      <c r="B38" s="72" t="s">
        <v>334</v>
      </c>
      <c r="C38" s="72" t="s">
        <v>335</v>
      </c>
      <c r="D38" s="72" t="s">
        <v>184</v>
      </c>
      <c r="E38" s="72" t="s">
        <v>336</v>
      </c>
      <c r="F38" s="72" t="s">
        <v>184</v>
      </c>
      <c r="G38" s="72" t="s">
        <v>184</v>
      </c>
      <c r="H38" s="72" t="s">
        <v>337</v>
      </c>
      <c r="I38" s="72" t="s">
        <v>338</v>
      </c>
      <c r="J38" s="72" t="s">
        <v>339</v>
      </c>
    </row>
    <row r="39" spans="1:10" ht="16.2" thickBot="1" x14ac:dyDescent="0.35">
      <c r="A39" s="71" t="s">
        <v>189</v>
      </c>
      <c r="B39" s="72" t="s">
        <v>340</v>
      </c>
      <c r="C39" s="72" t="s">
        <v>341</v>
      </c>
      <c r="D39" s="72" t="s">
        <v>192</v>
      </c>
      <c r="E39" s="72" t="s">
        <v>342</v>
      </c>
      <c r="F39" s="72" t="s">
        <v>192</v>
      </c>
      <c r="G39" s="72" t="s">
        <v>192</v>
      </c>
      <c r="H39" s="72" t="s">
        <v>343</v>
      </c>
      <c r="I39" s="72" t="s">
        <v>344</v>
      </c>
      <c r="J39" s="72" t="s">
        <v>345</v>
      </c>
    </row>
    <row r="40" spans="1:10" ht="16.2" thickBot="1" x14ac:dyDescent="0.35">
      <c r="A40" s="71" t="s">
        <v>197</v>
      </c>
      <c r="B40" s="72" t="s">
        <v>346</v>
      </c>
      <c r="C40" s="72" t="s">
        <v>347</v>
      </c>
      <c r="D40" s="72" t="s">
        <v>200</v>
      </c>
      <c r="E40" s="72" t="s">
        <v>348</v>
      </c>
      <c r="F40" s="72" t="s">
        <v>200</v>
      </c>
      <c r="G40" s="72" t="s">
        <v>200</v>
      </c>
      <c r="H40" s="72" t="s">
        <v>349</v>
      </c>
      <c r="I40" s="72" t="s">
        <v>350</v>
      </c>
      <c r="J40" s="72" t="s">
        <v>351</v>
      </c>
    </row>
    <row r="41" spans="1:10" ht="16.2" thickBot="1" x14ac:dyDescent="0.35">
      <c r="A41" s="71" t="s">
        <v>205</v>
      </c>
      <c r="B41" s="72" t="s">
        <v>352</v>
      </c>
      <c r="C41" s="72" t="s">
        <v>353</v>
      </c>
      <c r="D41" s="72" t="s">
        <v>208</v>
      </c>
      <c r="E41" s="72" t="s">
        <v>354</v>
      </c>
      <c r="F41" s="72" t="s">
        <v>208</v>
      </c>
      <c r="G41" s="72" t="s">
        <v>208</v>
      </c>
      <c r="H41" s="72" t="s">
        <v>355</v>
      </c>
      <c r="I41" s="72" t="s">
        <v>356</v>
      </c>
      <c r="J41" s="72" t="s">
        <v>357</v>
      </c>
    </row>
    <row r="42" spans="1:10" ht="16.2" thickBot="1" x14ac:dyDescent="0.35">
      <c r="A42" s="71" t="s">
        <v>213</v>
      </c>
      <c r="B42" s="72" t="s">
        <v>358</v>
      </c>
      <c r="C42" s="72" t="s">
        <v>359</v>
      </c>
      <c r="D42" s="72" t="s">
        <v>216</v>
      </c>
      <c r="E42" s="72" t="s">
        <v>360</v>
      </c>
      <c r="F42" s="72" t="s">
        <v>216</v>
      </c>
      <c r="G42" s="72" t="s">
        <v>216</v>
      </c>
      <c r="H42" s="72" t="s">
        <v>361</v>
      </c>
      <c r="I42" s="72" t="s">
        <v>362</v>
      </c>
      <c r="J42" s="72" t="s">
        <v>363</v>
      </c>
    </row>
    <row r="43" spans="1:10" ht="16.2" thickBot="1" x14ac:dyDescent="0.35">
      <c r="A43" s="71" t="s">
        <v>221</v>
      </c>
      <c r="B43" s="72" t="s">
        <v>364</v>
      </c>
      <c r="C43" s="72" t="s">
        <v>365</v>
      </c>
      <c r="D43" s="72" t="s">
        <v>224</v>
      </c>
      <c r="E43" s="72" t="s">
        <v>366</v>
      </c>
      <c r="F43" s="72" t="s">
        <v>224</v>
      </c>
      <c r="G43" s="72" t="s">
        <v>224</v>
      </c>
      <c r="H43" s="72" t="s">
        <v>367</v>
      </c>
      <c r="I43" s="72" t="s">
        <v>368</v>
      </c>
      <c r="J43" s="72" t="s">
        <v>369</v>
      </c>
    </row>
    <row r="44" spans="1:10" ht="16.2" thickBot="1" x14ac:dyDescent="0.35">
      <c r="A44" s="71" t="s">
        <v>229</v>
      </c>
      <c r="B44" s="72" t="s">
        <v>370</v>
      </c>
      <c r="C44" s="72" t="s">
        <v>371</v>
      </c>
      <c r="D44" s="72" t="s">
        <v>230</v>
      </c>
      <c r="E44" s="72" t="s">
        <v>372</v>
      </c>
      <c r="F44" s="72" t="s">
        <v>230</v>
      </c>
      <c r="G44" s="72" t="s">
        <v>230</v>
      </c>
      <c r="H44" s="72" t="s">
        <v>373</v>
      </c>
      <c r="I44" s="72" t="s">
        <v>374</v>
      </c>
      <c r="J44" s="72" t="s">
        <v>375</v>
      </c>
    </row>
    <row r="45" spans="1:10" ht="16.2" thickBot="1" x14ac:dyDescent="0.35">
      <c r="A45" s="71" t="s">
        <v>236</v>
      </c>
      <c r="B45" s="72" t="s">
        <v>376</v>
      </c>
      <c r="C45" s="72" t="s">
        <v>377</v>
      </c>
      <c r="D45" s="72" t="s">
        <v>237</v>
      </c>
      <c r="E45" s="72" t="s">
        <v>378</v>
      </c>
      <c r="F45" s="72" t="s">
        <v>237</v>
      </c>
      <c r="G45" s="72" t="s">
        <v>237</v>
      </c>
      <c r="H45" s="72" t="s">
        <v>379</v>
      </c>
      <c r="I45" s="72" t="s">
        <v>380</v>
      </c>
      <c r="J45" s="72" t="s">
        <v>381</v>
      </c>
    </row>
    <row r="46" spans="1:10" ht="16.2" thickBot="1" x14ac:dyDescent="0.35">
      <c r="A46" s="71" t="s">
        <v>243</v>
      </c>
      <c r="B46" s="72" t="s">
        <v>382</v>
      </c>
      <c r="C46" s="72" t="s">
        <v>383</v>
      </c>
      <c r="D46" s="72" t="s">
        <v>244</v>
      </c>
      <c r="E46" s="72" t="s">
        <v>384</v>
      </c>
      <c r="F46" s="72" t="s">
        <v>244</v>
      </c>
      <c r="G46" s="72" t="s">
        <v>244</v>
      </c>
      <c r="H46" s="72" t="s">
        <v>385</v>
      </c>
      <c r="I46" s="72" t="s">
        <v>386</v>
      </c>
      <c r="J46" s="72" t="s">
        <v>387</v>
      </c>
    </row>
    <row r="47" spans="1:10" ht="16.2" thickBot="1" x14ac:dyDescent="0.35">
      <c r="A47" s="71" t="s">
        <v>250</v>
      </c>
      <c r="B47" s="72" t="s">
        <v>251</v>
      </c>
      <c r="C47" s="72" t="s">
        <v>388</v>
      </c>
      <c r="D47" s="72" t="s">
        <v>251</v>
      </c>
      <c r="E47" s="72" t="s">
        <v>389</v>
      </c>
      <c r="F47" s="72" t="s">
        <v>251</v>
      </c>
      <c r="G47" s="72" t="s">
        <v>251</v>
      </c>
      <c r="H47" s="72" t="s">
        <v>390</v>
      </c>
      <c r="I47" s="72" t="s">
        <v>391</v>
      </c>
      <c r="J47" s="72" t="s">
        <v>392</v>
      </c>
    </row>
    <row r="48" spans="1:10" ht="16.2" thickBot="1" x14ac:dyDescent="0.35">
      <c r="A48" s="71" t="s">
        <v>257</v>
      </c>
      <c r="B48" s="72" t="s">
        <v>258</v>
      </c>
      <c r="C48" s="72" t="s">
        <v>393</v>
      </c>
      <c r="D48" s="72" t="s">
        <v>258</v>
      </c>
      <c r="E48" s="72" t="s">
        <v>258</v>
      </c>
      <c r="F48" s="72" t="s">
        <v>258</v>
      </c>
      <c r="G48" s="72" t="s">
        <v>258</v>
      </c>
      <c r="H48" s="72" t="s">
        <v>258</v>
      </c>
      <c r="I48" s="72" t="s">
        <v>394</v>
      </c>
      <c r="J48" s="72" t="s">
        <v>258</v>
      </c>
    </row>
    <row r="49" spans="1:10" ht="16.2" thickBot="1" x14ac:dyDescent="0.35">
      <c r="A49" s="71" t="s">
        <v>264</v>
      </c>
      <c r="B49" s="72" t="s">
        <v>265</v>
      </c>
      <c r="C49" s="72" t="s">
        <v>265</v>
      </c>
      <c r="D49" s="72" t="s">
        <v>265</v>
      </c>
      <c r="E49" s="72" t="s">
        <v>265</v>
      </c>
      <c r="F49" s="72" t="s">
        <v>265</v>
      </c>
      <c r="G49" s="72" t="s">
        <v>265</v>
      </c>
      <c r="H49" s="72" t="s">
        <v>265</v>
      </c>
      <c r="I49" s="72" t="s">
        <v>395</v>
      </c>
      <c r="J49" s="72" t="s">
        <v>265</v>
      </c>
    </row>
    <row r="50" spans="1:10" ht="18.600000000000001" thickBot="1" x14ac:dyDescent="0.35">
      <c r="A50" s="67"/>
    </row>
    <row r="51" spans="1:10" ht="16.2" thickBot="1" x14ac:dyDescent="0.35">
      <c r="A51" s="71" t="s">
        <v>267</v>
      </c>
      <c r="B51" s="71" t="s">
        <v>86</v>
      </c>
      <c r="C51" s="71" t="s">
        <v>87</v>
      </c>
      <c r="D51" s="71" t="s">
        <v>88</v>
      </c>
      <c r="E51" s="71" t="s">
        <v>89</v>
      </c>
      <c r="F51" s="71" t="s">
        <v>90</v>
      </c>
      <c r="G51" s="71" t="s">
        <v>91</v>
      </c>
      <c r="H51" s="71" t="s">
        <v>92</v>
      </c>
      <c r="I51" s="71" t="s">
        <v>93</v>
      </c>
      <c r="J51" s="71" t="s">
        <v>94</v>
      </c>
    </row>
    <row r="52" spans="1:10" ht="16.2" thickBot="1" x14ac:dyDescent="0.35">
      <c r="A52" s="71" t="s">
        <v>117</v>
      </c>
      <c r="B52" s="72">
        <v>60</v>
      </c>
      <c r="C52" s="72">
        <v>499890.5</v>
      </c>
      <c r="D52" s="72">
        <v>19</v>
      </c>
      <c r="E52" s="72">
        <v>118</v>
      </c>
      <c r="F52" s="72">
        <v>19</v>
      </c>
      <c r="G52" s="72">
        <v>19</v>
      </c>
      <c r="H52" s="72">
        <v>78</v>
      </c>
      <c r="I52" s="72">
        <v>499934</v>
      </c>
      <c r="J52" s="72">
        <v>500009.1</v>
      </c>
    </row>
    <row r="53" spans="1:10" ht="16.2" thickBot="1" x14ac:dyDescent="0.35">
      <c r="A53" s="71" t="s">
        <v>125</v>
      </c>
      <c r="B53" s="72">
        <v>59</v>
      </c>
      <c r="C53" s="72">
        <v>499889.5</v>
      </c>
      <c r="D53" s="72">
        <v>18</v>
      </c>
      <c r="E53" s="72">
        <v>75.5</v>
      </c>
      <c r="F53" s="72">
        <v>18</v>
      </c>
      <c r="G53" s="72">
        <v>18</v>
      </c>
      <c r="H53" s="72">
        <v>44</v>
      </c>
      <c r="I53" s="72">
        <v>499933</v>
      </c>
      <c r="J53" s="72">
        <v>95.5</v>
      </c>
    </row>
    <row r="54" spans="1:10" ht="16.2" thickBot="1" x14ac:dyDescent="0.35">
      <c r="A54" s="71" t="s">
        <v>133</v>
      </c>
      <c r="B54" s="72">
        <v>58</v>
      </c>
      <c r="C54" s="72">
        <v>499888.5</v>
      </c>
      <c r="D54" s="72">
        <v>17</v>
      </c>
      <c r="E54" s="72">
        <v>49</v>
      </c>
      <c r="F54" s="72">
        <v>17</v>
      </c>
      <c r="G54" s="72">
        <v>17</v>
      </c>
      <c r="H54" s="72">
        <v>43</v>
      </c>
      <c r="I54" s="72">
        <v>499932</v>
      </c>
      <c r="J54" s="72">
        <v>94.5</v>
      </c>
    </row>
    <row r="55" spans="1:10" ht="16.2" thickBot="1" x14ac:dyDescent="0.35">
      <c r="A55" s="71" t="s">
        <v>141</v>
      </c>
      <c r="B55" s="72">
        <v>57</v>
      </c>
      <c r="C55" s="72">
        <v>499887.5</v>
      </c>
      <c r="D55" s="72">
        <v>16</v>
      </c>
      <c r="E55" s="72">
        <v>48</v>
      </c>
      <c r="F55" s="72">
        <v>16</v>
      </c>
      <c r="G55" s="72">
        <v>16</v>
      </c>
      <c r="H55" s="72">
        <v>42</v>
      </c>
      <c r="I55" s="72">
        <v>499931</v>
      </c>
      <c r="J55" s="72">
        <v>93.5</v>
      </c>
    </row>
    <row r="56" spans="1:10" ht="16.2" thickBot="1" x14ac:dyDescent="0.35">
      <c r="A56" s="71" t="s">
        <v>149</v>
      </c>
      <c r="B56" s="72">
        <v>56</v>
      </c>
      <c r="C56" s="72">
        <v>499886.5</v>
      </c>
      <c r="D56" s="72">
        <v>15</v>
      </c>
      <c r="E56" s="72">
        <v>47</v>
      </c>
      <c r="F56" s="72">
        <v>15</v>
      </c>
      <c r="G56" s="72">
        <v>15</v>
      </c>
      <c r="H56" s="72">
        <v>41</v>
      </c>
      <c r="I56" s="72">
        <v>499911</v>
      </c>
      <c r="J56" s="72">
        <v>92.5</v>
      </c>
    </row>
    <row r="57" spans="1:10" ht="16.2" thickBot="1" x14ac:dyDescent="0.35">
      <c r="A57" s="71" t="s">
        <v>157</v>
      </c>
      <c r="B57" s="72">
        <v>55</v>
      </c>
      <c r="C57" s="72">
        <v>499885.5</v>
      </c>
      <c r="D57" s="72">
        <v>14</v>
      </c>
      <c r="E57" s="72">
        <v>46</v>
      </c>
      <c r="F57" s="72">
        <v>14</v>
      </c>
      <c r="G57" s="72">
        <v>14</v>
      </c>
      <c r="H57" s="72">
        <v>40</v>
      </c>
      <c r="I57" s="72">
        <v>499910</v>
      </c>
      <c r="J57" s="72">
        <v>91.5</v>
      </c>
    </row>
    <row r="58" spans="1:10" ht="16.2" thickBot="1" x14ac:dyDescent="0.35">
      <c r="A58" s="71" t="s">
        <v>165</v>
      </c>
      <c r="B58" s="72">
        <v>29</v>
      </c>
      <c r="C58" s="72">
        <v>499884.5</v>
      </c>
      <c r="D58" s="72">
        <v>13</v>
      </c>
      <c r="E58" s="72">
        <v>45</v>
      </c>
      <c r="F58" s="72">
        <v>13</v>
      </c>
      <c r="G58" s="72">
        <v>13</v>
      </c>
      <c r="H58" s="72">
        <v>39</v>
      </c>
      <c r="I58" s="72">
        <v>499909</v>
      </c>
      <c r="J58" s="72">
        <v>90.5</v>
      </c>
    </row>
    <row r="59" spans="1:10" ht="16.2" thickBot="1" x14ac:dyDescent="0.35">
      <c r="A59" s="71" t="s">
        <v>173</v>
      </c>
      <c r="B59" s="72">
        <v>28</v>
      </c>
      <c r="C59" s="72">
        <v>499883.5</v>
      </c>
      <c r="D59" s="72">
        <v>12</v>
      </c>
      <c r="E59" s="72">
        <v>44</v>
      </c>
      <c r="F59" s="72">
        <v>12</v>
      </c>
      <c r="G59" s="72">
        <v>12</v>
      </c>
      <c r="H59" s="72">
        <v>38</v>
      </c>
      <c r="I59" s="72">
        <v>499908</v>
      </c>
      <c r="J59" s="72">
        <v>89.5</v>
      </c>
    </row>
    <row r="60" spans="1:10" ht="16.2" thickBot="1" x14ac:dyDescent="0.35">
      <c r="A60" s="71" t="s">
        <v>181</v>
      </c>
      <c r="B60" s="72">
        <v>27</v>
      </c>
      <c r="C60" s="72">
        <v>499882.5</v>
      </c>
      <c r="D60" s="72">
        <v>11</v>
      </c>
      <c r="E60" s="72">
        <v>43</v>
      </c>
      <c r="F60" s="72">
        <v>11</v>
      </c>
      <c r="G60" s="72">
        <v>11</v>
      </c>
      <c r="H60" s="72">
        <v>37</v>
      </c>
      <c r="I60" s="72">
        <v>499907</v>
      </c>
      <c r="J60" s="72">
        <v>88.5</v>
      </c>
    </row>
    <row r="61" spans="1:10" ht="16.2" thickBot="1" x14ac:dyDescent="0.35">
      <c r="A61" s="71" t="s">
        <v>189</v>
      </c>
      <c r="B61" s="72">
        <v>26</v>
      </c>
      <c r="C61" s="72">
        <v>499881.5</v>
      </c>
      <c r="D61" s="72">
        <v>10</v>
      </c>
      <c r="E61" s="72">
        <v>42</v>
      </c>
      <c r="F61" s="72">
        <v>10</v>
      </c>
      <c r="G61" s="72">
        <v>10</v>
      </c>
      <c r="H61" s="72">
        <v>36</v>
      </c>
      <c r="I61" s="72">
        <v>499906</v>
      </c>
      <c r="J61" s="72">
        <v>87.5</v>
      </c>
    </row>
    <row r="62" spans="1:10" ht="16.2" thickBot="1" x14ac:dyDescent="0.35">
      <c r="A62" s="71" t="s">
        <v>197</v>
      </c>
      <c r="B62" s="72">
        <v>25</v>
      </c>
      <c r="C62" s="72">
        <v>499880.5</v>
      </c>
      <c r="D62" s="72">
        <v>9</v>
      </c>
      <c r="E62" s="72">
        <v>41</v>
      </c>
      <c r="F62" s="72">
        <v>9</v>
      </c>
      <c r="G62" s="72">
        <v>9</v>
      </c>
      <c r="H62" s="72">
        <v>35</v>
      </c>
      <c r="I62" s="72">
        <v>499905</v>
      </c>
      <c r="J62" s="72">
        <v>86.5</v>
      </c>
    </row>
    <row r="63" spans="1:10" ht="16.2" thickBot="1" x14ac:dyDescent="0.35">
      <c r="A63" s="71" t="s">
        <v>205</v>
      </c>
      <c r="B63" s="72">
        <v>24</v>
      </c>
      <c r="C63" s="72">
        <v>499879.5</v>
      </c>
      <c r="D63" s="72">
        <v>8</v>
      </c>
      <c r="E63" s="72">
        <v>40</v>
      </c>
      <c r="F63" s="72">
        <v>8</v>
      </c>
      <c r="G63" s="72">
        <v>8</v>
      </c>
      <c r="H63" s="72">
        <v>34</v>
      </c>
      <c r="I63" s="72">
        <v>499904</v>
      </c>
      <c r="J63" s="72">
        <v>85.5</v>
      </c>
    </row>
    <row r="64" spans="1:10" ht="16.2" thickBot="1" x14ac:dyDescent="0.35">
      <c r="A64" s="71" t="s">
        <v>213</v>
      </c>
      <c r="B64" s="72">
        <v>23</v>
      </c>
      <c r="C64" s="72">
        <v>499878.5</v>
      </c>
      <c r="D64" s="72">
        <v>7</v>
      </c>
      <c r="E64" s="72">
        <v>39</v>
      </c>
      <c r="F64" s="72">
        <v>7</v>
      </c>
      <c r="G64" s="72">
        <v>7</v>
      </c>
      <c r="H64" s="72">
        <v>33</v>
      </c>
      <c r="I64" s="72">
        <v>499903</v>
      </c>
      <c r="J64" s="72">
        <v>84.5</v>
      </c>
    </row>
    <row r="65" spans="1:14" ht="16.2" thickBot="1" x14ac:dyDescent="0.35">
      <c r="A65" s="71" t="s">
        <v>221</v>
      </c>
      <c r="B65" s="72">
        <v>22</v>
      </c>
      <c r="C65" s="72">
        <v>499877.5</v>
      </c>
      <c r="D65" s="72">
        <v>6</v>
      </c>
      <c r="E65" s="72">
        <v>38</v>
      </c>
      <c r="F65" s="72">
        <v>6</v>
      </c>
      <c r="G65" s="72">
        <v>6</v>
      </c>
      <c r="H65" s="72">
        <v>32</v>
      </c>
      <c r="I65" s="72">
        <v>499902</v>
      </c>
      <c r="J65" s="72">
        <v>83.5</v>
      </c>
    </row>
    <row r="66" spans="1:14" ht="16.2" thickBot="1" x14ac:dyDescent="0.35">
      <c r="A66" s="71" t="s">
        <v>229</v>
      </c>
      <c r="B66" s="72">
        <v>21</v>
      </c>
      <c r="C66" s="72">
        <v>499876.5</v>
      </c>
      <c r="D66" s="72">
        <v>5</v>
      </c>
      <c r="E66" s="72">
        <v>37</v>
      </c>
      <c r="F66" s="72">
        <v>5</v>
      </c>
      <c r="G66" s="72">
        <v>5</v>
      </c>
      <c r="H66" s="72">
        <v>31</v>
      </c>
      <c r="I66" s="72">
        <v>499901</v>
      </c>
      <c r="J66" s="72">
        <v>82.5</v>
      </c>
    </row>
    <row r="67" spans="1:14" ht="16.2" thickBot="1" x14ac:dyDescent="0.35">
      <c r="A67" s="71" t="s">
        <v>236</v>
      </c>
      <c r="B67" s="72">
        <v>20</v>
      </c>
      <c r="C67" s="72">
        <v>499875.5</v>
      </c>
      <c r="D67" s="72">
        <v>4</v>
      </c>
      <c r="E67" s="72">
        <v>36</v>
      </c>
      <c r="F67" s="72">
        <v>4</v>
      </c>
      <c r="G67" s="72">
        <v>4</v>
      </c>
      <c r="H67" s="72">
        <v>30</v>
      </c>
      <c r="I67" s="72">
        <v>499900</v>
      </c>
      <c r="J67" s="72">
        <v>59</v>
      </c>
    </row>
    <row r="68" spans="1:14" ht="16.2" thickBot="1" x14ac:dyDescent="0.35">
      <c r="A68" s="71" t="s">
        <v>243</v>
      </c>
      <c r="B68" s="72">
        <v>19</v>
      </c>
      <c r="C68" s="72">
        <v>499874.5</v>
      </c>
      <c r="D68" s="72">
        <v>3</v>
      </c>
      <c r="E68" s="72">
        <v>6</v>
      </c>
      <c r="F68" s="72">
        <v>3</v>
      </c>
      <c r="G68" s="72">
        <v>3</v>
      </c>
      <c r="H68" s="72">
        <v>29</v>
      </c>
      <c r="I68" s="72">
        <v>499899</v>
      </c>
      <c r="J68" s="72">
        <v>58</v>
      </c>
    </row>
    <row r="69" spans="1:14" ht="16.2" thickBot="1" x14ac:dyDescent="0.35">
      <c r="A69" s="71" t="s">
        <v>250</v>
      </c>
      <c r="B69" s="72">
        <v>2</v>
      </c>
      <c r="C69" s="72">
        <v>499873.5</v>
      </c>
      <c r="D69" s="72">
        <v>2</v>
      </c>
      <c r="E69" s="72">
        <v>5</v>
      </c>
      <c r="F69" s="72">
        <v>2</v>
      </c>
      <c r="G69" s="72">
        <v>2</v>
      </c>
      <c r="H69" s="72">
        <v>28</v>
      </c>
      <c r="I69" s="72">
        <v>499898</v>
      </c>
      <c r="J69" s="72">
        <v>57</v>
      </c>
    </row>
    <row r="70" spans="1:14" ht="16.2" thickBot="1" x14ac:dyDescent="0.35">
      <c r="A70" s="71" t="s">
        <v>257</v>
      </c>
      <c r="B70" s="72">
        <v>1</v>
      </c>
      <c r="C70" s="72">
        <v>499872.5</v>
      </c>
      <c r="D70" s="72">
        <v>1</v>
      </c>
      <c r="E70" s="72">
        <v>1</v>
      </c>
      <c r="F70" s="72">
        <v>1</v>
      </c>
      <c r="G70" s="72">
        <v>1</v>
      </c>
      <c r="H70" s="72">
        <v>1</v>
      </c>
      <c r="I70" s="72">
        <v>499897</v>
      </c>
      <c r="J70" s="72">
        <v>1</v>
      </c>
    </row>
    <row r="71" spans="1:14" ht="16.2" thickBot="1" x14ac:dyDescent="0.35">
      <c r="A71" s="71" t="s">
        <v>264</v>
      </c>
      <c r="B71" s="72">
        <v>0</v>
      </c>
      <c r="C71" s="72">
        <v>0</v>
      </c>
      <c r="D71" s="72">
        <v>0</v>
      </c>
      <c r="E71" s="72">
        <v>0</v>
      </c>
      <c r="F71" s="72">
        <v>0</v>
      </c>
      <c r="G71" s="72">
        <v>0</v>
      </c>
      <c r="H71" s="72">
        <v>0</v>
      </c>
      <c r="I71" s="72">
        <v>499896</v>
      </c>
      <c r="J71" s="72">
        <v>0</v>
      </c>
    </row>
    <row r="72" spans="1:14" ht="18.600000000000001" thickBot="1" x14ac:dyDescent="0.35">
      <c r="A72" s="67"/>
    </row>
    <row r="73" spans="1:14" ht="16.2" thickBot="1" x14ac:dyDescent="0.35">
      <c r="A73" s="71" t="s">
        <v>268</v>
      </c>
      <c r="B73" s="71" t="s">
        <v>86</v>
      </c>
      <c r="C73" s="71" t="s">
        <v>87</v>
      </c>
      <c r="D73" s="71" t="s">
        <v>88</v>
      </c>
      <c r="E73" s="71" t="s">
        <v>89</v>
      </c>
      <c r="F73" s="71" t="s">
        <v>90</v>
      </c>
      <c r="G73" s="71" t="s">
        <v>91</v>
      </c>
      <c r="H73" s="71" t="s">
        <v>92</v>
      </c>
      <c r="I73" s="71" t="s">
        <v>93</v>
      </c>
      <c r="J73" s="71" t="s">
        <v>94</v>
      </c>
      <c r="K73" s="71" t="s">
        <v>269</v>
      </c>
      <c r="L73" s="71" t="s">
        <v>270</v>
      </c>
      <c r="M73" s="71" t="s">
        <v>271</v>
      </c>
      <c r="N73" s="71" t="s">
        <v>272</v>
      </c>
    </row>
    <row r="74" spans="1:14" ht="16.2" thickBot="1" x14ac:dyDescent="0.35">
      <c r="A74" s="71" t="s">
        <v>96</v>
      </c>
      <c r="B74" s="72">
        <v>28</v>
      </c>
      <c r="C74" s="72">
        <v>499877.5</v>
      </c>
      <c r="D74" s="72">
        <v>14</v>
      </c>
      <c r="E74" s="72">
        <v>0</v>
      </c>
      <c r="F74" s="72">
        <v>13</v>
      </c>
      <c r="G74" s="72">
        <v>4</v>
      </c>
      <c r="H74" s="72">
        <v>78</v>
      </c>
      <c r="I74" s="72">
        <v>499902</v>
      </c>
      <c r="J74" s="72">
        <v>85.5</v>
      </c>
      <c r="K74" s="72">
        <v>1000002.1</v>
      </c>
      <c r="L74" s="72">
        <v>1000000</v>
      </c>
      <c r="M74" s="72">
        <v>-2.1</v>
      </c>
      <c r="N74" s="72">
        <v>0</v>
      </c>
    </row>
    <row r="75" spans="1:14" ht="16.2" thickBot="1" x14ac:dyDescent="0.35">
      <c r="A75" s="71" t="s">
        <v>97</v>
      </c>
      <c r="B75" s="72">
        <v>22</v>
      </c>
      <c r="C75" s="72">
        <v>499890.5</v>
      </c>
      <c r="D75" s="72">
        <v>12</v>
      </c>
      <c r="E75" s="72">
        <v>75.5</v>
      </c>
      <c r="F75" s="72">
        <v>3</v>
      </c>
      <c r="G75" s="72">
        <v>4</v>
      </c>
      <c r="H75" s="72">
        <v>33</v>
      </c>
      <c r="I75" s="72">
        <v>499910</v>
      </c>
      <c r="J75" s="72">
        <v>89.5</v>
      </c>
      <c r="K75" s="72">
        <v>1000039.6</v>
      </c>
      <c r="L75" s="72">
        <v>1000000</v>
      </c>
      <c r="M75" s="72">
        <v>-39.6</v>
      </c>
      <c r="N75" s="72">
        <v>0</v>
      </c>
    </row>
    <row r="76" spans="1:14" ht="16.2" thickBot="1" x14ac:dyDescent="0.35">
      <c r="A76" s="71" t="s">
        <v>98</v>
      </c>
      <c r="B76" s="72">
        <v>57</v>
      </c>
      <c r="C76" s="72">
        <v>499879.5</v>
      </c>
      <c r="D76" s="72">
        <v>17</v>
      </c>
      <c r="E76" s="72">
        <v>46</v>
      </c>
      <c r="F76" s="72">
        <v>18</v>
      </c>
      <c r="G76" s="72">
        <v>19</v>
      </c>
      <c r="H76" s="72">
        <v>36</v>
      </c>
      <c r="I76" s="72">
        <v>499934</v>
      </c>
      <c r="J76" s="72">
        <v>1</v>
      </c>
      <c r="K76" s="72">
        <v>1000007.6</v>
      </c>
      <c r="L76" s="72">
        <v>1000000</v>
      </c>
      <c r="M76" s="72">
        <v>-7.6</v>
      </c>
      <c r="N76" s="72">
        <v>0</v>
      </c>
    </row>
    <row r="77" spans="1:14" ht="16.2" thickBot="1" x14ac:dyDescent="0.35">
      <c r="A77" s="71" t="s">
        <v>99</v>
      </c>
      <c r="B77" s="72">
        <v>25</v>
      </c>
      <c r="C77" s="72">
        <v>499872.5</v>
      </c>
      <c r="D77" s="72">
        <v>2</v>
      </c>
      <c r="E77" s="72">
        <v>36</v>
      </c>
      <c r="F77" s="72">
        <v>2</v>
      </c>
      <c r="G77" s="72">
        <v>0</v>
      </c>
      <c r="H77" s="72">
        <v>32</v>
      </c>
      <c r="I77" s="72">
        <v>499898</v>
      </c>
      <c r="J77" s="72">
        <v>57</v>
      </c>
      <c r="K77" s="72">
        <v>999924.6</v>
      </c>
      <c r="L77" s="72">
        <v>1000000</v>
      </c>
      <c r="M77" s="72">
        <v>75.400000000000006</v>
      </c>
      <c r="N77" s="72">
        <v>0.01</v>
      </c>
    </row>
    <row r="78" spans="1:14" ht="16.2" thickBot="1" x14ac:dyDescent="0.35">
      <c r="A78" s="71" t="s">
        <v>100</v>
      </c>
      <c r="B78" s="72">
        <v>20</v>
      </c>
      <c r="C78" s="72">
        <v>499880.5</v>
      </c>
      <c r="D78" s="72">
        <v>13</v>
      </c>
      <c r="E78" s="72">
        <v>45</v>
      </c>
      <c r="F78" s="72">
        <v>14</v>
      </c>
      <c r="G78" s="72">
        <v>16</v>
      </c>
      <c r="H78" s="72">
        <v>30</v>
      </c>
      <c r="I78" s="72">
        <v>499932</v>
      </c>
      <c r="J78" s="72">
        <v>95.5</v>
      </c>
      <c r="K78" s="72">
        <v>1000046.1</v>
      </c>
      <c r="L78" s="72">
        <v>1000000</v>
      </c>
      <c r="M78" s="72">
        <v>-46.1</v>
      </c>
      <c r="N78" s="72">
        <v>0</v>
      </c>
    </row>
    <row r="79" spans="1:14" ht="16.2" thickBot="1" x14ac:dyDescent="0.35">
      <c r="A79" s="71" t="s">
        <v>101</v>
      </c>
      <c r="B79" s="72">
        <v>26</v>
      </c>
      <c r="C79" s="72">
        <v>0</v>
      </c>
      <c r="D79" s="72">
        <v>6</v>
      </c>
      <c r="E79" s="72">
        <v>5</v>
      </c>
      <c r="F79" s="72">
        <v>8</v>
      </c>
      <c r="G79" s="72">
        <v>4</v>
      </c>
      <c r="H79" s="72">
        <v>40</v>
      </c>
      <c r="I79" s="72">
        <v>499904</v>
      </c>
      <c r="J79" s="72">
        <v>500009.1</v>
      </c>
      <c r="K79" s="72">
        <v>1000002.1</v>
      </c>
      <c r="L79" s="72">
        <v>1000000</v>
      </c>
      <c r="M79" s="72">
        <v>-2.1</v>
      </c>
      <c r="N79" s="72">
        <v>0</v>
      </c>
    </row>
    <row r="80" spans="1:14" ht="16.2" thickBot="1" x14ac:dyDescent="0.35">
      <c r="A80" s="71" t="s">
        <v>102</v>
      </c>
      <c r="B80" s="72">
        <v>60</v>
      </c>
      <c r="C80" s="72">
        <v>499887.5</v>
      </c>
      <c r="D80" s="72">
        <v>19</v>
      </c>
      <c r="E80" s="72">
        <v>49</v>
      </c>
      <c r="F80" s="72">
        <v>15</v>
      </c>
      <c r="G80" s="72">
        <v>11</v>
      </c>
      <c r="H80" s="72">
        <v>43</v>
      </c>
      <c r="I80" s="72">
        <v>499911</v>
      </c>
      <c r="J80" s="72">
        <v>59</v>
      </c>
      <c r="K80" s="72">
        <v>1000054.6</v>
      </c>
      <c r="L80" s="72">
        <v>1000000</v>
      </c>
      <c r="M80" s="72">
        <v>-54.6</v>
      </c>
      <c r="N80" s="72">
        <v>-0.01</v>
      </c>
    </row>
    <row r="81" spans="1:14" ht="16.2" thickBot="1" x14ac:dyDescent="0.35">
      <c r="A81" s="71" t="s">
        <v>103</v>
      </c>
      <c r="B81" s="72">
        <v>58</v>
      </c>
      <c r="C81" s="72">
        <v>499884.5</v>
      </c>
      <c r="D81" s="72">
        <v>11</v>
      </c>
      <c r="E81" s="72">
        <v>42</v>
      </c>
      <c r="F81" s="72">
        <v>10</v>
      </c>
      <c r="G81" s="72">
        <v>4</v>
      </c>
      <c r="H81" s="72">
        <v>39</v>
      </c>
      <c r="I81" s="72">
        <v>499905</v>
      </c>
      <c r="J81" s="72">
        <v>86.5</v>
      </c>
      <c r="K81" s="72">
        <v>1000040.1</v>
      </c>
      <c r="L81" s="72">
        <v>1000000</v>
      </c>
      <c r="M81" s="72">
        <v>-40.1</v>
      </c>
      <c r="N81" s="72">
        <v>0</v>
      </c>
    </row>
    <row r="82" spans="1:14" ht="16.2" thickBot="1" x14ac:dyDescent="0.35">
      <c r="A82" s="71" t="s">
        <v>104</v>
      </c>
      <c r="B82" s="72">
        <v>19</v>
      </c>
      <c r="C82" s="72">
        <v>499875.5</v>
      </c>
      <c r="D82" s="72">
        <v>0</v>
      </c>
      <c r="E82" s="72">
        <v>37</v>
      </c>
      <c r="F82" s="72">
        <v>1</v>
      </c>
      <c r="G82" s="72">
        <v>0</v>
      </c>
      <c r="H82" s="72">
        <v>28</v>
      </c>
      <c r="I82" s="72">
        <v>499896</v>
      </c>
      <c r="J82" s="72">
        <v>82.5</v>
      </c>
      <c r="K82" s="72">
        <v>999939.1</v>
      </c>
      <c r="L82" s="72">
        <v>1000000</v>
      </c>
      <c r="M82" s="72">
        <v>60.9</v>
      </c>
      <c r="N82" s="72">
        <v>0.01</v>
      </c>
    </row>
    <row r="83" spans="1:14" ht="16.2" thickBot="1" x14ac:dyDescent="0.35">
      <c r="A83" s="71" t="s">
        <v>105</v>
      </c>
      <c r="B83" s="72">
        <v>0</v>
      </c>
      <c r="C83" s="72">
        <v>499873.5</v>
      </c>
      <c r="D83" s="72">
        <v>3</v>
      </c>
      <c r="E83" s="72">
        <v>40</v>
      </c>
      <c r="F83" s="72">
        <v>7</v>
      </c>
      <c r="G83" s="72">
        <v>11</v>
      </c>
      <c r="H83" s="72">
        <v>29</v>
      </c>
      <c r="I83" s="72">
        <v>499900</v>
      </c>
      <c r="J83" s="72">
        <v>91.5</v>
      </c>
      <c r="K83" s="72">
        <v>999955.1</v>
      </c>
      <c r="L83" s="72">
        <v>1000000</v>
      </c>
      <c r="M83" s="72">
        <v>44.9</v>
      </c>
      <c r="N83" s="72">
        <v>0</v>
      </c>
    </row>
    <row r="84" spans="1:14" ht="16.2" thickBot="1" x14ac:dyDescent="0.35">
      <c r="A84" s="71" t="s">
        <v>106</v>
      </c>
      <c r="B84" s="72">
        <v>23</v>
      </c>
      <c r="C84" s="72">
        <v>499878.5</v>
      </c>
      <c r="D84" s="72">
        <v>10</v>
      </c>
      <c r="E84" s="72">
        <v>39</v>
      </c>
      <c r="F84" s="72">
        <v>9</v>
      </c>
      <c r="G84" s="72">
        <v>4</v>
      </c>
      <c r="H84" s="72">
        <v>38</v>
      </c>
      <c r="I84" s="72">
        <v>499909</v>
      </c>
      <c r="J84" s="72">
        <v>84.5</v>
      </c>
      <c r="K84" s="72">
        <v>999995.1</v>
      </c>
      <c r="L84" s="72">
        <v>1000000</v>
      </c>
      <c r="M84" s="72">
        <v>4.9000000000000004</v>
      </c>
      <c r="N84" s="72">
        <v>0</v>
      </c>
    </row>
    <row r="85" spans="1:14" ht="16.2" thickBot="1" x14ac:dyDescent="0.35">
      <c r="A85" s="71" t="s">
        <v>107</v>
      </c>
      <c r="B85" s="72">
        <v>27</v>
      </c>
      <c r="C85" s="72">
        <v>499888.5</v>
      </c>
      <c r="D85" s="72">
        <v>8</v>
      </c>
      <c r="E85" s="72">
        <v>41</v>
      </c>
      <c r="F85" s="72">
        <v>12</v>
      </c>
      <c r="G85" s="72">
        <v>11</v>
      </c>
      <c r="H85" s="72">
        <v>34</v>
      </c>
      <c r="I85" s="72">
        <v>499897</v>
      </c>
      <c r="J85" s="72">
        <v>83.5</v>
      </c>
      <c r="K85" s="72">
        <v>1000002.1</v>
      </c>
      <c r="L85" s="72">
        <v>1000000</v>
      </c>
      <c r="M85" s="72">
        <v>-2.1</v>
      </c>
      <c r="N85" s="72">
        <v>0</v>
      </c>
    </row>
    <row r="86" spans="1:14" ht="16.2" thickBot="1" x14ac:dyDescent="0.35">
      <c r="A86" s="71" t="s">
        <v>108</v>
      </c>
      <c r="B86" s="72">
        <v>59</v>
      </c>
      <c r="C86" s="72">
        <v>499874.5</v>
      </c>
      <c r="D86" s="72">
        <v>9</v>
      </c>
      <c r="E86" s="72">
        <v>1</v>
      </c>
      <c r="F86" s="72">
        <v>11</v>
      </c>
      <c r="G86" s="72">
        <v>11</v>
      </c>
      <c r="H86" s="72">
        <v>41</v>
      </c>
      <c r="I86" s="72">
        <v>499899</v>
      </c>
      <c r="J86" s="72">
        <v>90.5</v>
      </c>
      <c r="K86" s="72">
        <v>999996.1</v>
      </c>
      <c r="L86" s="72">
        <v>1000000</v>
      </c>
      <c r="M86" s="72">
        <v>3.9</v>
      </c>
      <c r="N86" s="72">
        <v>0</v>
      </c>
    </row>
    <row r="87" spans="1:14" ht="16.2" thickBot="1" x14ac:dyDescent="0.35">
      <c r="A87" s="71" t="s">
        <v>109</v>
      </c>
      <c r="B87" s="72">
        <v>29</v>
      </c>
      <c r="C87" s="72">
        <v>499889.5</v>
      </c>
      <c r="D87" s="72">
        <v>18</v>
      </c>
      <c r="E87" s="72">
        <v>48</v>
      </c>
      <c r="F87" s="72">
        <v>19</v>
      </c>
      <c r="G87" s="72">
        <v>16</v>
      </c>
      <c r="H87" s="72">
        <v>44</v>
      </c>
      <c r="I87" s="72">
        <v>499907</v>
      </c>
      <c r="J87" s="72">
        <v>94.5</v>
      </c>
      <c r="K87" s="72">
        <v>1000065.1</v>
      </c>
      <c r="L87" s="72">
        <v>1000000</v>
      </c>
      <c r="M87" s="72">
        <v>-65.099999999999994</v>
      </c>
      <c r="N87" s="72">
        <v>-0.01</v>
      </c>
    </row>
    <row r="88" spans="1:14" ht="16.2" thickBot="1" x14ac:dyDescent="0.35">
      <c r="A88" s="71" t="s">
        <v>110</v>
      </c>
      <c r="B88" s="72">
        <v>1</v>
      </c>
      <c r="C88" s="72">
        <v>499882.5</v>
      </c>
      <c r="D88" s="72">
        <v>5</v>
      </c>
      <c r="E88" s="72">
        <v>38</v>
      </c>
      <c r="F88" s="72">
        <v>5</v>
      </c>
      <c r="G88" s="72">
        <v>4</v>
      </c>
      <c r="H88" s="72">
        <v>31</v>
      </c>
      <c r="I88" s="72">
        <v>499901</v>
      </c>
      <c r="J88" s="72">
        <v>87.5</v>
      </c>
      <c r="K88" s="72">
        <v>999955.1</v>
      </c>
      <c r="L88" s="72">
        <v>1000000</v>
      </c>
      <c r="M88" s="72">
        <v>44.9</v>
      </c>
      <c r="N88" s="72">
        <v>0</v>
      </c>
    </row>
    <row r="89" spans="1:14" ht="16.2" thickBot="1" x14ac:dyDescent="0.35">
      <c r="A89" s="71" t="s">
        <v>111</v>
      </c>
      <c r="B89" s="72">
        <v>2</v>
      </c>
      <c r="C89" s="72">
        <v>499883.5</v>
      </c>
      <c r="D89" s="72">
        <v>1</v>
      </c>
      <c r="E89" s="72">
        <v>118</v>
      </c>
      <c r="F89" s="72">
        <v>0</v>
      </c>
      <c r="G89" s="72">
        <v>0</v>
      </c>
      <c r="H89" s="72">
        <v>1</v>
      </c>
      <c r="I89" s="72">
        <v>499908</v>
      </c>
      <c r="J89" s="72">
        <v>88.5</v>
      </c>
      <c r="K89" s="72">
        <v>1000002.1</v>
      </c>
      <c r="L89" s="72">
        <v>1000000</v>
      </c>
      <c r="M89" s="72">
        <v>-2.1</v>
      </c>
      <c r="N89" s="72">
        <v>0</v>
      </c>
    </row>
    <row r="90" spans="1:14" ht="16.2" thickBot="1" x14ac:dyDescent="0.35">
      <c r="A90" s="71" t="s">
        <v>112</v>
      </c>
      <c r="B90" s="72">
        <v>21</v>
      </c>
      <c r="C90" s="72">
        <v>499881.5</v>
      </c>
      <c r="D90" s="72">
        <v>15</v>
      </c>
      <c r="E90" s="72">
        <v>44</v>
      </c>
      <c r="F90" s="72">
        <v>17</v>
      </c>
      <c r="G90" s="72">
        <v>16</v>
      </c>
      <c r="H90" s="72">
        <v>35</v>
      </c>
      <c r="I90" s="72">
        <v>499931</v>
      </c>
      <c r="J90" s="72">
        <v>58</v>
      </c>
      <c r="K90" s="72">
        <v>1000018.6</v>
      </c>
      <c r="L90" s="72">
        <v>1000000</v>
      </c>
      <c r="M90" s="72">
        <v>-18.600000000000001</v>
      </c>
      <c r="N90" s="72">
        <v>0</v>
      </c>
    </row>
    <row r="91" spans="1:14" ht="16.2" thickBot="1" x14ac:dyDescent="0.35">
      <c r="A91" s="71" t="s">
        <v>113</v>
      </c>
      <c r="B91" s="72">
        <v>55</v>
      </c>
      <c r="C91" s="72">
        <v>499885.5</v>
      </c>
      <c r="D91" s="72">
        <v>16</v>
      </c>
      <c r="E91" s="72">
        <v>43</v>
      </c>
      <c r="F91" s="72">
        <v>16</v>
      </c>
      <c r="G91" s="72">
        <v>11</v>
      </c>
      <c r="H91" s="72">
        <v>37</v>
      </c>
      <c r="I91" s="72">
        <v>499933</v>
      </c>
      <c r="J91" s="72">
        <v>0</v>
      </c>
      <c r="K91" s="72">
        <v>999996.6</v>
      </c>
      <c r="L91" s="72">
        <v>1000000</v>
      </c>
      <c r="M91" s="72">
        <v>3.4</v>
      </c>
      <c r="N91" s="72">
        <v>0</v>
      </c>
    </row>
    <row r="92" spans="1:14" ht="16.2" thickBot="1" x14ac:dyDescent="0.35">
      <c r="A92" s="71" t="s">
        <v>114</v>
      </c>
      <c r="B92" s="72">
        <v>56</v>
      </c>
      <c r="C92" s="72">
        <v>499876.5</v>
      </c>
      <c r="D92" s="72">
        <v>7</v>
      </c>
      <c r="E92" s="72">
        <v>6</v>
      </c>
      <c r="F92" s="72">
        <v>6</v>
      </c>
      <c r="G92" s="72">
        <v>4</v>
      </c>
      <c r="H92" s="72">
        <v>42</v>
      </c>
      <c r="I92" s="72">
        <v>499903</v>
      </c>
      <c r="J92" s="72">
        <v>92.5</v>
      </c>
      <c r="K92" s="72">
        <v>999993.1</v>
      </c>
      <c r="L92" s="72">
        <v>1000000</v>
      </c>
      <c r="M92" s="72">
        <v>6.9</v>
      </c>
      <c r="N92" s="72">
        <v>0</v>
      </c>
    </row>
    <row r="93" spans="1:14" ht="16.2" thickBot="1" x14ac:dyDescent="0.35">
      <c r="A93" s="71" t="s">
        <v>115</v>
      </c>
      <c r="B93" s="72">
        <v>24</v>
      </c>
      <c r="C93" s="72">
        <v>499886.5</v>
      </c>
      <c r="D93" s="72">
        <v>4</v>
      </c>
      <c r="E93" s="72">
        <v>47</v>
      </c>
      <c r="F93" s="72">
        <v>4</v>
      </c>
      <c r="G93" s="72">
        <v>0</v>
      </c>
      <c r="H93" s="72">
        <v>0</v>
      </c>
      <c r="I93" s="72">
        <v>499906</v>
      </c>
      <c r="J93" s="72">
        <v>93.5</v>
      </c>
      <c r="K93" s="72">
        <v>999965.1</v>
      </c>
      <c r="L93" s="72">
        <v>1000000</v>
      </c>
      <c r="M93" s="72">
        <v>34.9</v>
      </c>
      <c r="N93" s="72">
        <v>0</v>
      </c>
    </row>
    <row r="94" spans="1:14" ht="16.2" thickBot="1" x14ac:dyDescent="0.35"/>
    <row r="95" spans="1:14" ht="16.2" thickBot="1" x14ac:dyDescent="0.35">
      <c r="A95" s="73" t="s">
        <v>273</v>
      </c>
      <c r="B95" s="74">
        <v>1500146.6</v>
      </c>
    </row>
    <row r="96" spans="1:14" ht="16.2" thickBot="1" x14ac:dyDescent="0.35">
      <c r="A96" s="73" t="s">
        <v>274</v>
      </c>
      <c r="B96" s="74">
        <v>499896</v>
      </c>
    </row>
    <row r="97" spans="1:2" ht="16.2" thickBot="1" x14ac:dyDescent="0.35">
      <c r="A97" s="73" t="s">
        <v>275</v>
      </c>
      <c r="B97" s="74">
        <v>20000000</v>
      </c>
    </row>
    <row r="98" spans="1:2" ht="16.2" thickBot="1" x14ac:dyDescent="0.35">
      <c r="A98" s="73" t="s">
        <v>276</v>
      </c>
      <c r="B98" s="74">
        <v>20000000</v>
      </c>
    </row>
    <row r="99" spans="1:2" ht="16.2" thickBot="1" x14ac:dyDescent="0.35">
      <c r="A99" s="73" t="s">
        <v>277</v>
      </c>
      <c r="B99" s="74">
        <v>0</v>
      </c>
    </row>
    <row r="100" spans="1:2" ht="16.2" thickBot="1" x14ac:dyDescent="0.35">
      <c r="A100" s="73" t="s">
        <v>278</v>
      </c>
      <c r="B100" s="74"/>
    </row>
    <row r="101" spans="1:2" ht="16.2" thickBot="1" x14ac:dyDescent="0.35">
      <c r="A101" s="73" t="s">
        <v>279</v>
      </c>
      <c r="B101" s="74"/>
    </row>
    <row r="102" spans="1:2" ht="16.2" thickBot="1" x14ac:dyDescent="0.35">
      <c r="A102" s="73" t="s">
        <v>280</v>
      </c>
      <c r="B102" s="74">
        <v>0</v>
      </c>
    </row>
    <row r="104" spans="1:2" x14ac:dyDescent="0.3">
      <c r="A104" s="75" t="s">
        <v>281</v>
      </c>
    </row>
    <row r="106" spans="1:2" x14ac:dyDescent="0.3">
      <c r="A106" s="76" t="s">
        <v>282</v>
      </c>
    </row>
    <row r="107" spans="1:2" x14ac:dyDescent="0.3">
      <c r="A107" s="76" t="s">
        <v>396</v>
      </c>
    </row>
  </sheetData>
  <hyperlinks>
    <hyperlink ref="A104" r:id="rId1" display="https://miau.my-x.hu/myx-free/coco/test/216693520251013152322.html" xr:uid="{00000000-0004-0000-0200-000000000000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tablazat</vt:lpstr>
      <vt:lpstr>Munka1</vt:lpstr>
      <vt:lpstr>Munka2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Lttd</cp:lastModifiedBy>
  <dcterms:created xsi:type="dcterms:W3CDTF">2025-09-29T16:16:17Z</dcterms:created>
  <dcterms:modified xsi:type="dcterms:W3CDTF">2025-10-14T14:35:22Z</dcterms:modified>
</cp:coreProperties>
</file>