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0" documentId="11_50BAB9CFA0263125FF610B0C1DD861D76922E25F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zat" sheetId="5" r:id="rId1"/>
    <sheet name="Munka1" sheetId="6" r:id="rId2"/>
    <sheet name="Munka2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" i="5" l="1"/>
  <c r="V134" i="5" l="1"/>
  <c r="W134" i="5" s="1"/>
  <c r="V133" i="5"/>
  <c r="V132" i="5"/>
  <c r="W132" i="5" s="1"/>
  <c r="V131" i="5"/>
  <c r="W131" i="5" s="1"/>
  <c r="V130" i="5"/>
  <c r="W130" i="5" s="1"/>
  <c r="V129" i="5"/>
  <c r="W129" i="5" s="1"/>
  <c r="V128" i="5"/>
  <c r="V127" i="5"/>
  <c r="V126" i="5"/>
  <c r="W126" i="5" s="1"/>
  <c r="V125" i="5"/>
  <c r="V124" i="5"/>
  <c r="W124" i="5" s="1"/>
  <c r="V123" i="5"/>
  <c r="W123" i="5" s="1"/>
  <c r="V122" i="5"/>
  <c r="W122" i="5" s="1"/>
  <c r="V121" i="5"/>
  <c r="W121" i="5" s="1"/>
  <c r="V120" i="5"/>
  <c r="V119" i="5"/>
  <c r="V118" i="5"/>
  <c r="W118" i="5" s="1"/>
  <c r="V117" i="5"/>
  <c r="V116" i="5"/>
  <c r="W116" i="5" s="1"/>
  <c r="V115" i="5"/>
  <c r="W125" i="5" s="1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V9" i="6"/>
  <c r="V8" i="6"/>
  <c r="U27" i="6"/>
  <c r="T27" i="6"/>
  <c r="S27" i="6"/>
  <c r="R27" i="6"/>
  <c r="Q27" i="6"/>
  <c r="P27" i="6"/>
  <c r="O27" i="6"/>
  <c r="N27" i="6"/>
  <c r="M27" i="6"/>
  <c r="U26" i="6"/>
  <c r="T26" i="6"/>
  <c r="S26" i="6"/>
  <c r="R26" i="6"/>
  <c r="Q26" i="6"/>
  <c r="P26" i="6"/>
  <c r="O26" i="6"/>
  <c r="N26" i="6"/>
  <c r="M26" i="6"/>
  <c r="U25" i="6"/>
  <c r="T25" i="6"/>
  <c r="S25" i="6"/>
  <c r="R25" i="6"/>
  <c r="Q25" i="6"/>
  <c r="P25" i="6"/>
  <c r="O25" i="6"/>
  <c r="N25" i="6"/>
  <c r="M25" i="6"/>
  <c r="U24" i="6"/>
  <c r="T24" i="6"/>
  <c r="S24" i="6"/>
  <c r="R24" i="6"/>
  <c r="Q24" i="6"/>
  <c r="P24" i="6"/>
  <c r="O24" i="6"/>
  <c r="N24" i="6"/>
  <c r="M24" i="6"/>
  <c r="U23" i="6"/>
  <c r="T23" i="6"/>
  <c r="S23" i="6"/>
  <c r="R23" i="6"/>
  <c r="Q23" i="6"/>
  <c r="P23" i="6"/>
  <c r="O23" i="6"/>
  <c r="N23" i="6"/>
  <c r="M23" i="6"/>
  <c r="U22" i="6"/>
  <c r="T22" i="6"/>
  <c r="S22" i="6"/>
  <c r="R22" i="6"/>
  <c r="Q22" i="6"/>
  <c r="P22" i="6"/>
  <c r="O22" i="6"/>
  <c r="N22" i="6"/>
  <c r="M22" i="6"/>
  <c r="U21" i="6"/>
  <c r="T21" i="6"/>
  <c r="S21" i="6"/>
  <c r="R21" i="6"/>
  <c r="Q21" i="6"/>
  <c r="P21" i="6"/>
  <c r="O21" i="6"/>
  <c r="N21" i="6"/>
  <c r="M21" i="6"/>
  <c r="U20" i="6"/>
  <c r="T20" i="6"/>
  <c r="S20" i="6"/>
  <c r="R20" i="6"/>
  <c r="Q20" i="6"/>
  <c r="P20" i="6"/>
  <c r="O20" i="6"/>
  <c r="N20" i="6"/>
  <c r="M20" i="6"/>
  <c r="U19" i="6"/>
  <c r="T19" i="6"/>
  <c r="S19" i="6"/>
  <c r="R19" i="6"/>
  <c r="Q19" i="6"/>
  <c r="P19" i="6"/>
  <c r="O19" i="6"/>
  <c r="N19" i="6"/>
  <c r="M19" i="6"/>
  <c r="U18" i="6"/>
  <c r="T18" i="6"/>
  <c r="S18" i="6"/>
  <c r="R18" i="6"/>
  <c r="Q18" i="6"/>
  <c r="P18" i="6"/>
  <c r="O18" i="6"/>
  <c r="N18" i="6"/>
  <c r="M18" i="6"/>
  <c r="U17" i="6"/>
  <c r="T17" i="6"/>
  <c r="S17" i="6"/>
  <c r="R17" i="6"/>
  <c r="Q17" i="6"/>
  <c r="P17" i="6"/>
  <c r="O17" i="6"/>
  <c r="N17" i="6"/>
  <c r="M17" i="6"/>
  <c r="U16" i="6"/>
  <c r="T16" i="6"/>
  <c r="S16" i="6"/>
  <c r="R16" i="6"/>
  <c r="Q16" i="6"/>
  <c r="P16" i="6"/>
  <c r="O16" i="6"/>
  <c r="N16" i="6"/>
  <c r="M16" i="6"/>
  <c r="U15" i="6"/>
  <c r="T15" i="6"/>
  <c r="S15" i="6"/>
  <c r="R15" i="6"/>
  <c r="Q15" i="6"/>
  <c r="P15" i="6"/>
  <c r="O15" i="6"/>
  <c r="N15" i="6"/>
  <c r="M15" i="6"/>
  <c r="U14" i="6"/>
  <c r="T14" i="6"/>
  <c r="S14" i="6"/>
  <c r="R14" i="6"/>
  <c r="Q14" i="6"/>
  <c r="P14" i="6"/>
  <c r="O14" i="6"/>
  <c r="N14" i="6"/>
  <c r="M14" i="6"/>
  <c r="U13" i="6"/>
  <c r="T13" i="6"/>
  <c r="S13" i="6"/>
  <c r="R13" i="6"/>
  <c r="Q13" i="6"/>
  <c r="P13" i="6"/>
  <c r="O13" i="6"/>
  <c r="N13" i="6"/>
  <c r="M13" i="6"/>
  <c r="U12" i="6"/>
  <c r="T12" i="6"/>
  <c r="S12" i="6"/>
  <c r="R12" i="6"/>
  <c r="Q12" i="6"/>
  <c r="P12" i="6"/>
  <c r="O12" i="6"/>
  <c r="N12" i="6"/>
  <c r="M12" i="6"/>
  <c r="U11" i="6"/>
  <c r="T11" i="6"/>
  <c r="S11" i="6"/>
  <c r="R11" i="6"/>
  <c r="Q11" i="6"/>
  <c r="P11" i="6"/>
  <c r="O11" i="6"/>
  <c r="N11" i="6"/>
  <c r="M11" i="6"/>
  <c r="U10" i="6"/>
  <c r="T10" i="6"/>
  <c r="S10" i="6"/>
  <c r="R10" i="6"/>
  <c r="Q10" i="6"/>
  <c r="P10" i="6"/>
  <c r="O10" i="6"/>
  <c r="N10" i="6"/>
  <c r="M10" i="6"/>
  <c r="U9" i="6"/>
  <c r="T9" i="6"/>
  <c r="S9" i="6"/>
  <c r="R9" i="6"/>
  <c r="Q9" i="6"/>
  <c r="P9" i="6"/>
  <c r="O9" i="6"/>
  <c r="N9" i="6"/>
  <c r="M9" i="6"/>
  <c r="U8" i="6"/>
  <c r="T8" i="6"/>
  <c r="S8" i="6"/>
  <c r="R8" i="6"/>
  <c r="Q8" i="6"/>
  <c r="P8" i="6"/>
  <c r="O8" i="6"/>
  <c r="N8" i="6"/>
  <c r="M8" i="6"/>
  <c r="F114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4" i="5"/>
  <c r="G115" i="5"/>
  <c r="O114" i="5"/>
  <c r="N114" i="5"/>
  <c r="M114" i="5"/>
  <c r="L114" i="5"/>
  <c r="K114" i="5"/>
  <c r="J114" i="5"/>
  <c r="I114" i="5"/>
  <c r="H114" i="5"/>
  <c r="P114" i="5"/>
  <c r="W117" i="5" l="1"/>
  <c r="W128" i="5"/>
  <c r="W127" i="5"/>
  <c r="W120" i="5"/>
  <c r="W115" i="5"/>
  <c r="W119" i="5"/>
  <c r="W133" i="5"/>
  <c r="J14" i="5"/>
  <c r="J15" i="5"/>
  <c r="J16" i="5"/>
  <c r="J17" i="5"/>
  <c r="J18" i="5"/>
  <c r="J13" i="5"/>
  <c r="B76" i="5" l="1"/>
  <c r="B75" i="5"/>
  <c r="B74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B4" i="5"/>
  <c r="D3" i="5"/>
  <c r="C3" i="5"/>
  <c r="B3" i="5"/>
  <c r="B40" i="5" l="1"/>
  <c r="O104" i="5" s="1"/>
  <c r="C45" i="5"/>
  <c r="C87" i="5" s="1"/>
  <c r="B41" i="5"/>
  <c r="D45" i="5"/>
  <c r="D87" i="5" s="1"/>
  <c r="C44" i="5"/>
  <c r="C86" i="5" s="1"/>
  <c r="B42" i="5"/>
  <c r="B43" i="5"/>
  <c r="D40" i="5"/>
  <c r="D82" i="5" s="1"/>
  <c r="B44" i="5"/>
  <c r="O108" i="5" s="1"/>
  <c r="D41" i="5"/>
  <c r="D83" i="5" s="1"/>
  <c r="C40" i="5"/>
  <c r="D42" i="5"/>
  <c r="D84" i="5" s="1"/>
  <c r="C41" i="5"/>
  <c r="C83" i="5" s="1"/>
  <c r="D43" i="5"/>
  <c r="D85" i="5" s="1"/>
  <c r="B45" i="5"/>
  <c r="C42" i="5"/>
  <c r="C84" i="5" s="1"/>
  <c r="D44" i="5"/>
  <c r="C43" i="5"/>
  <c r="C85" i="5" s="1"/>
  <c r="N97" i="5" l="1"/>
  <c r="N110" i="5"/>
  <c r="B82" i="5"/>
  <c r="O106" i="5"/>
  <c r="N102" i="5"/>
  <c r="N103" i="5"/>
  <c r="O105" i="5"/>
  <c r="N108" i="5"/>
  <c r="O95" i="5"/>
  <c r="N95" i="5"/>
  <c r="O97" i="5"/>
  <c r="N98" i="5"/>
  <c r="O110" i="5"/>
  <c r="N100" i="5"/>
  <c r="O96" i="5"/>
  <c r="N92" i="5"/>
  <c r="O94" i="5"/>
  <c r="O98" i="5"/>
  <c r="N107" i="5"/>
  <c r="N94" i="5"/>
  <c r="N106" i="5"/>
  <c r="O93" i="5"/>
  <c r="O103" i="5"/>
  <c r="N99" i="5"/>
  <c r="N91" i="5"/>
  <c r="O109" i="5"/>
  <c r="N109" i="5"/>
  <c r="N105" i="5"/>
  <c r="N104" i="5"/>
  <c r="O107" i="5"/>
  <c r="O91" i="5"/>
  <c r="O99" i="5"/>
  <c r="O101" i="5"/>
  <c r="N96" i="5"/>
  <c r="O102" i="5"/>
  <c r="N93" i="5"/>
  <c r="N101" i="5"/>
  <c r="O100" i="5"/>
  <c r="O92" i="5"/>
  <c r="F96" i="5"/>
  <c r="F120" i="5" s="1"/>
  <c r="F101" i="5"/>
  <c r="F125" i="5" s="1"/>
  <c r="F107" i="5"/>
  <c r="F131" i="5" s="1"/>
  <c r="F108" i="5"/>
  <c r="F132" i="5" s="1"/>
  <c r="F92" i="5"/>
  <c r="F116" i="5" s="1"/>
  <c r="F98" i="5"/>
  <c r="F122" i="5" s="1"/>
  <c r="F100" i="5"/>
  <c r="F124" i="5" s="1"/>
  <c r="F94" i="5"/>
  <c r="F118" i="5" s="1"/>
  <c r="F105" i="5"/>
  <c r="F129" i="5" s="1"/>
  <c r="F99" i="5"/>
  <c r="F123" i="5" s="1"/>
  <c r="F93" i="5"/>
  <c r="F117" i="5" s="1"/>
  <c r="F95" i="5"/>
  <c r="F119" i="5" s="1"/>
  <c r="F97" i="5"/>
  <c r="F121" i="5" s="1"/>
  <c r="F106" i="5"/>
  <c r="F130" i="5" s="1"/>
  <c r="F102" i="5"/>
  <c r="F126" i="5" s="1"/>
  <c r="F104" i="5"/>
  <c r="F103" i="5"/>
  <c r="F127" i="5" s="1"/>
  <c r="F109" i="5"/>
  <c r="F133" i="5" s="1"/>
  <c r="F110" i="5"/>
  <c r="F134" i="5" s="1"/>
  <c r="H93" i="5"/>
  <c r="F91" i="5"/>
  <c r="F115" i="5" s="1"/>
  <c r="M109" i="5"/>
  <c r="J101" i="5"/>
  <c r="J93" i="5"/>
  <c r="I105" i="5"/>
  <c r="I96" i="5"/>
  <c r="H107" i="5"/>
  <c r="H99" i="5"/>
  <c r="L95" i="5"/>
  <c r="M108" i="5"/>
  <c r="L108" i="5"/>
  <c r="K104" i="5"/>
  <c r="K96" i="5"/>
  <c r="M110" i="5"/>
  <c r="J108" i="5"/>
  <c r="J100" i="5"/>
  <c r="J92" i="5"/>
  <c r="I104" i="5"/>
  <c r="I95" i="5"/>
  <c r="H106" i="5"/>
  <c r="H98" i="5"/>
  <c r="K105" i="5"/>
  <c r="L94" i="5"/>
  <c r="M98" i="5"/>
  <c r="K95" i="5"/>
  <c r="J99" i="5"/>
  <c r="I108" i="5"/>
  <c r="I103" i="5"/>
  <c r="I94" i="5"/>
  <c r="H105" i="5"/>
  <c r="H97" i="5"/>
  <c r="M94" i="5"/>
  <c r="L100" i="5"/>
  <c r="L92" i="5"/>
  <c r="M101" i="5"/>
  <c r="K110" i="5"/>
  <c r="K102" i="5"/>
  <c r="K94" i="5"/>
  <c r="M103" i="5"/>
  <c r="J106" i="5"/>
  <c r="J98" i="5"/>
  <c r="I101" i="5"/>
  <c r="I102" i="5"/>
  <c r="I93" i="5"/>
  <c r="H104" i="5"/>
  <c r="H96" i="5"/>
  <c r="M107" i="5"/>
  <c r="L93" i="5"/>
  <c r="L106" i="5"/>
  <c r="M104" i="5"/>
  <c r="L110" i="5"/>
  <c r="L99" i="5"/>
  <c r="M100" i="5"/>
  <c r="K109" i="5"/>
  <c r="K101" i="5"/>
  <c r="K93" i="5"/>
  <c r="M99" i="5"/>
  <c r="J105" i="5"/>
  <c r="J97" i="5"/>
  <c r="I110" i="5"/>
  <c r="I100" i="5"/>
  <c r="I92" i="5"/>
  <c r="H103" i="5"/>
  <c r="H95" i="5"/>
  <c r="L109" i="5"/>
  <c r="M105" i="5"/>
  <c r="J107" i="5"/>
  <c r="L107" i="5"/>
  <c r="L98" i="5"/>
  <c r="M97" i="5"/>
  <c r="K108" i="5"/>
  <c r="K100" i="5"/>
  <c r="K92" i="5"/>
  <c r="M96" i="5"/>
  <c r="J104" i="5"/>
  <c r="J96" i="5"/>
  <c r="I109" i="5"/>
  <c r="I99" i="5"/>
  <c r="H110" i="5"/>
  <c r="H102" i="5"/>
  <c r="H94" i="5"/>
  <c r="L103" i="5"/>
  <c r="J109" i="5"/>
  <c r="L102" i="5"/>
  <c r="K103" i="5"/>
  <c r="L105" i="5"/>
  <c r="L97" i="5"/>
  <c r="M95" i="5"/>
  <c r="K107" i="5"/>
  <c r="K99" i="5"/>
  <c r="M92" i="5"/>
  <c r="J103" i="5"/>
  <c r="J95" i="5"/>
  <c r="I107" i="5"/>
  <c r="I98" i="5"/>
  <c r="H109" i="5"/>
  <c r="H101" i="5"/>
  <c r="K97" i="5"/>
  <c r="M102" i="5"/>
  <c r="L101" i="5"/>
  <c r="M106" i="5"/>
  <c r="M91" i="5"/>
  <c r="L104" i="5"/>
  <c r="L96" i="5"/>
  <c r="M93" i="5"/>
  <c r="K106" i="5"/>
  <c r="K98" i="5"/>
  <c r="J110" i="5"/>
  <c r="J102" i="5"/>
  <c r="J94" i="5"/>
  <c r="I106" i="5"/>
  <c r="I97" i="5"/>
  <c r="H108" i="5"/>
  <c r="H100" i="5"/>
  <c r="H92" i="5"/>
  <c r="J91" i="5"/>
  <c r="B84" i="5"/>
  <c r="B83" i="5"/>
  <c r="B86" i="5"/>
  <c r="B87" i="5"/>
  <c r="B85" i="5"/>
  <c r="Y28" i="5"/>
  <c r="L91" i="5"/>
  <c r="Y27" i="5" a="1"/>
  <c r="Y27" i="5" s="1"/>
  <c r="K91" i="5"/>
  <c r="Y26" i="5" a="1"/>
  <c r="Y26" i="5" s="1"/>
  <c r="Y25" i="5"/>
  <c r="H91" i="5"/>
  <c r="I91" i="5"/>
  <c r="O13" i="5"/>
  <c r="Y23" i="5" a="1"/>
  <c r="Y23" i="5" s="1"/>
  <c r="Y16" i="5"/>
  <c r="Y24" i="5" a="1"/>
  <c r="Y24" i="5" s="1"/>
  <c r="Y17" i="5" a="1"/>
  <c r="Y17" i="5" s="1"/>
  <c r="Y21" i="5" s="1"/>
  <c r="Y18" i="5" a="1"/>
  <c r="Y18" i="5" s="1"/>
  <c r="Y22" i="5" s="1"/>
  <c r="Y15" i="5" a="1"/>
  <c r="Y15" i="5" s="1"/>
  <c r="Y19" i="5" s="1"/>
  <c r="I45" i="5"/>
  <c r="H45" i="5"/>
  <c r="F45" i="5"/>
  <c r="J45" i="5"/>
  <c r="J40" i="5"/>
  <c r="E45" i="5"/>
  <c r="B36" i="5"/>
  <c r="G63" i="5" s="1"/>
  <c r="L45" i="5"/>
  <c r="B31" i="5"/>
  <c r="K45" i="5"/>
  <c r="K44" i="5"/>
  <c r="D86" i="5"/>
  <c r="I40" i="5"/>
  <c r="C82" i="5"/>
  <c r="B35" i="5" a="1"/>
  <c r="B35" i="5" s="1"/>
  <c r="M45" i="5"/>
  <c r="G62" i="5" a="1"/>
  <c r="G62" i="5" s="1"/>
  <c r="B33" i="5"/>
  <c r="G60" i="5" s="1"/>
  <c r="B37" i="5"/>
  <c r="G64" i="5" s="1"/>
  <c r="L44" i="5"/>
  <c r="B34" i="5"/>
  <c r="G61" i="5" s="1"/>
  <c r="G45" i="5"/>
  <c r="B32" i="5"/>
  <c r="E40" i="5"/>
  <c r="B50" i="5"/>
  <c r="B38" i="5"/>
  <c r="G65" i="5" s="1"/>
  <c r="G40" i="5"/>
  <c r="F44" i="5"/>
  <c r="H44" i="5"/>
  <c r="M44" i="5"/>
  <c r="I41" i="5"/>
  <c r="D34" i="5"/>
  <c r="I61" i="5" s="1"/>
  <c r="F43" i="5"/>
  <c r="E44" i="5"/>
  <c r="I43" i="5"/>
  <c r="K41" i="5"/>
  <c r="H40" i="5"/>
  <c r="L40" i="5"/>
  <c r="B30" i="5"/>
  <c r="I44" i="5"/>
  <c r="J44" i="5"/>
  <c r="H42" i="5"/>
  <c r="C52" i="5"/>
  <c r="C59" i="5" s="1"/>
  <c r="J43" i="5"/>
  <c r="G44" i="5"/>
  <c r="B52" i="5"/>
  <c r="G42" i="5"/>
  <c r="H41" i="5"/>
  <c r="D30" i="5"/>
  <c r="I57" i="5" s="1"/>
  <c r="C37" i="5"/>
  <c r="H64" i="5" s="1"/>
  <c r="C38" i="5"/>
  <c r="H65" i="5" s="1"/>
  <c r="G41" i="5"/>
  <c r="D36" i="5"/>
  <c r="I63" i="5" s="1"/>
  <c r="K40" i="5"/>
  <c r="C34" i="5"/>
  <c r="H61" i="5" s="1"/>
  <c r="C35" i="5" a="1"/>
  <c r="C35" i="5" s="1"/>
  <c r="D33" i="5"/>
  <c r="I60" i="5" s="1"/>
  <c r="B51" i="5"/>
  <c r="D38" i="5"/>
  <c r="I65" i="5" s="1"/>
  <c r="E41" i="5"/>
  <c r="D31" i="5"/>
  <c r="I58" i="5" s="1"/>
  <c r="L42" i="5"/>
  <c r="C33" i="5"/>
  <c r="H60" i="5" s="1"/>
  <c r="E43" i="5"/>
  <c r="L41" i="5"/>
  <c r="K43" i="5"/>
  <c r="F42" i="5"/>
  <c r="M40" i="5"/>
  <c r="H43" i="5"/>
  <c r="K42" i="5"/>
  <c r="C36" i="5"/>
  <c r="H63" i="5" s="1"/>
  <c r="D32" i="5"/>
  <c r="I59" i="5" s="1"/>
  <c r="I42" i="5"/>
  <c r="D52" i="5"/>
  <c r="D59" i="5" s="1"/>
  <c r="C50" i="5"/>
  <c r="C57" i="5" s="1"/>
  <c r="J41" i="5"/>
  <c r="C31" i="5"/>
  <c r="H58" i="5" s="1"/>
  <c r="D37" i="5"/>
  <c r="I64" i="5" s="1"/>
  <c r="D50" i="5"/>
  <c r="D57" i="5" s="1"/>
  <c r="H62" i="5" a="1"/>
  <c r="H62" i="5" s="1"/>
  <c r="D35" i="5" a="1"/>
  <c r="D35" i="5" s="1"/>
  <c r="M42" i="5"/>
  <c r="C30" i="5"/>
  <c r="H57" i="5" s="1"/>
  <c r="C51" i="5"/>
  <c r="C58" i="5" s="1"/>
  <c r="I62" i="5" a="1"/>
  <c r="I62" i="5" s="1"/>
  <c r="L43" i="5"/>
  <c r="F40" i="5"/>
  <c r="E42" i="5"/>
  <c r="F41" i="5"/>
  <c r="M41" i="5"/>
  <c r="C32" i="5"/>
  <c r="H59" i="5" s="1"/>
  <c r="D51" i="5"/>
  <c r="D58" i="5" s="1"/>
  <c r="J42" i="5"/>
  <c r="G43" i="5"/>
  <c r="M43" i="5"/>
  <c r="Y30" i="5" a="1"/>
  <c r="N62" i="5" a="1"/>
  <c r="P64" i="5" a="1"/>
  <c r="L62" i="5" a="1"/>
  <c r="P63" i="5" a="1"/>
  <c r="M65" i="5" a="1"/>
  <c r="P62" i="5" a="1"/>
  <c r="N60" i="5" a="1"/>
  <c r="O65" i="5" a="1"/>
  <c r="Q60" i="5" a="1"/>
  <c r="P61" i="5" a="1"/>
  <c r="M58" i="5" a="1"/>
  <c r="O62" i="5" a="1"/>
  <c r="P60" i="5" a="1"/>
  <c r="Q63" i="5" a="1"/>
  <c r="P57" i="5" a="1"/>
  <c r="M59" i="5" a="1"/>
  <c r="Q58" i="5" a="1"/>
  <c r="O59" i="5" a="1"/>
  <c r="L60" i="5" a="1"/>
  <c r="Q61" i="5" a="1"/>
  <c r="P59" i="5" a="1"/>
  <c r="N59" i="5" a="1"/>
  <c r="Q64" i="5" a="1"/>
  <c r="M61" i="5" a="1"/>
  <c r="O58" i="5" a="1"/>
  <c r="M57" i="5" a="1"/>
  <c r="O64" i="5" a="1"/>
  <c r="N63" i="5" a="1"/>
  <c r="O61" i="5" a="1"/>
  <c r="Q62" i="5" a="1"/>
  <c r="L64" i="5" a="1"/>
  <c r="Q65" i="5" a="1"/>
  <c r="O57" i="5" a="1"/>
  <c r="M63" i="5" a="1"/>
  <c r="M62" i="5" a="1"/>
  <c r="P65" i="5" a="1"/>
  <c r="L57" i="5" a="1"/>
  <c r="L59" i="5" a="1"/>
  <c r="N57" i="5" a="1"/>
  <c r="O60" i="5" a="1"/>
  <c r="N64" i="5" a="1"/>
  <c r="M64" i="5" a="1"/>
  <c r="L65" i="5" a="1"/>
  <c r="L63" i="5" a="1"/>
  <c r="N61" i="5" a="1"/>
  <c r="M60" i="5" a="1"/>
  <c r="N65" i="5" a="1"/>
  <c r="Q57" i="5" a="1"/>
  <c r="L58" i="5" a="1"/>
  <c r="O63" i="5" a="1"/>
  <c r="P58" i="5" a="1"/>
  <c r="N58" i="5" a="1"/>
  <c r="Q59" i="5" a="1"/>
  <c r="L61" i="5" a="1"/>
  <c r="N134" i="5" l="1"/>
  <c r="O128" i="5"/>
  <c r="N126" i="5"/>
  <c r="O124" i="5"/>
  <c r="O123" i="5"/>
  <c r="N123" i="5"/>
  <c r="N116" i="5"/>
  <c r="N127" i="5"/>
  <c r="N120" i="5"/>
  <c r="O120" i="5"/>
  <c r="N124" i="5"/>
  <c r="O121" i="5"/>
  <c r="N122" i="5"/>
  <c r="O125" i="5"/>
  <c r="O129" i="5"/>
  <c r="O116" i="5"/>
  <c r="O131" i="5"/>
  <c r="N132" i="5"/>
  <c r="O122" i="5"/>
  <c r="N117" i="5"/>
  <c r="O126" i="5"/>
  <c r="O130" i="5"/>
  <c r="O132" i="5"/>
  <c r="O133" i="5"/>
  <c r="N129" i="5"/>
  <c r="N125" i="5"/>
  <c r="N131" i="5"/>
  <c r="O119" i="5"/>
  <c r="O134" i="5"/>
  <c r="N128" i="5"/>
  <c r="O117" i="5"/>
  <c r="O118" i="5"/>
  <c r="N133" i="5"/>
  <c r="N118" i="5"/>
  <c r="O127" i="5"/>
  <c r="O115" i="5"/>
  <c r="N130" i="5"/>
  <c r="N115" i="5"/>
  <c r="N119" i="5"/>
  <c r="N121" i="5"/>
  <c r="F128" i="5"/>
  <c r="E119" i="5" s="1"/>
  <c r="G59" i="5"/>
  <c r="M120" i="5"/>
  <c r="H133" i="5"/>
  <c r="J127" i="5"/>
  <c r="G57" i="5"/>
  <c r="J126" i="5"/>
  <c r="M126" i="5"/>
  <c r="M122" i="5"/>
  <c r="J125" i="5"/>
  <c r="M123" i="5"/>
  <c r="M121" i="5"/>
  <c r="M125" i="5"/>
  <c r="G58" i="5"/>
  <c r="L128" i="5"/>
  <c r="M124" i="5"/>
  <c r="M118" i="5"/>
  <c r="M116" i="5"/>
  <c r="M115" i="5"/>
  <c r="M117" i="5"/>
  <c r="M131" i="5"/>
  <c r="M119" i="5"/>
  <c r="L116" i="5"/>
  <c r="L126" i="5"/>
  <c r="L127" i="5"/>
  <c r="L124" i="5"/>
  <c r="L134" i="5"/>
  <c r="L118" i="5"/>
  <c r="L132" i="5"/>
  <c r="L115" i="5"/>
  <c r="L117" i="5"/>
  <c r="L125" i="5"/>
  <c r="L130" i="5"/>
  <c r="L131" i="5"/>
  <c r="L123" i="5"/>
  <c r="L122" i="5"/>
  <c r="L121" i="5"/>
  <c r="L120" i="5"/>
  <c r="L133" i="5"/>
  <c r="L119" i="5"/>
  <c r="L129" i="5"/>
  <c r="K133" i="5"/>
  <c r="K129" i="5"/>
  <c r="K125" i="5"/>
  <c r="K121" i="5"/>
  <c r="K117" i="5"/>
  <c r="K119" i="5"/>
  <c r="K131" i="5"/>
  <c r="K127" i="5"/>
  <c r="K123" i="5"/>
  <c r="K132" i="5"/>
  <c r="K128" i="5"/>
  <c r="K124" i="5"/>
  <c r="K120" i="5"/>
  <c r="K116" i="5"/>
  <c r="K134" i="5"/>
  <c r="K130" i="5"/>
  <c r="K126" i="5"/>
  <c r="K122" i="5"/>
  <c r="K118" i="5"/>
  <c r="K115" i="5"/>
  <c r="J130" i="5"/>
  <c r="J122" i="5"/>
  <c r="J120" i="5"/>
  <c r="J129" i="5"/>
  <c r="J121" i="5"/>
  <c r="J131" i="5"/>
  <c r="J123" i="5"/>
  <c r="J115" i="5"/>
  <c r="J124" i="5"/>
  <c r="J116" i="5"/>
  <c r="J117" i="5"/>
  <c r="J118" i="5"/>
  <c r="J128" i="5"/>
  <c r="J119" i="5"/>
  <c r="H127" i="5"/>
  <c r="H121" i="5"/>
  <c r="H129" i="5"/>
  <c r="H134" i="5"/>
  <c r="H131" i="5"/>
  <c r="H123" i="5"/>
  <c r="H116" i="5"/>
  <c r="H124" i="5"/>
  <c r="H120" i="5"/>
  <c r="H119" i="5"/>
  <c r="H132" i="5"/>
  <c r="H128" i="5"/>
  <c r="H122" i="5"/>
  <c r="H117" i="5"/>
  <c r="H118" i="5"/>
  <c r="H130" i="5"/>
  <c r="H125" i="5"/>
  <c r="H126" i="5"/>
  <c r="H115" i="5"/>
  <c r="I134" i="5"/>
  <c r="I130" i="5"/>
  <c r="I129" i="5"/>
  <c r="I127" i="5"/>
  <c r="I124" i="5"/>
  <c r="I119" i="5"/>
  <c r="I132" i="5"/>
  <c r="I125" i="5"/>
  <c r="I122" i="5"/>
  <c r="I120" i="5"/>
  <c r="I118" i="5"/>
  <c r="I115" i="5"/>
  <c r="I133" i="5"/>
  <c r="I131" i="5"/>
  <c r="I128" i="5"/>
  <c r="I126" i="5"/>
  <c r="I123" i="5"/>
  <c r="I121" i="5"/>
  <c r="I117" i="5"/>
  <c r="I116" i="5"/>
  <c r="Y30" i="5"/>
  <c r="B58" i="5"/>
  <c r="B59" i="5"/>
  <c r="M134" i="5" s="1"/>
  <c r="B57" i="5"/>
  <c r="M127" i="5" s="1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 s="1"/>
  <c r="C74" i="5" s="1"/>
  <c r="E120" i="5" l="1"/>
  <c r="E132" i="5"/>
  <c r="E118" i="5"/>
  <c r="E127" i="5"/>
  <c r="E115" i="5"/>
  <c r="E129" i="5"/>
  <c r="E126" i="5"/>
  <c r="E121" i="5"/>
  <c r="E117" i="5"/>
  <c r="E131" i="5"/>
  <c r="E125" i="5"/>
  <c r="E122" i="5"/>
  <c r="E128" i="5"/>
  <c r="E134" i="5"/>
  <c r="E123" i="5"/>
  <c r="E116" i="5"/>
  <c r="E133" i="5"/>
  <c r="E130" i="5"/>
  <c r="E124" i="5"/>
  <c r="M133" i="5"/>
  <c r="J134" i="5"/>
  <c r="G67" i="5"/>
  <c r="C75" i="5" s="1"/>
  <c r="J133" i="5"/>
  <c r="M130" i="5"/>
  <c r="M129" i="5"/>
  <c r="M128" i="5"/>
  <c r="J132" i="5"/>
  <c r="M132" i="5"/>
  <c r="L67" i="5"/>
  <c r="AD3" i="5" s="1"/>
  <c r="AB3" i="5"/>
  <c r="AC3" i="5" l="1"/>
  <c r="C76" i="5"/>
  <c r="P110" i="5" l="1"/>
  <c r="P98" i="5"/>
  <c r="P100" i="5"/>
  <c r="P93" i="5"/>
  <c r="P97" i="5"/>
  <c r="P105" i="5"/>
  <c r="P102" i="5"/>
  <c r="P109" i="5"/>
  <c r="P95" i="5"/>
  <c r="P103" i="5"/>
  <c r="P108" i="5"/>
  <c r="P106" i="5"/>
  <c r="P94" i="5"/>
  <c r="P99" i="5"/>
  <c r="P104" i="5"/>
  <c r="Q104" i="5" s="1"/>
  <c r="P101" i="5"/>
  <c r="P96" i="5"/>
  <c r="P107" i="5"/>
  <c r="P91" i="5"/>
  <c r="P92" i="5"/>
  <c r="Y12" i="5"/>
  <c r="P88" i="5"/>
  <c r="Q99" i="5"/>
  <c r="B71" i="5"/>
  <c r="Y29" i="5" a="1"/>
  <c r="Q108" i="5" l="1"/>
  <c r="Q95" i="5"/>
  <c r="Q102" i="5"/>
  <c r="Q109" i="5"/>
  <c r="Q105" i="5"/>
  <c r="Q101" i="5"/>
  <c r="Q106" i="5"/>
  <c r="Q97" i="5"/>
  <c r="Q98" i="5"/>
  <c r="Q107" i="5"/>
  <c r="Q92" i="5"/>
  <c r="Q93" i="5"/>
  <c r="Q103" i="5"/>
  <c r="Q100" i="5"/>
  <c r="Q94" i="5"/>
  <c r="Q96" i="5"/>
  <c r="Q110" i="5"/>
  <c r="P133" i="5"/>
  <c r="R133" i="5" s="1"/>
  <c r="P129" i="5"/>
  <c r="R129" i="5" s="1"/>
  <c r="P125" i="5"/>
  <c r="R125" i="5" s="1"/>
  <c r="P121" i="5"/>
  <c r="R121" i="5" s="1"/>
  <c r="P117" i="5"/>
  <c r="R117" i="5" s="1"/>
  <c r="P132" i="5"/>
  <c r="R132" i="5" s="1"/>
  <c r="P128" i="5"/>
  <c r="R128" i="5" s="1"/>
  <c r="P124" i="5"/>
  <c r="R124" i="5" s="1"/>
  <c r="P120" i="5"/>
  <c r="R120" i="5" s="1"/>
  <c r="P116" i="5"/>
  <c r="R116" i="5" s="1"/>
  <c r="P134" i="5"/>
  <c r="R134" i="5" s="1"/>
  <c r="P130" i="5"/>
  <c r="R130" i="5" s="1"/>
  <c r="P126" i="5"/>
  <c r="R126" i="5" s="1"/>
  <c r="P122" i="5"/>
  <c r="R122" i="5" s="1"/>
  <c r="P118" i="5"/>
  <c r="R118" i="5" s="1"/>
  <c r="P131" i="5"/>
  <c r="R131" i="5" s="1"/>
  <c r="P127" i="5"/>
  <c r="R127" i="5" s="1"/>
  <c r="P123" i="5"/>
  <c r="R123" i="5" s="1"/>
  <c r="P119" i="5"/>
  <c r="R119" i="5" s="1"/>
  <c r="P115" i="5"/>
  <c r="R115" i="5" s="1"/>
  <c r="Q91" i="5"/>
  <c r="Y29" i="5"/>
  <c r="Y31" i="5" a="1"/>
  <c r="S118" i="5" l="1"/>
  <c r="X118" i="5" s="1"/>
  <c r="S131" i="5"/>
  <c r="D131" i="5" s="1"/>
  <c r="S124" i="5"/>
  <c r="D124" i="5" s="1"/>
  <c r="S128" i="5"/>
  <c r="S132" i="5"/>
  <c r="S126" i="5"/>
  <c r="S117" i="5"/>
  <c r="S130" i="5"/>
  <c r="S121" i="5"/>
  <c r="S134" i="5"/>
  <c r="S125" i="5"/>
  <c r="S115" i="5"/>
  <c r="S123" i="5"/>
  <c r="S116" i="5"/>
  <c r="S129" i="5"/>
  <c r="S122" i="5"/>
  <c r="S119" i="5"/>
  <c r="S127" i="5"/>
  <c r="S120" i="5"/>
  <c r="S133" i="5"/>
  <c r="Y31" i="5"/>
  <c r="X124" i="5" l="1"/>
  <c r="D118" i="5"/>
  <c r="X131" i="5"/>
  <c r="X116" i="5"/>
  <c r="D116" i="5"/>
  <c r="X117" i="5"/>
  <c r="D117" i="5"/>
  <c r="X127" i="5"/>
  <c r="D127" i="5"/>
  <c r="X126" i="5"/>
  <c r="D126" i="5"/>
  <c r="X132" i="5"/>
  <c r="D132" i="5"/>
  <c r="X133" i="5"/>
  <c r="D133" i="5"/>
  <c r="X115" i="5"/>
  <c r="S113" i="5"/>
  <c r="D115" i="5"/>
  <c r="X128" i="5"/>
  <c r="D128" i="5"/>
  <c r="X123" i="5"/>
  <c r="D123" i="5"/>
  <c r="X125" i="5"/>
  <c r="D125" i="5"/>
  <c r="X134" i="5"/>
  <c r="D134" i="5"/>
  <c r="X121" i="5"/>
  <c r="D121" i="5"/>
  <c r="X129" i="5"/>
  <c r="D129" i="5"/>
  <c r="X120" i="5"/>
  <c r="D120" i="5"/>
  <c r="X119" i="5"/>
  <c r="D119" i="5"/>
  <c r="X122" i="5"/>
  <c r="D122" i="5"/>
  <c r="X130" i="5"/>
  <c r="D1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<sst xmlns="http://schemas.openxmlformats.org/spreadsheetml/2006/main" count="996" uniqueCount="406">
  <si>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</si>
  <si>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</si>
  <si>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</si>
  <si>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</si>
  <si>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</si>
  <si>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</si>
  <si>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</si>
  <si>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</si>
  <si>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</si>
  <si>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</si>
  <si>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</si>
  <si>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</si>
  <si>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</si>
  <si>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</si>
  <si>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</si>
  <si>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</si>
  <si>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</si>
  <si>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</si>
  <si>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</si>
  <si>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</si>
  <si>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</si>
  <si>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</si>
  <si>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</si>
  <si>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</si>
  <si>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</si>
  <si>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</si>
  <si>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</si>
  <si>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</si>
  <si>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</si>
  <si>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</si>
  <si>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</si>
  <si>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</si>
  <si>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</si>
  <si>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</si>
  <si>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</si>
  <si>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</si>
  <si>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</si>
  <si>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</si>
  <si>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</si>
  <si>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</si>
  <si>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</si>
  <si>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</si>
  <si>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</si>
  <si>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</si>
  <si>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</si>
  <si>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</si>
  <si>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</si>
  <si>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</si>
  <si>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</si>
  <si>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</si>
  <si>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</si>
  <si>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</si>
  <si>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</si>
  <si>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</si>
  <si>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</si>
  <si>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</si>
  <si>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</si>
  <si>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</si>
  <si>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</si>
  <si>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</si>
  <si>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</si>
  <si>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</si>
  <si>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</si>
  <si>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</si>
  <si>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</si>
  <si>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</si>
  <si>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</si>
  <si>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</si>
  <si>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</si>
  <si>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Kihívó?</t>
  </si>
  <si>
    <t>felesleges, mert monoton</t>
  </si>
  <si>
    <t>minden cellába képlet kell!!!</t>
  </si>
  <si>
    <t>hiba_összes</t>
  </si>
  <si>
    <t>?</t>
  </si>
  <si>
    <t>Y0</t>
  </si>
  <si>
    <t>naiv</t>
  </si>
  <si>
    <t>sorrend</t>
  </si>
  <si>
    <t>eltérés</t>
  </si>
  <si>
    <t>Azonosító:</t>
  </si>
  <si>
    <t>Objektumok:</t>
  </si>
  <si>
    <t>Attribútumok:</t>
  </si>
  <si>
    <t>Lépcsôk:</t>
  </si>
  <si>
    <t>Eltolás:</t>
  </si>
  <si>
    <t>Leírás:</t>
  </si>
  <si>
    <t>COCO Y0: 5437539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</si>
  <si>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</si>
  <si>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</si>
  <si>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</si>
  <si>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</si>
  <si>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</si>
  <si>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</si>
  <si>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</si>
  <si>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</si>
  <si>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</si>
  <si>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</si>
  <si>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</si>
  <si>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</si>
  <si>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</si>
  <si>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</si>
  <si>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</si>
  <si>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</si>
  <si>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</si>
  <si>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</si>
  <si>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</si>
  <si>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</si>
  <si>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</si>
  <si>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</si>
  <si>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</si>
  <si>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</si>
  <si>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</si>
  <si>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</si>
  <si>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</si>
  <si>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</si>
  <si>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</si>
  <si>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</si>
  <si>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</si>
  <si>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Lépcsôk(1)</t>
  </si>
  <si>
    <t>S1</t>
  </si>
  <si>
    <t>(51+69)/(2)=60</t>
  </si>
  <si>
    <t>(19+70)/(2)=44.5</t>
  </si>
  <si>
    <t>(19+19)/(2)=19</t>
  </si>
  <si>
    <t>(83+107)/(2)=95</t>
  </si>
  <si>
    <t>(73+83)/(2)=78</t>
  </si>
  <si>
    <t>(999856.9+999663.9)/(2)=999760.4</t>
  </si>
  <si>
    <t>(117+999764.9)/(2)=499940.95</t>
  </si>
  <si>
    <t>S2</t>
  </si>
  <si>
    <t>(50+68)/(2)=59</t>
  </si>
  <si>
    <t>(18+69)/(2)=43.5</t>
  </si>
  <si>
    <t>(18+18)/(2)=18</t>
  </si>
  <si>
    <t>(82+106)/(2)=94</t>
  </si>
  <si>
    <t>(26+82)/(2)=54</t>
  </si>
  <si>
    <t>(999855.9+999662.9)/(2)=999759.4</t>
  </si>
  <si>
    <t>(116+999763.9)/(2)=499939.95</t>
  </si>
  <si>
    <t>S3</t>
  </si>
  <si>
    <t>(49+67)/(2)=58</t>
  </si>
  <si>
    <t>(17+68)/(2)=42.5</t>
  </si>
  <si>
    <t>(17+17)/(2)=17</t>
  </si>
  <si>
    <t>(75+105)/(2)=90</t>
  </si>
  <si>
    <t>(19+81)/(2)=50</t>
  </si>
  <si>
    <t>(999854.9+999661.9)/(2)=999758.4</t>
  </si>
  <si>
    <t>(32+129)/(2)=80.5</t>
  </si>
  <si>
    <t>S4</t>
  </si>
  <si>
    <t>(16+66)/(2)=41</t>
  </si>
  <si>
    <t>(16+67)/(2)=41.5</t>
  </si>
  <si>
    <t>(16+16)/(2)=16</t>
  </si>
  <si>
    <t>(74+104)/(2)=89</t>
  </si>
  <si>
    <t>(18+80)/(2)=49</t>
  </si>
  <si>
    <t>(999853.9+999660.9)/(2)=999757.4</t>
  </si>
  <si>
    <t>(31+128)/(2)=79.5</t>
  </si>
  <si>
    <t>S5</t>
  </si>
  <si>
    <t>(15+65)/(2)=40</t>
  </si>
  <si>
    <t>(15+66)/(2)=40.5</t>
  </si>
  <si>
    <t>(15+15)/(2)=15</t>
  </si>
  <si>
    <t>(15+103)/(2)=59</t>
  </si>
  <si>
    <t>(17+79)/(2)=48</t>
  </si>
  <si>
    <t>(999852.9+999659.9)/(2)=999756.4</t>
  </si>
  <si>
    <t>(30+127)/(2)=78.5</t>
  </si>
  <si>
    <t>S6</t>
  </si>
  <si>
    <t>(14+64)/(2)=39</t>
  </si>
  <si>
    <t>(14+65)/(2)=39.5</t>
  </si>
  <si>
    <t>(14+14)/(2)=14</t>
  </si>
  <si>
    <t>(14+102)/(2)=58</t>
  </si>
  <si>
    <t>(16+78)/(2)=47</t>
  </si>
  <si>
    <t>(999851.9+999658.9)/(2)=999755.4</t>
  </si>
  <si>
    <t>(21+89)/(2)=55</t>
  </si>
  <si>
    <t>S7</t>
  </si>
  <si>
    <t>(13+63)/(2)=38</t>
  </si>
  <si>
    <t>(13+64)/(2)=38.5</t>
  </si>
  <si>
    <t>(13+13)/(2)=13</t>
  </si>
  <si>
    <t>(13+101)/(2)=57</t>
  </si>
  <si>
    <t>(15+77)/(2)=46</t>
  </si>
  <si>
    <t>(999850.9+999657.9)/(2)=999754.4</t>
  </si>
  <si>
    <t>(20+88)/(2)=54</t>
  </si>
  <si>
    <t>S8</t>
  </si>
  <si>
    <t>(12+62)/(2)=37</t>
  </si>
  <si>
    <t>(12+63)/(2)=37.5</t>
  </si>
  <si>
    <t>(12+12)/(2)=12</t>
  </si>
  <si>
    <t>(12+100)/(2)=56</t>
  </si>
  <si>
    <t>(14+76)/(2)=45</t>
  </si>
  <si>
    <t>(999849.9+999656.9)/(2)=999753.4</t>
  </si>
  <si>
    <t>(19+87)/(2)=53</t>
  </si>
  <si>
    <t>S9</t>
  </si>
  <si>
    <t>(11+61)/(2)=36</t>
  </si>
  <si>
    <t>(11+62)/(2)=36.5</t>
  </si>
  <si>
    <t>(11+11)/(2)=11</t>
  </si>
  <si>
    <t>(11+99)/(2)=55</t>
  </si>
  <si>
    <t>(13+75)/(2)=44</t>
  </si>
  <si>
    <t>(999848.9+999655.9)/(2)=999752.4</t>
  </si>
  <si>
    <t>(18+86)/(2)=52</t>
  </si>
  <si>
    <t>S10</t>
  </si>
  <si>
    <t>(10+60)/(2)=35</t>
  </si>
  <si>
    <t>(10+61)/(2)=35.5</t>
  </si>
  <si>
    <t>(10+10)/(2)=10</t>
  </si>
  <si>
    <t>(10+98)/(2)=54</t>
  </si>
  <si>
    <t>(12+74)/(2)=43</t>
  </si>
  <si>
    <t>(999847.9+999654.9)/(2)=999751.4</t>
  </si>
  <si>
    <t>(17+85)/(2)=51</t>
  </si>
  <si>
    <t>S11</t>
  </si>
  <si>
    <t>(9+59)/(2)=34</t>
  </si>
  <si>
    <t>(9+60)/(2)=34.5</t>
  </si>
  <si>
    <t>(9+9)/(2)=9</t>
  </si>
  <si>
    <t>(9+97)/(2)=53</t>
  </si>
  <si>
    <t>(11+73)/(2)=42</t>
  </si>
  <si>
    <t>(999846.9+999653.9)/(2)=999750.4</t>
  </si>
  <si>
    <t>(16+84)/(2)=50</t>
  </si>
  <si>
    <t>S12</t>
  </si>
  <si>
    <t>(8+58)/(2)=33</t>
  </si>
  <si>
    <t>(8+59)/(2)=33.5</t>
  </si>
  <si>
    <t>(8+8)/(2)=8</t>
  </si>
  <si>
    <t>(8+96)/(2)=52</t>
  </si>
  <si>
    <t>(10+72)/(2)=41</t>
  </si>
  <si>
    <t>(999845.9+999652.9)/(2)=999749.4</t>
  </si>
  <si>
    <t>(15+83)/(2)=49</t>
  </si>
  <si>
    <t>S13</t>
  </si>
  <si>
    <t>(7+57)/(2)=32</t>
  </si>
  <si>
    <t>(7+58)/(2)=32.5</t>
  </si>
  <si>
    <t>(7+7)/(2)=7</t>
  </si>
  <si>
    <t>(7+95)/(2)=51</t>
  </si>
  <si>
    <t>(9+71)/(2)=40</t>
  </si>
  <si>
    <t>(999844.9+999651.9)/(2)=999748.4</t>
  </si>
  <si>
    <t>(14+82)/(2)=48</t>
  </si>
  <si>
    <t>S14</t>
  </si>
  <si>
    <t>(6+56)/(2)=31</t>
  </si>
  <si>
    <t>(6+57)/(2)=31.5</t>
  </si>
  <si>
    <t>(6+6)/(2)=6</t>
  </si>
  <si>
    <t>(6+94)/(2)=50</t>
  </si>
  <si>
    <t>(8+70)/(2)=39</t>
  </si>
  <si>
    <t>(999843.9+999650.9)/(2)=999747.4</t>
  </si>
  <si>
    <t>(13+81)/(2)=47</t>
  </si>
  <si>
    <t>S15</t>
  </si>
  <si>
    <t>(5+5)/(2)=5</t>
  </si>
  <si>
    <t>(5+56)/(2)=30.5</t>
  </si>
  <si>
    <t>(5+93)/(2)=49</t>
  </si>
  <si>
    <t>(7+69)/(2)=38</t>
  </si>
  <si>
    <t>(999842.9+999649.9)/(2)=999746.4</t>
  </si>
  <si>
    <t>(12+80)/(2)=46</t>
  </si>
  <si>
    <t>S16</t>
  </si>
  <si>
    <t>(4+4)/(2)=4</t>
  </si>
  <si>
    <t>(4+55)/(2)=29.5</t>
  </si>
  <si>
    <t>(4+92)/(2)=48</t>
  </si>
  <si>
    <t>(6+68)/(2)=37</t>
  </si>
  <si>
    <t>(999841.9+999648.9)/(2)=999745.4</t>
  </si>
  <si>
    <t>(11+79)/(2)=45</t>
  </si>
  <si>
    <t>S17</t>
  </si>
  <si>
    <t>(3+3)/(2)=3</t>
  </si>
  <si>
    <t>(3+54)/(2)=28.5</t>
  </si>
  <si>
    <t>(3+91)/(2)=47</t>
  </si>
  <si>
    <t>(5+67)/(2)=36</t>
  </si>
  <si>
    <t>(999840.9+999609.9)/(2)=999725.4</t>
  </si>
  <si>
    <t>(10+78)/(2)=44</t>
  </si>
  <si>
    <t>S18</t>
  </si>
  <si>
    <t>(2+2)/(2)=2</t>
  </si>
  <si>
    <t>(2+53)/(2)=27.5</t>
  </si>
  <si>
    <t>(2+90)/(2)=46</t>
  </si>
  <si>
    <t>(4+66)/(2)=35</t>
  </si>
  <si>
    <t>(999839.9+999608.9)/(2)=999724.4</t>
  </si>
  <si>
    <t>(9+77)/(2)=43</t>
  </si>
  <si>
    <t>S19</t>
  </si>
  <si>
    <t>(1+1)/(2)=1</t>
  </si>
  <si>
    <t>(1+52)/(2)=26.5</t>
  </si>
  <si>
    <t>(1+89)/(2)=45</t>
  </si>
  <si>
    <t>(3+65)/(2)=34</t>
  </si>
  <si>
    <t>(999838.9+1)/(2)=499919.95</t>
  </si>
  <si>
    <t>(8+76)/(2)=42</t>
  </si>
  <si>
    <t>S20</t>
  </si>
  <si>
    <t>(0+0)/(2)=0</t>
  </si>
  <si>
    <t>(999837.9+0)/(2)=499918.95</t>
  </si>
  <si>
    <t>Lépcsôk(2)</t>
  </si>
  <si>
    <t>COCO:Y0</t>
  </si>
  <si>
    <t>Becslés</t>
  </si>
  <si>
    <t>Tény+0</t>
  </si>
  <si>
    <t>Delta</t>
  </si>
  <si>
    <t>Delta/Tény</t>
  </si>
  <si>
    <t>S1 összeg:</t>
  </si>
  <si>
    <t>S20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</si>
  <si>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</si>
  <si>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</si>
  <si>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</si>
  <si>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</si>
  <si>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</si>
  <si>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</si>
  <si>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</si>
  <si>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1.39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</si>
  <si>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0.16 mp (0 p)</t>
    </r>
  </si>
  <si>
    <t>inverz</t>
  </si>
  <si>
    <t>COCO Y0: 2166935</t>
  </si>
  <si>
    <t>(69+51)/(2)=60</t>
  </si>
  <si>
    <t>(19+999762.1)/(2)=499890.55</t>
  </si>
  <si>
    <t>(107+129)/(2)=118</t>
  </si>
  <si>
    <t>(83+73)/(2)=78</t>
  </si>
  <si>
    <t>(999849.1+19)/(2)=499934.05</t>
  </si>
  <si>
    <t>(158+999860.1)/(2)=500009.05</t>
  </si>
  <si>
    <t>(68+50)/(2)=59</t>
  </si>
  <si>
    <t>(18+999761.1)/(2)=499889.55</t>
  </si>
  <si>
    <t>(69+82)/(2)=75.5</t>
  </si>
  <si>
    <t>(18+70)/(2)=44</t>
  </si>
  <si>
    <t>(999848.1+18)/(2)=499933.05</t>
  </si>
  <si>
    <t>(82+109)/(2)=95.5</t>
  </si>
  <si>
    <t>(67+49)/(2)=58</t>
  </si>
  <si>
    <t>(17+999760.1)/(2)=499888.55</t>
  </si>
  <si>
    <t>(17+81)/(2)=49</t>
  </si>
  <si>
    <t>(17+69)/(2)=43</t>
  </si>
  <si>
    <t>(999847.1+17)/(2)=499932.05</t>
  </si>
  <si>
    <t>(81+108)/(2)=94.5</t>
  </si>
  <si>
    <t>(66+48)/(2)=57</t>
  </si>
  <si>
    <t>(16+999759.1)/(2)=499887.55</t>
  </si>
  <si>
    <t>(16+80)/(2)=48</t>
  </si>
  <si>
    <t>(16+68)/(2)=42</t>
  </si>
  <si>
    <t>(999846.1+16)/(2)=499931.05</t>
  </si>
  <si>
    <t>(80+107)/(2)=93.5</t>
  </si>
  <si>
    <t>(65+47)/(2)=56</t>
  </si>
  <si>
    <t>(15+999758.1)/(2)=499886.55</t>
  </si>
  <si>
    <t>(15+79)/(2)=47</t>
  </si>
  <si>
    <t>(15+67)/(2)=41</t>
  </si>
  <si>
    <t>(999807.1+15)/(2)=499911.05</t>
  </si>
  <si>
    <t>(79+106)/(2)=92.5</t>
  </si>
  <si>
    <t>(64+46)/(2)=55</t>
  </si>
  <si>
    <t>(14+999757.1)/(2)=499885.55</t>
  </si>
  <si>
    <t>(14+78)/(2)=46</t>
  </si>
  <si>
    <t>(14+66)/(2)=40</t>
  </si>
  <si>
    <t>(999806.1+14)/(2)=499910.05</t>
  </si>
  <si>
    <t>(78+105)/(2)=91.5</t>
  </si>
  <si>
    <t>(13+45)/(2)=29</t>
  </si>
  <si>
    <t>(13+999756.1)/(2)=499884.55</t>
  </si>
  <si>
    <t>(13+77)/(2)=45</t>
  </si>
  <si>
    <t>(13+65)/(2)=39</t>
  </si>
  <si>
    <t>(999805.1+13)/(2)=499909.05</t>
  </si>
  <si>
    <t>(77+104)/(2)=90.5</t>
  </si>
  <si>
    <t>(12+44)/(2)=28</t>
  </si>
  <si>
    <t>(12+999755.1)/(2)=499883.55</t>
  </si>
  <si>
    <t>(12+76)/(2)=44</t>
  </si>
  <si>
    <t>(12+64)/(2)=38</t>
  </si>
  <si>
    <t>(999804.1+12)/(2)=499908.05</t>
  </si>
  <si>
    <t>(76+103)/(2)=89.5</t>
  </si>
  <si>
    <t>(11+43)/(2)=27</t>
  </si>
  <si>
    <t>(11+999754.1)/(2)=499882.55</t>
  </si>
  <si>
    <t>(11+75)/(2)=43</t>
  </si>
  <si>
    <t>(11+63)/(2)=37</t>
  </si>
  <si>
    <t>(999803.1+11)/(2)=499907.05</t>
  </si>
  <si>
    <t>(75+102)/(2)=88.5</t>
  </si>
  <si>
    <t>(10+42)/(2)=26</t>
  </si>
  <si>
    <t>(10+999753.1)/(2)=499881.55</t>
  </si>
  <si>
    <t>(10+74)/(2)=42</t>
  </si>
  <si>
    <t>(10+62)/(2)=36</t>
  </si>
  <si>
    <t>(999802.1+10)/(2)=499906.05</t>
  </si>
  <si>
    <t>(74+101)/(2)=87.5</t>
  </si>
  <si>
    <t>(9+41)/(2)=25</t>
  </si>
  <si>
    <t>(9+999752.1)/(2)=499880.55</t>
  </si>
  <si>
    <t>(9+73)/(2)=41</t>
  </si>
  <si>
    <t>(9+61)/(2)=35</t>
  </si>
  <si>
    <t>(999801.1+9)/(2)=499905.05</t>
  </si>
  <si>
    <t>(73+100)/(2)=86.5</t>
  </si>
  <si>
    <t>(8+40)/(2)=24</t>
  </si>
  <si>
    <t>(8+999751.1)/(2)=499879.55</t>
  </si>
  <si>
    <t>(8+72)/(2)=40</t>
  </si>
  <si>
    <t>(8+60)/(2)=34</t>
  </si>
  <si>
    <t>(999800.1+8)/(2)=499904.05</t>
  </si>
  <si>
    <t>(72+99)/(2)=85.5</t>
  </si>
  <si>
    <t>(7+39)/(2)=23</t>
  </si>
  <si>
    <t>(7+999750.1)/(2)=499878.55</t>
  </si>
  <si>
    <t>(7+71)/(2)=39</t>
  </si>
  <si>
    <t>(7+59)/(2)=33</t>
  </si>
  <si>
    <t>(999799.1+7)/(2)=499903.05</t>
  </si>
  <si>
    <t>(71+98)/(2)=84.5</t>
  </si>
  <si>
    <t>(6+38)/(2)=22</t>
  </si>
  <si>
    <t>(6+999749.1)/(2)=499877.55</t>
  </si>
  <si>
    <t>(6+70)/(2)=38</t>
  </si>
  <si>
    <t>(6+58)/(2)=32</t>
  </si>
  <si>
    <t>(999798.1+6)/(2)=499902.05</t>
  </si>
  <si>
    <t>(70+97)/(2)=83.5</t>
  </si>
  <si>
    <t>(5+37)/(2)=21</t>
  </si>
  <si>
    <t>(5+999748.1)/(2)=499876.55</t>
  </si>
  <si>
    <t>(5+69)/(2)=37</t>
  </si>
  <si>
    <t>(5+57)/(2)=31</t>
  </si>
  <si>
    <t>(999797.1+5)/(2)=499901.05</t>
  </si>
  <si>
    <t>(69+96)/(2)=82.5</t>
  </si>
  <si>
    <t>(4+36)/(2)=20</t>
  </si>
  <si>
    <t>(4+999747.1)/(2)=499875.55</t>
  </si>
  <si>
    <t>(4+68)/(2)=36</t>
  </si>
  <si>
    <t>(4+56)/(2)=30</t>
  </si>
  <si>
    <t>(999796.1+4)/(2)=499900.05</t>
  </si>
  <si>
    <t>(31+87)/(2)=59</t>
  </si>
  <si>
    <t>(3+35)/(2)=19</t>
  </si>
  <si>
    <t>(3+999746.1)/(2)=499874.55</t>
  </si>
  <si>
    <t>(3+9)/(2)=6</t>
  </si>
  <si>
    <t>(3+55)/(2)=29</t>
  </si>
  <si>
    <t>(999795.1+3)/(2)=499899.05</t>
  </si>
  <si>
    <t>(30+86)/(2)=58</t>
  </si>
  <si>
    <t>(2+999745.1)/(2)=499873.55</t>
  </si>
  <si>
    <t>(2+8)/(2)=5</t>
  </si>
  <si>
    <t>(2+54)/(2)=28</t>
  </si>
  <si>
    <t>(999794.1+2)/(2)=499898.05</t>
  </si>
  <si>
    <t>(29+85)/(2)=57</t>
  </si>
  <si>
    <t>(1+999744.1)/(2)=499872.55</t>
  </si>
  <si>
    <t>(999793.1+1)/(2)=499897.05</t>
  </si>
  <si>
    <t>(999792.1+0)/(2)=499896.05</t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</si>
  <si>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</si>
  <si>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ell</t>
  </si>
  <si>
    <t>becslés</t>
  </si>
  <si>
    <t>cella1</t>
  </si>
  <si>
    <t>…</t>
  </si>
  <si>
    <t>cella18</t>
  </si>
  <si>
    <t>???</t>
  </si>
  <si>
    <t>minden egyedi hiba kell log-adatként! (6*3=18)</t>
  </si>
  <si>
    <t>melyik a jobb?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</si>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</sst>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3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u/>
      <sz val="12"/>
      <color theme="1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8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0" borderId="0" xfId="0" applyAlignment="1">
      <alignment wrapText="1"/>
    </xf>
    <xf numFmtId="0" fontId="0" fillId="8" borderId="34" xfId="0" applyFill="1" applyBorder="1"/>
    <xf numFmtId="0" fontId="0" fillId="8" borderId="35" xfId="0" applyFill="1" applyBorder="1"/>
    <xf numFmtId="1" fontId="1" fillId="0" borderId="1" xfId="0" applyNumberFormat="1" applyFont="1" applyBorder="1" applyAlignment="1">
      <alignment horizontal="center"/>
    </xf>
    <xf numFmtId="0" fontId="0" fillId="8" borderId="0" xfId="0" applyFill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36" xfId="0" applyBorder="1"/>
    <xf numFmtId="0" fontId="0" fillId="0" borderId="37" xfId="0" applyBorder="1"/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9" borderId="38" xfId="0" applyFont="1" applyFill="1" applyBorder="1" applyAlignment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8" fillId="9" borderId="38" xfId="0" applyFont="1" applyFill="1" applyBorder="1" applyAlignment="1">
      <alignment horizontal="left" vertical="center" wrapText="1"/>
    </xf>
    <xf numFmtId="0" fontId="10" fillId="10" borderId="39" xfId="0" applyFont="1" applyFill="1" applyBorder="1" applyAlignment="1">
      <alignment horizontal="center" vertical="center" wrapText="1"/>
    </xf>
    <xf numFmtId="0" fontId="3" fillId="0" borderId="0" xfId="1"/>
    <xf numFmtId="0" fontId="11" fillId="0" borderId="0" xfId="0" applyFont="1"/>
    <xf numFmtId="0" fontId="8" fillId="9" borderId="40" xfId="0" applyFont="1" applyFill="1" applyBorder="1" applyAlignment="1">
      <alignment horizontal="center" vertical="center" wrapText="1"/>
    </xf>
    <xf numFmtId="1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C8C9C767-3663-434F-E276-A3953C584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2D08507-4ABA-4770-4580-74091577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543753920251013152241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iau.my-x.hu/myx-free/coco/test/21669352025101315232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A75" zoomScale="44" zoomScaleNormal="60" workbookViewId="0">
      <selection activeCell="L91" sqref="L91"/>
    </sheetView>
  </sheetViews>
  <sheetFormatPr defaultColWidth="11" defaultRowHeight="15.6" x14ac:dyDescent="0.3"/>
  <cols>
    <col min="1" max="1" width="17.796875" bestFit="1" customWidth="1"/>
    <col min="3" max="3" width="8.09765625" bestFit="1" customWidth="1"/>
    <col min="4" max="6" width="11.09765625" bestFit="1" customWidth="1"/>
    <col min="7" max="7" width="11.796875" bestFit="1" customWidth="1"/>
    <col min="8" max="8" width="12.296875" bestFit="1" customWidth="1"/>
    <col min="9" max="9" width="11.09765625" bestFit="1" customWidth="1"/>
    <col min="10" max="10" width="11.796875" bestFit="1" customWidth="1"/>
    <col min="11" max="14" width="11.09765625" bestFit="1" customWidth="1"/>
    <col min="15" max="15" width="11.69921875" bestFit="1" customWidth="1"/>
    <col min="16" max="16" width="11.09765625" bestFit="1" customWidth="1"/>
    <col min="17" max="17" width="13.09765625" bestFit="1" customWidth="1"/>
    <col min="18" max="18" width="11.09765625" bestFit="1" customWidth="1"/>
    <col min="19" max="19" width="14.296875" bestFit="1" customWidth="1"/>
    <col min="21" max="21" width="11.09765625" bestFit="1" customWidth="1"/>
    <col min="24" max="25" width="15.5" bestFit="1" customWidth="1"/>
    <col min="32" max="32" width="22.59765625" bestFit="1" customWidth="1"/>
    <col min="44" max="44" width="11.59765625" bestFit="1" customWidth="1"/>
    <col min="45" max="45" width="12.796875" bestFit="1" customWidth="1"/>
    <col min="46" max="46" width="13.5" bestFit="1" customWidth="1"/>
  </cols>
  <sheetData>
    <row r="1" spans="1:40" x14ac:dyDescent="0.3">
      <c r="A1" s="90" t="s">
        <v>20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2"/>
      <c r="Z1">
        <v>0</v>
      </c>
    </row>
    <row r="2" spans="1:40" x14ac:dyDescent="0.3">
      <c r="A2" s="93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5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6"/>
      <c r="F3" s="97"/>
      <c r="G3" s="97"/>
      <c r="H3" s="97"/>
      <c r="I3" s="97"/>
      <c r="J3" s="97"/>
      <c r="K3" s="97"/>
      <c r="L3" s="97"/>
      <c r="M3" s="98"/>
      <c r="Z3">
        <v>0.4</v>
      </c>
      <c r="AB3" s="1">
        <f ca="1">B67</f>
        <v>3.5880704935428933</v>
      </c>
      <c r="AC3" s="1">
        <f ca="1">G67</f>
        <v>0.74435874037395311</v>
      </c>
      <c r="AD3" s="1">
        <f ca="1">L67</f>
        <v>3.0622823380384796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99"/>
      <c r="F4" s="100"/>
      <c r="G4" s="100"/>
      <c r="H4" s="100"/>
      <c r="I4" s="100"/>
      <c r="J4" s="100"/>
      <c r="K4" s="100"/>
      <c r="L4" s="100"/>
      <c r="M4" s="101"/>
      <c r="AA4">
        <v>1</v>
      </c>
      <c r="AB4" s="1">
        <f t="dataTable" ref="AB4:AD203" dt2D="0" dtr="0" r1="K47" ca="1"/>
        <v>0.92924951003974621</v>
      </c>
      <c r="AC4" s="1">
        <v>1.1977719366304926</v>
      </c>
      <c r="AD4" s="1">
        <v>2.8372311345744827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99"/>
      <c r="F5" s="100"/>
      <c r="G5" s="100"/>
      <c r="H5" s="100"/>
      <c r="I5" s="100"/>
      <c r="J5" s="100"/>
      <c r="K5" s="100"/>
      <c r="L5" s="100"/>
      <c r="M5" s="101"/>
      <c r="AA5">
        <v>2</v>
      </c>
      <c r="AB5" s="1">
        <v>2.774819275250076</v>
      </c>
      <c r="AC5" s="1">
        <v>1.0689504510678238</v>
      </c>
      <c r="AD5" s="1">
        <v>2.0874266641166357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99"/>
      <c r="F6" s="100"/>
      <c r="G6" s="100"/>
      <c r="H6" s="100"/>
      <c r="I6" s="100"/>
      <c r="J6" s="100"/>
      <c r="K6" s="100"/>
      <c r="L6" s="100"/>
      <c r="M6" s="101"/>
      <c r="AA6">
        <v>3</v>
      </c>
      <c r="AB6" s="1">
        <v>3.0993393200499959</v>
      </c>
      <c r="AC6" s="1">
        <v>1.0465349448571823</v>
      </c>
      <c r="AD6" s="1">
        <v>2.1889032536515551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99"/>
      <c r="F7" s="100"/>
      <c r="G7" s="100"/>
      <c r="H7" s="100"/>
      <c r="I7" s="100"/>
      <c r="J7" s="100"/>
      <c r="K7" s="100"/>
      <c r="L7" s="100"/>
      <c r="M7" s="101"/>
      <c r="AA7">
        <v>4</v>
      </c>
      <c r="AB7" s="1">
        <v>7.3968445283498898</v>
      </c>
      <c r="AC7" s="1">
        <v>0.26172411287027536</v>
      </c>
      <c r="AD7" s="1">
        <v>3.0589950598708806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99"/>
      <c r="F8" s="100"/>
      <c r="G8" s="100"/>
      <c r="H8" s="100"/>
      <c r="I8" s="100"/>
      <c r="J8" s="100"/>
      <c r="K8" s="100"/>
      <c r="L8" s="100"/>
      <c r="M8" s="101"/>
      <c r="X8" s="53" t="s">
        <v>33</v>
      </c>
      <c r="Y8" s="54" t="s">
        <v>67</v>
      </c>
      <c r="AA8">
        <v>5</v>
      </c>
      <c r="AB8" s="1">
        <v>7.642474574903007</v>
      </c>
      <c r="AC8" s="1">
        <v>0.9249846410649365</v>
      </c>
      <c r="AD8" s="1">
        <v>1.4163635855344847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99"/>
      <c r="F9" s="100"/>
      <c r="G9" s="100"/>
      <c r="H9" s="100"/>
      <c r="I9" s="100"/>
      <c r="J9" s="100"/>
      <c r="K9" s="100"/>
      <c r="L9" s="100"/>
      <c r="M9" s="101"/>
      <c r="X9" s="55" t="s">
        <v>34</v>
      </c>
      <c r="Y9" s="3">
        <v>1</v>
      </c>
      <c r="AA9">
        <v>6</v>
      </c>
      <c r="AB9" s="1">
        <v>0.75568657988560917</v>
      </c>
      <c r="AC9" s="1">
        <v>1.1594010997919395</v>
      </c>
      <c r="AD9" s="1">
        <v>1.6334372011981746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99"/>
      <c r="F10" s="100"/>
      <c r="G10" s="100"/>
      <c r="H10" s="100"/>
      <c r="I10" s="100"/>
      <c r="J10" s="100"/>
      <c r="K10" s="100"/>
      <c r="L10" s="100"/>
      <c r="M10" s="101"/>
      <c r="X10" s="55" t="s">
        <v>35</v>
      </c>
      <c r="Y10" s="3">
        <v>1</v>
      </c>
      <c r="AA10">
        <v>7</v>
      </c>
      <c r="AB10" s="1">
        <v>4.5667555160794109</v>
      </c>
      <c r="AC10" s="1">
        <v>0.69360736745273288</v>
      </c>
      <c r="AD10" s="1">
        <v>1.4777926847796905</v>
      </c>
    </row>
    <row r="11" spans="1:40" ht="31.2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2"/>
      <c r="F11" s="103"/>
      <c r="G11" s="103"/>
      <c r="H11" s="103"/>
      <c r="I11" s="103"/>
      <c r="J11" s="103"/>
      <c r="K11" s="103"/>
      <c r="L11" s="103"/>
      <c r="M11" s="104"/>
      <c r="O11" s="59" t="s">
        <v>405</v>
      </c>
      <c r="X11" s="55" t="s">
        <v>36</v>
      </c>
      <c r="Y11" s="3">
        <v>1</v>
      </c>
      <c r="AA11">
        <v>8</v>
      </c>
      <c r="AB11" s="1">
        <v>0.32669374185340672</v>
      </c>
      <c r="AC11" s="1">
        <v>1.4046452234535369</v>
      </c>
      <c r="AD11" s="1">
        <v>1.6992539435857388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1.4760395108679767</v>
      </c>
      <c r="AA12">
        <v>9</v>
      </c>
      <c r="AB12" s="1">
        <v>4.1889635955892901</v>
      </c>
      <c r="AC12" s="1">
        <v>0.59059378071390189</v>
      </c>
      <c r="AD12" s="1">
        <v>2.7061422363049621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O13" s="1">
        <f ca="1">MIN(INDEX(ABS($B$13:$D$18 - $B$40:$D$45),0,0))</f>
        <v>5.2253654708813047E-2</v>
      </c>
      <c r="X13" s="55"/>
      <c r="Y13" s="3"/>
      <c r="AA13">
        <v>10</v>
      </c>
      <c r="AB13" s="1">
        <v>5.0318924467054673</v>
      </c>
      <c r="AC13" s="1">
        <v>0.69656716226388604</v>
      </c>
      <c r="AD13" s="1">
        <v>1.9480859353277613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0.25502239435151014</v>
      </c>
      <c r="AC14" s="1">
        <v>0.36314293400795655</v>
      </c>
      <c r="AD14" s="1">
        <v>1.0211165251583303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3.0388195692953386</v>
      </c>
      <c r="AC15" s="1">
        <v>0.63689839509468316</v>
      </c>
      <c r="AD15" s="1">
        <v>1.585893249096813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>
        <f ca="1">SUMPRODUCT(--(ABS(B13:D18 - B40:D45) &lt;= $Z$2))</f>
        <v>4</v>
      </c>
      <c r="AA16">
        <v>13</v>
      </c>
      <c r="AB16" s="1">
        <v>3.9138451066285525</v>
      </c>
      <c r="AC16" s="1">
        <v>0.24789228410144704</v>
      </c>
      <c r="AD16" s="1">
        <v>1.7311007917615426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10</v>
      </c>
      <c r="AA17">
        <v>14</v>
      </c>
      <c r="AB17" s="1">
        <v>6.6112975771539286</v>
      </c>
      <c r="AC17" s="1">
        <v>0.24497955584808831</v>
      </c>
      <c r="AD17" s="1">
        <v>1.431006443853295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4</v>
      </c>
      <c r="AA18">
        <v>15</v>
      </c>
      <c r="AB18" s="1">
        <v>1.3538532835400543</v>
      </c>
      <c r="AC18" s="1">
        <v>0.95963398077750417</v>
      </c>
      <c r="AD18" s="1">
        <v>2.6887677254506772</v>
      </c>
    </row>
    <row r="19" spans="1:30" ht="16.2" thickBot="1" x14ac:dyDescent="0.35">
      <c r="X19" s="55" t="s">
        <v>45</v>
      </c>
      <c r="Y19" s="3">
        <f ca="1">Y15/$Y$14</f>
        <v>0</v>
      </c>
      <c r="AA19">
        <v>16</v>
      </c>
      <c r="AB19" s="1">
        <v>7.0261672199869238</v>
      </c>
      <c r="AC19" s="1">
        <v>0.26979824846067518</v>
      </c>
      <c r="AD19" s="1">
        <v>2.4085788418395881</v>
      </c>
    </row>
    <row r="20" spans="1:30" x14ac:dyDescent="0.3">
      <c r="A20" s="115" t="s">
        <v>21</v>
      </c>
      <c r="B20" s="116"/>
      <c r="C20" s="116"/>
      <c r="D20" s="117"/>
      <c r="X20" s="55" t="s">
        <v>43</v>
      </c>
      <c r="Y20" s="3">
        <f ca="1">Y16/$Y$14</f>
        <v>0.22222222222222221</v>
      </c>
      <c r="AA20">
        <v>17</v>
      </c>
      <c r="AB20" s="1">
        <v>2.7817457743620708</v>
      </c>
      <c r="AC20" s="1">
        <v>0.86575334578953766</v>
      </c>
      <c r="AD20" s="1">
        <v>1.4587486913324774</v>
      </c>
    </row>
    <row r="21" spans="1:30" x14ac:dyDescent="0.3">
      <c r="A21" s="118"/>
      <c r="B21" s="119"/>
      <c r="C21" s="119"/>
      <c r="D21" s="120"/>
      <c r="X21" s="55" t="s">
        <v>44</v>
      </c>
      <c r="Y21" s="3">
        <f ca="1">Y17/$Y$14</f>
        <v>0.55555555555555558</v>
      </c>
      <c r="AA21">
        <v>18</v>
      </c>
      <c r="AB21" s="1">
        <v>7.8826401974958626</v>
      </c>
      <c r="AC21" s="1">
        <v>1.0123782038264142</v>
      </c>
      <c r="AD21" s="1">
        <v>2.9234145537093554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0.22222222222222221</v>
      </c>
      <c r="AA22">
        <v>19</v>
      </c>
      <c r="AB22" s="1">
        <v>3.1965881462376897</v>
      </c>
      <c r="AC22" s="1">
        <v>0.81873672497603112</v>
      </c>
      <c r="AD22" s="1">
        <v>2.2826060496894005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5.2253654708813047E-2</v>
      </c>
      <c r="AA23">
        <v>20</v>
      </c>
      <c r="AB23" s="1">
        <v>7.6547932676261805</v>
      </c>
      <c r="AC23" s="1">
        <v>0.38754813529933818</v>
      </c>
      <c r="AD23" s="1">
        <v>1.6364906945712319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0.74515966205497763</v>
      </c>
      <c r="AA24">
        <v>21</v>
      </c>
      <c r="AB24" s="1">
        <v>5.5397860560397572</v>
      </c>
      <c r="AC24" s="1">
        <v>0.90444030418726162</v>
      </c>
      <c r="AD24" s="1">
        <v>2.2315529989115186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>
        <f ca="1">SUMPRODUCT(ABS(B13:D18 - B40:D45))/$Y$14</f>
        <v>0.31480638145507445</v>
      </c>
      <c r="AA25">
        <v>22</v>
      </c>
      <c r="AB25" s="1">
        <v>2.9233464224313552</v>
      </c>
      <c r="AC25" s="1">
        <v>0.6033952597122666</v>
      </c>
      <c r="AD25" s="1">
        <v>3.5589660154575982</v>
      </c>
    </row>
    <row r="26" spans="1:30" x14ac:dyDescent="0.3">
      <c r="X26" s="55" t="s">
        <v>50</v>
      </c>
      <c r="Y26" s="3" cm="1">
        <f t="array" aca="1" ref="Y26" ca="1">SQRT( SUMPRODUCT((ABS(B13:D18 - B40:D45)-AVERAGE(ABS(B13:D18 - B40:D45)))^2) / $Y$14 )</f>
        <v>0.16884057252790199</v>
      </c>
      <c r="AA26">
        <v>23</v>
      </c>
      <c r="AB26" s="1">
        <v>2.6767576560814779</v>
      </c>
      <c r="AC26" s="1">
        <v>0.96389068639797248</v>
      </c>
      <c r="AD26" s="1">
        <v>2.7359310613725119</v>
      </c>
    </row>
    <row r="27" spans="1:30" ht="16.2" thickBot="1" x14ac:dyDescent="0.35">
      <c r="X27" s="55" t="s">
        <v>51</v>
      </c>
      <c r="Y27" s="3" cm="1">
        <f t="array" aca="1" ref="Y27" ca="1">MEDIAN(ABS(B13:D18 - B40:D45))</f>
        <v>0.30031476398543588</v>
      </c>
      <c r="AA27">
        <v>24</v>
      </c>
      <c r="AB27" s="1">
        <v>2.2462244253894474</v>
      </c>
      <c r="AC27" s="1">
        <v>0.67108163843826973</v>
      </c>
      <c r="AD27" s="1">
        <v>1.4450153463989339</v>
      </c>
    </row>
    <row r="28" spans="1:30" x14ac:dyDescent="0.3">
      <c r="A28" s="130" t="s">
        <v>22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2"/>
      <c r="X28" s="55" t="s">
        <v>52</v>
      </c>
      <c r="Y28" s="3">
        <f ca="1">IFERROR(_xlfn.MODE.SNGL(ROUND(ABS(B13:D18 - B40:D45),1)), MEDIAN(ROUND(ABS(B13:D18 - B40:D45),1)))</f>
        <v>0.3</v>
      </c>
      <c r="AA28">
        <v>25</v>
      </c>
      <c r="AB28" s="1">
        <v>3.7298086023344061</v>
      </c>
      <c r="AC28" s="1">
        <v>0.7469940335630989</v>
      </c>
      <c r="AD28" s="1">
        <v>1.5623133604552819</v>
      </c>
    </row>
    <row r="29" spans="1:30" x14ac:dyDescent="0.3">
      <c r="A29" s="133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5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0.22971802975290417</v>
      </c>
      <c r="AA29">
        <v>26</v>
      </c>
      <c r="AB29" s="1">
        <v>4.6142075541390293</v>
      </c>
      <c r="AC29" s="1">
        <v>1.1697472835465341</v>
      </c>
      <c r="AD29" s="1">
        <v>3.4440493978863653</v>
      </c>
    </row>
    <row r="30" spans="1:30" x14ac:dyDescent="0.3">
      <c r="A30" s="25" t="s">
        <v>3</v>
      </c>
      <c r="B30" s="2">
        <f ca="1">MAX(B40:B45)</f>
        <v>0.47064367019500375</v>
      </c>
      <c r="C30" s="2">
        <f ca="1">MAX(C40:C45)</f>
        <v>0.64825152654518214</v>
      </c>
      <c r="D30" s="2">
        <f ca="1">MAX(D40:D45)</f>
        <v>0.85225365470881309</v>
      </c>
      <c r="E30" s="121"/>
      <c r="F30" s="122"/>
      <c r="G30" s="122"/>
      <c r="H30" s="122"/>
      <c r="I30" s="122"/>
      <c r="J30" s="122"/>
      <c r="K30" s="122"/>
      <c r="L30" s="122"/>
      <c r="M30" s="123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0.30031476398543588</v>
      </c>
      <c r="AA30">
        <v>27</v>
      </c>
      <c r="AB30" s="1">
        <v>2.62653060560906</v>
      </c>
      <c r="AC30" s="1">
        <v>1.2118458603401323</v>
      </c>
      <c r="AD30" s="1">
        <v>2.7455222546202722</v>
      </c>
    </row>
    <row r="31" spans="1:30" ht="16.2" thickBot="1" x14ac:dyDescent="0.35">
      <c r="A31" s="25" t="s">
        <v>4</v>
      </c>
      <c r="B31" s="2">
        <f ca="1">MIN(B40:B45)</f>
        <v>0.18522711138749157</v>
      </c>
      <c r="C31" s="2">
        <f t="shared" ref="C31:D31" ca="1" si="19">MIN(C40:C45)</f>
        <v>0.14049835257076099</v>
      </c>
      <c r="D31" s="2">
        <f t="shared" ca="1" si="19"/>
        <v>0.15484033794502239</v>
      </c>
      <c r="E31" s="124"/>
      <c r="F31" s="125"/>
      <c r="G31" s="125"/>
      <c r="H31" s="125"/>
      <c r="I31" s="125"/>
      <c r="J31" s="125"/>
      <c r="K31" s="125"/>
      <c r="L31" s="125"/>
      <c r="M31" s="126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0.36693854835510265</v>
      </c>
      <c r="AA31">
        <v>28</v>
      </c>
      <c r="AB31" s="1">
        <v>4.5951061055971127</v>
      </c>
      <c r="AC31" s="1">
        <v>1.0141876286748284</v>
      </c>
      <c r="AD31" s="1">
        <v>2.2716543934378759</v>
      </c>
    </row>
    <row r="32" spans="1:30" x14ac:dyDescent="0.3">
      <c r="A32" s="25" t="s">
        <v>5</v>
      </c>
      <c r="B32" s="2">
        <f ca="1">AVERAGE(B40:B45)</f>
        <v>0.34698843230227666</v>
      </c>
      <c r="C32" s="2">
        <f t="shared" ref="C32:D32" ca="1" si="20">AVERAGE(C40:C45)</f>
        <v>0.34711372528676249</v>
      </c>
      <c r="D32" s="2">
        <f t="shared" ca="1" si="20"/>
        <v>0.55548790071523035</v>
      </c>
      <c r="E32" s="124"/>
      <c r="F32" s="125"/>
      <c r="G32" s="125"/>
      <c r="H32" s="125"/>
      <c r="I32" s="125"/>
      <c r="J32" s="125"/>
      <c r="K32" s="125"/>
      <c r="L32" s="125"/>
      <c r="M32" s="126"/>
      <c r="AA32">
        <v>29</v>
      </c>
      <c r="AB32" s="1">
        <v>2.800320291203247</v>
      </c>
      <c r="AC32" s="1">
        <v>0.50399396329284807</v>
      </c>
      <c r="AD32" s="1">
        <v>1.1950577664309734</v>
      </c>
    </row>
    <row r="33" spans="1:30" x14ac:dyDescent="0.3">
      <c r="A33" s="25" t="s">
        <v>6</v>
      </c>
      <c r="B33" s="2">
        <f ca="1">STDEV(B40:B45)</f>
        <v>0.1219339932406537</v>
      </c>
      <c r="C33" s="2">
        <f t="shared" ref="C33:D33" ca="1" si="21">STDEV(C40:C45)</f>
        <v>0.22195622267131157</v>
      </c>
      <c r="D33" s="2">
        <f t="shared" ca="1" si="21"/>
        <v>0.30735107018378544</v>
      </c>
      <c r="E33" s="124"/>
      <c r="F33" s="125"/>
      <c r="G33" s="125"/>
      <c r="H33" s="125"/>
      <c r="I33" s="125"/>
      <c r="J33" s="125"/>
      <c r="K33" s="125"/>
      <c r="L33" s="125"/>
      <c r="M33" s="126"/>
      <c r="AA33">
        <v>30</v>
      </c>
      <c r="AB33" s="1">
        <v>7.9583557194517081</v>
      </c>
      <c r="AC33" s="1">
        <v>0.43247833902610333</v>
      </c>
      <c r="AD33" s="1">
        <v>2.4185148179282736</v>
      </c>
    </row>
    <row r="34" spans="1:30" x14ac:dyDescent="0.3">
      <c r="A34" s="25" t="s">
        <v>7</v>
      </c>
      <c r="B34" s="2">
        <f ca="1">MEDIAN(B40:B45)</f>
        <v>0.34832430932402425</v>
      </c>
      <c r="C34" s="2">
        <f t="shared" ref="C34:D34" ca="1" si="22">MEDIAN(C40:C45)</f>
        <v>0.31485218050829467</v>
      </c>
      <c r="D34" s="2">
        <f t="shared" ca="1" si="22"/>
        <v>0.58281627736457287</v>
      </c>
      <c r="E34" s="124"/>
      <c r="F34" s="125"/>
      <c r="G34" s="125"/>
      <c r="H34" s="125"/>
      <c r="I34" s="125"/>
      <c r="J34" s="125"/>
      <c r="K34" s="125"/>
      <c r="L34" s="125"/>
      <c r="M34" s="126"/>
      <c r="AA34">
        <v>31</v>
      </c>
      <c r="AB34" s="1">
        <v>2.0323479209399289</v>
      </c>
      <c r="AC34" s="1">
        <v>0.4272385747722065</v>
      </c>
      <c r="AD34" s="1">
        <v>2.350520260677333</v>
      </c>
    </row>
    <row r="35" spans="1:30" x14ac:dyDescent="0.3">
      <c r="A35" s="25" t="s">
        <v>8</v>
      </c>
      <c r="B35" s="2" cm="1">
        <f t="array" aca="1" ref="B35" ca="1">IFERROR(_xlfn.MODE.SNGL(ROUND(B40:B45,1)),0)</f>
        <v>0.5</v>
      </c>
      <c r="C35" s="2" cm="1">
        <f t="array" aca="1" ref="C35" ca="1">IFERROR(_xlfn.MODE.SNGL(ROUND(C40:C45,1)),0)</f>
        <v>0.1</v>
      </c>
      <c r="D35" s="2" cm="1">
        <f t="array" aca="1" ref="D35" ca="1">IFERROR(_xlfn.MODE.SNGL(ROUND(D40:D45,1)),0)</f>
        <v>0.8</v>
      </c>
      <c r="E35" s="124"/>
      <c r="F35" s="125"/>
      <c r="G35" s="125"/>
      <c r="H35" s="125"/>
      <c r="I35" s="125"/>
      <c r="J35" s="125"/>
      <c r="K35" s="125"/>
      <c r="L35" s="125"/>
      <c r="M35" s="126"/>
      <c r="AA35">
        <v>32</v>
      </c>
      <c r="AB35" s="1">
        <v>8.3754781749434528</v>
      </c>
      <c r="AC35" s="1">
        <v>0.63673176084554872</v>
      </c>
      <c r="AD35" s="1">
        <v>1.8650417192384929</v>
      </c>
    </row>
    <row r="36" spans="1:30" x14ac:dyDescent="0.3">
      <c r="A36" s="25" t="s">
        <v>9</v>
      </c>
      <c r="B36" s="2">
        <f ca="1">QUARTILE(B40:B45,1)</f>
        <v>0.26486208872797623</v>
      </c>
      <c r="C36" s="2">
        <f t="shared" ref="C36:D36" ca="1" si="23">QUARTILE(C40:C45,1)</f>
        <v>0.1528276992101657</v>
      </c>
      <c r="D36" s="2">
        <f t="shared" ca="1" si="23"/>
        <v>0.34073196078776075</v>
      </c>
      <c r="E36" s="124"/>
      <c r="F36" s="125"/>
      <c r="G36" s="125"/>
      <c r="H36" s="125"/>
      <c r="I36" s="125"/>
      <c r="J36" s="125"/>
      <c r="K36" s="125"/>
      <c r="L36" s="125"/>
      <c r="M36" s="126"/>
      <c r="AA36">
        <v>33</v>
      </c>
      <c r="AB36" s="1">
        <v>5.5361437473053314</v>
      </c>
      <c r="AC36" s="1">
        <v>0.73870665826185178</v>
      </c>
      <c r="AD36" s="1">
        <v>1.6218821979954183</v>
      </c>
    </row>
    <row r="37" spans="1:30" x14ac:dyDescent="0.3">
      <c r="A37" s="25" t="s">
        <v>10</v>
      </c>
      <c r="B37" s="2">
        <f ca="1">QUARTILE(B40:B45,2)</f>
        <v>0.34832430932402425</v>
      </c>
      <c r="C37" s="2">
        <f t="shared" ref="C37:D37" ca="1" si="24">QUARTILE(C40:C45,2)</f>
        <v>0.31485218050829467</v>
      </c>
      <c r="D37" s="2">
        <f t="shared" ca="1" si="24"/>
        <v>0.58281627736457287</v>
      </c>
      <c r="E37" s="124"/>
      <c r="F37" s="125"/>
      <c r="G37" s="125"/>
      <c r="H37" s="125"/>
      <c r="I37" s="125"/>
      <c r="J37" s="125"/>
      <c r="K37" s="125"/>
      <c r="L37" s="125"/>
      <c r="M37" s="126"/>
      <c r="AA37">
        <v>34</v>
      </c>
      <c r="AB37" s="1">
        <v>5.068214954164989</v>
      </c>
      <c r="AC37" s="1">
        <v>0.6062721314789874</v>
      </c>
      <c r="AD37" s="1">
        <v>2.7072031723215275</v>
      </c>
    </row>
    <row r="38" spans="1:30" x14ac:dyDescent="0.3">
      <c r="A38" s="25" t="s">
        <v>11</v>
      </c>
      <c r="B38" s="2">
        <f ca="1">QUARTILE(B40:B45,3)</f>
        <v>0.45635846112137268</v>
      </c>
      <c r="C38" s="2">
        <f t="shared" ref="C38:D38" ca="1" si="25">QUARTILE(C40:C45,3)</f>
        <v>0.50276947473501343</v>
      </c>
      <c r="D38" s="2">
        <f t="shared" ca="1" si="25"/>
        <v>0.82082682057582634</v>
      </c>
      <c r="E38" s="127"/>
      <c r="F38" s="128"/>
      <c r="G38" s="128"/>
      <c r="H38" s="128"/>
      <c r="I38" s="128"/>
      <c r="J38" s="128"/>
      <c r="K38" s="128"/>
      <c r="L38" s="128"/>
      <c r="M38" s="129"/>
      <c r="AA38">
        <v>35</v>
      </c>
      <c r="AB38" s="1">
        <v>0.5235209887892478</v>
      </c>
      <c r="AC38" s="1">
        <v>1.2564446544174781</v>
      </c>
      <c r="AD38" s="1">
        <v>2.0050489345628471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3.058758054762019</v>
      </c>
      <c r="AC39" s="1">
        <v>1.280289556782972</v>
      </c>
      <c r="AD39" s="1">
        <v>2.1742158959461215</v>
      </c>
    </row>
    <row r="40" spans="1:30" x14ac:dyDescent="0.3">
      <c r="A40" s="25">
        <v>1</v>
      </c>
      <c r="B40" s="23">
        <f ca="1">B4 + (B3-B4)*RAND() + 0*$K$47</f>
        <v>0.46753259330091701</v>
      </c>
      <c r="C40" s="23">
        <f ca="1">C4 + (C3-C4)*RAND() + 0*$K$47</f>
        <v>0.14709888487217693</v>
      </c>
      <c r="D40" s="23">
        <f ca="1">D4 + (D3-D4)*RAND() + 0*$K$47</f>
        <v>0.15484033794502239</v>
      </c>
      <c r="E40" s="2">
        <f ca="1">MAX(B40:D40)</f>
        <v>0.46753259330091701</v>
      </c>
      <c r="F40" s="2">
        <f ca="1">MIN(B40:D40)</f>
        <v>0.14709888487217693</v>
      </c>
      <c r="G40" s="2">
        <f ca="1">AVERAGE(B40:D40)</f>
        <v>0.25649060537270546</v>
      </c>
      <c r="H40" s="2">
        <f ca="1">STDEV(B40:D40)</f>
        <v>0.18280870609858357</v>
      </c>
      <c r="I40" s="2">
        <f ca="1">MEDIAN(B40:D40)</f>
        <v>0.15484033794502239</v>
      </c>
      <c r="J40" s="2">
        <f t="shared" ref="J40:J41" ca="1" si="26">IFERROR(
  _xlfn.MODE.SNGL(ROUND(B40,1),ROUND(C40,1),ROUND(D40,1)),
  MEDIAN(   ROUND(B40,1),ROUND(C40,1),ROUND(D40,1))
)</f>
        <v>0.2</v>
      </c>
      <c r="K40" s="2">
        <f ca="1">QUARTILE(B40:D40,1)</f>
        <v>0.15096961140859966</v>
      </c>
      <c r="L40" s="2">
        <f ca="1">QUARTILE(B40:D40,2)</f>
        <v>0.15484033794502239</v>
      </c>
      <c r="M40" s="3">
        <f ca="1">QUARTILE(B40:D40,3)</f>
        <v>0.3111864656229697</v>
      </c>
      <c r="AA40">
        <v>37</v>
      </c>
      <c r="AB40" s="1">
        <v>4.3906991047821888</v>
      </c>
      <c r="AC40" s="1">
        <v>0.40323600823657074</v>
      </c>
      <c r="AD40" s="1">
        <v>2.7397745832515099</v>
      </c>
    </row>
    <row r="41" spans="1:30" x14ac:dyDescent="0.3">
      <c r="A41" s="25">
        <v>2</v>
      </c>
      <c r="B41" s="23">
        <f ca="1">B4 + (B3-B4)*RAND() + 0*$K$47</f>
        <v>0.42283606458273981</v>
      </c>
      <c r="C41" s="23">
        <f ca="1">C4 + (C3-C4)*RAND() + 0*$K$47</f>
        <v>0.51712922671586548</v>
      </c>
      <c r="D41" s="23">
        <f ca="1">D4 + (D3-D4)*RAND() + 0*$K$47</f>
        <v>0.82535727042606033</v>
      </c>
      <c r="E41" s="2">
        <f t="shared" ref="E41:E45" ca="1" si="27">MAX(B41:D41)</f>
        <v>0.82535727042606033</v>
      </c>
      <c r="F41" s="2">
        <f t="shared" ref="F41:F45" ca="1" si="28">MIN(B41:D41)</f>
        <v>0.42283606458273981</v>
      </c>
      <c r="G41" s="2">
        <f t="shared" ref="G41:G45" ca="1" si="29">AVERAGE(B41:D41)</f>
        <v>0.58844085390822187</v>
      </c>
      <c r="H41" s="2">
        <f t="shared" ref="H41:H45" ca="1" si="30">STDEV(B41:D41)</f>
        <v>0.21052278123283091</v>
      </c>
      <c r="I41" s="2">
        <f t="shared" ref="I41:I45" ca="1" si="31">MEDIAN(B41:D41)</f>
        <v>0.51712922671586548</v>
      </c>
      <c r="J41" s="2">
        <f t="shared" ca="1" si="26"/>
        <v>0.5</v>
      </c>
      <c r="K41" s="2">
        <f t="shared" ref="K41:K45" ca="1" si="32">QUARTILE(B41:D41,1)</f>
        <v>0.46998264564930264</v>
      </c>
      <c r="L41" s="2">
        <f t="shared" ref="L41:L45" ca="1" si="33">QUARTILE(B41:D41,2)</f>
        <v>0.51712922671586548</v>
      </c>
      <c r="M41" s="3">
        <f t="shared" ref="M41:M45" ca="1" si="34">QUARTILE(B41:D41,3)</f>
        <v>0.67124324857096296</v>
      </c>
      <c r="AA41">
        <v>38</v>
      </c>
      <c r="AB41" s="1">
        <v>4.1070268321459782</v>
      </c>
      <c r="AC41" s="1">
        <v>1.2084252935468724</v>
      </c>
      <c r="AD41" s="1">
        <v>2.7700870322908364</v>
      </c>
    </row>
    <row r="42" spans="1:30" x14ac:dyDescent="0.3">
      <c r="A42" s="25">
        <v>3</v>
      </c>
      <c r="B42" s="23">
        <f ca="1">B4 + (B3-B4)*RAND() + 0*$K$47</f>
        <v>0.27381255406530869</v>
      </c>
      <c r="C42" s="23">
        <f ca="1">C4 + (C3-C4)*RAND() + 0*$K$47</f>
        <v>0.17001414222413205</v>
      </c>
      <c r="D42" s="23">
        <f ca="1">D4 + (D3-D4)*RAND() + 0*$K$47</f>
        <v>0.85225365470881309</v>
      </c>
      <c r="E42" s="2">
        <f t="shared" ca="1" si="27"/>
        <v>0.85225365470881309</v>
      </c>
      <c r="F42" s="2">
        <f t="shared" ca="1" si="28"/>
        <v>0.17001414222413205</v>
      </c>
      <c r="G42" s="2">
        <f t="shared" ca="1" si="29"/>
        <v>0.43202678366608466</v>
      </c>
      <c r="H42" s="2">
        <f t="shared" ca="1" si="30"/>
        <v>0.36760916056997145</v>
      </c>
      <c r="I42" s="2">
        <f t="shared" ca="1" si="31"/>
        <v>0.27381255406530869</v>
      </c>
      <c r="J42" s="2">
        <f ca="1">IFERROR(
  _xlfn.MODE.SNGL(ROUND(B42,1),ROUND(C42,1),ROUND(D42,1)),
  MEDIAN(   ROUND(B42,1),ROUND(C42,1),ROUND(D42,1))
)</f>
        <v>0.3</v>
      </c>
      <c r="K42" s="2">
        <f t="shared" ca="1" si="32"/>
        <v>0.22191334814472036</v>
      </c>
      <c r="L42" s="2">
        <f t="shared" ca="1" si="33"/>
        <v>0.27381255406530869</v>
      </c>
      <c r="M42" s="3">
        <f t="shared" ca="1" si="34"/>
        <v>0.56303310438706089</v>
      </c>
      <c r="AA42">
        <v>39</v>
      </c>
      <c r="AB42" s="1">
        <v>5.3525564018939651</v>
      </c>
      <c r="AC42" s="1">
        <v>0.91091739299900842</v>
      </c>
      <c r="AD42" s="1">
        <v>2.5857490102760106</v>
      </c>
    </row>
    <row r="43" spans="1:30" x14ac:dyDescent="0.3">
      <c r="A43" s="25">
        <v>4</v>
      </c>
      <c r="B43" s="23">
        <f ca="1">B4 + (B3-B4)*RAND() + 0*$K$47</f>
        <v>0.47064367019500375</v>
      </c>
      <c r="C43" s="23">
        <f ca="1">C4 + (C3-C4)*RAND() + 0*$K$47</f>
        <v>0.45969021879245719</v>
      </c>
      <c r="D43" s="23">
        <f ca="1">D4 + (D3-D4)*RAND() + 0*$K$47</f>
        <v>0.8072354710251245</v>
      </c>
      <c r="E43" s="2">
        <f t="shared" ca="1" si="27"/>
        <v>0.8072354710251245</v>
      </c>
      <c r="F43" s="2">
        <f t="shared" ca="1" si="28"/>
        <v>0.45969021879245719</v>
      </c>
      <c r="G43" s="2">
        <f t="shared" ca="1" si="29"/>
        <v>0.57918978667086185</v>
      </c>
      <c r="H43" s="2">
        <f t="shared" ca="1" si="30"/>
        <v>0.19756927933983062</v>
      </c>
      <c r="I43" s="2">
        <f t="shared" ca="1" si="31"/>
        <v>0.47064367019500375</v>
      </c>
      <c r="J43" s="2">
        <f ca="1">IFERROR(
  _xlfn.MODE.SNGL(ROUND(B43,1),ROUND(C43,1),ROUND(D43,1)),
  MEDIAN(   ROUND(B43,1),ROUND(C43,1),ROUND(D43,1))
)</f>
        <v>0.5</v>
      </c>
      <c r="K43" s="2">
        <f t="shared" ca="1" si="32"/>
        <v>0.46516694449373047</v>
      </c>
      <c r="L43" s="2">
        <f t="shared" ca="1" si="33"/>
        <v>0.47064367019500375</v>
      </c>
      <c r="M43" s="3">
        <f t="shared" ca="1" si="34"/>
        <v>0.63893957061006412</v>
      </c>
      <c r="AA43">
        <v>40</v>
      </c>
      <c r="AB43" s="1">
        <v>6.4915244908858174</v>
      </c>
      <c r="AC43" s="1">
        <v>0.79862553633727618</v>
      </c>
      <c r="AD43" s="1">
        <v>3.0180874358463701</v>
      </c>
    </row>
    <row r="44" spans="1:30" x14ac:dyDescent="0.3">
      <c r="A44" s="25">
        <v>5</v>
      </c>
      <c r="B44" s="23">
        <f ca="1">B4 + (B3-B4)*RAND() + 0*$K$47</f>
        <v>0.26187860028219878</v>
      </c>
      <c r="C44" s="23">
        <f ca="1">C4 + (C3-C4)*RAND() + 0*$K$47</f>
        <v>0.64825152654518214</v>
      </c>
      <c r="D44" s="23">
        <f ca="1">D4 + (D3-D4)*RAND() + 0*$K$47</f>
        <v>0.35839708370402124</v>
      </c>
      <c r="E44" s="2">
        <f t="shared" ca="1" si="27"/>
        <v>0.64825152654518214</v>
      </c>
      <c r="F44" s="2">
        <f t="shared" ca="1" si="28"/>
        <v>0.26187860028219878</v>
      </c>
      <c r="G44" s="2">
        <f t="shared" ca="1" si="29"/>
        <v>0.42284240351046742</v>
      </c>
      <c r="H44" s="2">
        <f t="shared" ca="1" si="30"/>
        <v>0.20108681948594118</v>
      </c>
      <c r="I44" s="2">
        <f t="shared" ca="1" si="31"/>
        <v>0.35839708370402124</v>
      </c>
      <c r="J44" s="2">
        <f t="shared" ref="J44:J45" ca="1" si="35">IFERROR(
  _xlfn.MODE.SNGL(ROUND(B44,1),ROUND(C44,1),ROUND(D44,1)),
  MEDIAN(   ROUND(B44,1),ROUND(C44,1),ROUND(D44,1))
)</f>
        <v>0.4</v>
      </c>
      <c r="K44" s="2">
        <f t="shared" ca="1" si="32"/>
        <v>0.31013784199311001</v>
      </c>
      <c r="L44" s="2">
        <f t="shared" ca="1" si="33"/>
        <v>0.35839708370402124</v>
      </c>
      <c r="M44" s="3">
        <f t="shared" ca="1" si="34"/>
        <v>0.50332430512460169</v>
      </c>
      <c r="AA44">
        <v>41</v>
      </c>
      <c r="AB44" s="1">
        <v>0.66836014326730142</v>
      </c>
      <c r="AC44" s="1">
        <v>0.66552627097276551</v>
      </c>
      <c r="AD44" s="1">
        <v>2.6127930862530886</v>
      </c>
    </row>
    <row r="45" spans="1:30" ht="16.2" thickBot="1" x14ac:dyDescent="0.35">
      <c r="A45" s="27">
        <v>6</v>
      </c>
      <c r="B45" s="24">
        <f ca="1">B4 + (B3-B4)*RAND() + 0*$K$47</f>
        <v>0.18522711138749157</v>
      </c>
      <c r="C45" s="24">
        <f ca="1">C4 + (C3-C4)*RAND() + 0*$K$47</f>
        <v>0.14049835257076099</v>
      </c>
      <c r="D45" s="24">
        <f ca="1">D4 + (D3-D4)*RAND() + 0*$K$47</f>
        <v>0.33484358648234058</v>
      </c>
      <c r="E45" s="4">
        <f t="shared" ca="1" si="27"/>
        <v>0.33484358648234058</v>
      </c>
      <c r="F45" s="4">
        <f t="shared" ca="1" si="28"/>
        <v>0.14049835257076099</v>
      </c>
      <c r="G45" s="4">
        <f t="shared" ca="1" si="29"/>
        <v>0.22018968348019771</v>
      </c>
      <c r="H45" s="4">
        <f t="shared" ca="1" si="30"/>
        <v>0.10178066403566009</v>
      </c>
      <c r="I45" s="4">
        <f t="shared" ca="1" si="31"/>
        <v>0.18522711138749157</v>
      </c>
      <c r="J45" s="4">
        <f t="shared" ca="1" si="35"/>
        <v>0.2</v>
      </c>
      <c r="K45" s="4">
        <f t="shared" ca="1" si="32"/>
        <v>0.16286273197912626</v>
      </c>
      <c r="L45" s="4">
        <f t="shared" ca="1" si="33"/>
        <v>0.18522711138749157</v>
      </c>
      <c r="M45" s="5">
        <f t="shared" ca="1" si="34"/>
        <v>0.26003534893491609</v>
      </c>
      <c r="AA45">
        <v>42</v>
      </c>
      <c r="AB45" s="1">
        <v>0.2770244042869473</v>
      </c>
      <c r="AC45" s="1">
        <v>0.55110721686432729</v>
      </c>
      <c r="AD45" s="1">
        <v>1.9336889764652416</v>
      </c>
    </row>
    <row r="46" spans="1:30" ht="16.2" thickBot="1" x14ac:dyDescent="0.35">
      <c r="AA46">
        <v>43</v>
      </c>
      <c r="AB46" s="1">
        <v>2.1860878431216264</v>
      </c>
      <c r="AC46" s="1">
        <v>0.28062102693238755</v>
      </c>
      <c r="AD46" s="1">
        <v>1.8872777456268344</v>
      </c>
    </row>
    <row r="47" spans="1:30" x14ac:dyDescent="0.3">
      <c r="A47" s="109" t="s">
        <v>23</v>
      </c>
      <c r="B47" s="110"/>
      <c r="C47" s="110"/>
      <c r="D47" s="111"/>
      <c r="K47">
        <v>0</v>
      </c>
      <c r="AA47">
        <v>44</v>
      </c>
      <c r="AB47" s="1">
        <v>2.9295341244170809</v>
      </c>
      <c r="AC47" s="1">
        <v>0.67964407379123148</v>
      </c>
      <c r="AD47" s="1">
        <v>2.6443700462766802</v>
      </c>
    </row>
    <row r="48" spans="1:30" x14ac:dyDescent="0.3">
      <c r="A48" s="112"/>
      <c r="B48" s="113"/>
      <c r="C48" s="113"/>
      <c r="D48" s="114"/>
      <c r="AA48">
        <v>45</v>
      </c>
      <c r="AB48" s="1">
        <v>8.7960361337889097</v>
      </c>
      <c r="AC48" s="1">
        <v>0.8410338738191615</v>
      </c>
      <c r="AD48" s="1">
        <v>3.1086875882149094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0.96114861631877158</v>
      </c>
      <c r="AC49" s="1">
        <v>0.75345747696220411</v>
      </c>
      <c r="AD49" s="1">
        <v>1.6615373071747475</v>
      </c>
    </row>
    <row r="50" spans="1:30" x14ac:dyDescent="0.3">
      <c r="A50" s="25" t="s">
        <v>0</v>
      </c>
      <c r="B50" s="2">
        <f ca="1">IFERROR(CORREL($B$40:$B$45,B40:B45),0)</f>
        <v>1</v>
      </c>
      <c r="C50" s="2">
        <f t="shared" ref="C50:D50" ca="1" si="36">IFERROR(CORREL($B$40:$B$45,C40:C45),0)</f>
        <v>0.17334705319162691</v>
      </c>
      <c r="D50" s="3">
        <f t="shared" ca="1" si="36"/>
        <v>0.18173032229433983</v>
      </c>
      <c r="AA50">
        <v>47</v>
      </c>
      <c r="AB50" s="1">
        <v>4.1064735847914751</v>
      </c>
      <c r="AC50" s="1">
        <v>0.69897977109026077</v>
      </c>
      <c r="AD50" s="1">
        <v>2.118163485243441</v>
      </c>
    </row>
    <row r="51" spans="1:30" x14ac:dyDescent="0.3">
      <c r="A51" s="25" t="s">
        <v>1</v>
      </c>
      <c r="B51" s="2">
        <f ca="1">IFERROR(CORREL($C$40:$C$45,B40:B45),0)</f>
        <v>0.17334705319162691</v>
      </c>
      <c r="C51" s="2">
        <f ca="1">IFERROR(CORREL($C$40:$C$45,C40:C45),0)</f>
        <v>1</v>
      </c>
      <c r="D51" s="3">
        <f ca="1">IFERROR(CORREL($C$40:$C$45,D40:D45),0)</f>
        <v>0.25810663203561546</v>
      </c>
      <c r="AA51">
        <v>48</v>
      </c>
      <c r="AB51" s="1">
        <v>6.0881897311080273</v>
      </c>
      <c r="AC51" s="1">
        <v>0.3490237209920164</v>
      </c>
      <c r="AD51" s="1">
        <v>1.3006983651887751</v>
      </c>
    </row>
    <row r="52" spans="1:30" ht="16.2" thickBot="1" x14ac:dyDescent="0.35">
      <c r="A52" s="27" t="s">
        <v>2</v>
      </c>
      <c r="B52" s="5">
        <f t="shared" ref="B52:C52" ca="1" si="37">IFERROR(CORREL($D$40:$D$45,B40:B45),0)</f>
        <v>0.18173032229433983</v>
      </c>
      <c r="C52" s="5">
        <f t="shared" ca="1" si="37"/>
        <v>0.25810663203561546</v>
      </c>
      <c r="D52" s="5">
        <f ca="1">IFERROR(CORREL($D$40:$D$45,D40:D45),0)</f>
        <v>0.99999999999999978</v>
      </c>
      <c r="AA52">
        <v>49</v>
      </c>
      <c r="AB52" s="1">
        <v>6.5274249276340335</v>
      </c>
      <c r="AC52" s="1">
        <v>0.75938543083159027</v>
      </c>
      <c r="AD52" s="1">
        <v>4.2000308873355525</v>
      </c>
    </row>
    <row r="53" spans="1:30" ht="16.2" thickBot="1" x14ac:dyDescent="0.35">
      <c r="AA53">
        <v>50</v>
      </c>
      <c r="AB53" s="1">
        <v>7.288142463436067</v>
      </c>
      <c r="AC53" s="1">
        <v>0.3909645637181921</v>
      </c>
      <c r="AD53" s="1">
        <v>1.3727845006288983</v>
      </c>
    </row>
    <row r="54" spans="1:30" x14ac:dyDescent="0.3">
      <c r="A54" s="136" t="s">
        <v>24</v>
      </c>
      <c r="B54" s="105"/>
      <c r="C54" s="105"/>
      <c r="D54" s="106"/>
      <c r="E54" s="32"/>
      <c r="F54" s="136" t="s">
        <v>12</v>
      </c>
      <c r="G54" s="105"/>
      <c r="H54" s="105"/>
      <c r="I54" s="106"/>
      <c r="J54" s="32"/>
      <c r="K54" s="105" t="s">
        <v>26</v>
      </c>
      <c r="L54" s="105"/>
      <c r="M54" s="105"/>
      <c r="N54" s="105"/>
      <c r="O54" s="105"/>
      <c r="P54" s="105"/>
      <c r="Q54" s="106"/>
      <c r="AA54">
        <v>51</v>
      </c>
      <c r="AB54" s="1">
        <v>1.1615300576673373</v>
      </c>
      <c r="AC54" s="1">
        <v>1.1973035441718991</v>
      </c>
      <c r="AD54" s="1">
        <v>1.859430154871728</v>
      </c>
    </row>
    <row r="55" spans="1:30" x14ac:dyDescent="0.3">
      <c r="A55" s="137"/>
      <c r="B55" s="107"/>
      <c r="C55" s="107"/>
      <c r="D55" s="108"/>
      <c r="F55" s="137"/>
      <c r="G55" s="107"/>
      <c r="H55" s="107"/>
      <c r="I55" s="108"/>
      <c r="K55" s="107"/>
      <c r="L55" s="107"/>
      <c r="M55" s="107"/>
      <c r="N55" s="107"/>
      <c r="O55" s="107"/>
      <c r="P55" s="107"/>
      <c r="Q55" s="108"/>
      <c r="AA55">
        <v>52</v>
      </c>
      <c r="AB55" s="1">
        <v>7.667795298554017</v>
      </c>
      <c r="AC55" s="1">
        <v>0.37287534672517936</v>
      </c>
      <c r="AD55" s="1">
        <v>1.0970581350480817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7.9110577107764729E-2</v>
      </c>
      <c r="AC56" s="1">
        <v>1.1095815693491533</v>
      </c>
      <c r="AD56" s="1">
        <v>1.5497476174728058</v>
      </c>
    </row>
    <row r="57" spans="1:30" x14ac:dyDescent="0.3">
      <c r="A57" s="6" t="s">
        <v>0</v>
      </c>
      <c r="B57" s="11">
        <f ca="1">(B23-B50)^2</f>
        <v>4.9303806576313238E-32</v>
      </c>
      <c r="C57" s="11">
        <f t="shared" ref="C57:D57" ca="1" si="38">(C23-C50)^2</f>
        <v>0.79760704987593734</v>
      </c>
      <c r="D57" s="12">
        <f t="shared" ca="1" si="38"/>
        <v>0.86977855770507806</v>
      </c>
      <c r="F57" s="6" t="s">
        <v>3</v>
      </c>
      <c r="G57" s="2">
        <f t="shared" ref="G57:I61" ca="1" si="39">B3-B30</f>
        <v>0.12935632980499623</v>
      </c>
      <c r="H57" s="2">
        <f t="shared" ca="1" si="39"/>
        <v>5.1748473454817812E-2</v>
      </c>
      <c r="I57" s="3">
        <f t="shared" ca="1" si="39"/>
        <v>4.7746345291186931E-2</v>
      </c>
      <c r="K57" s="7" t="s">
        <v>3</v>
      </c>
      <c r="L57" s="2" cm="1">
        <f t="array" aca="1" ref="L57" ca="1">INDIRECT("E"&amp; (13+COLUMNS($A:A)-1)) - INDIRECT("E"&amp; (40+COLUMNS($A:A)-1))</f>
        <v>0.43246740669908301</v>
      </c>
      <c r="M57" s="2" cm="1">
        <f t="array" aca="1" ref="M57" ca="1">INDIRECT("E"&amp; (13+COLUMNS($A:B)-1)) - INDIRECT("E"&amp; (40+COLUMNS($A:B)-1))</f>
        <v>-0.22535727042606035</v>
      </c>
      <c r="N57" s="2" cm="1">
        <f t="array" aca="1" ref="N57" ca="1">INDIRECT("E"&amp; (13+COLUMNS($A:C)-1)) - INDIRECT("E"&amp; (40+COLUMNS($A:C)-1))</f>
        <v>-5.2253654708813047E-2</v>
      </c>
      <c r="O57" s="2" cm="1">
        <f t="array" aca="1" ref="O57" ca="1">INDIRECT("E"&amp; (13+COLUMNS($A:D)-1)) - INDIRECT("E"&amp; (40+COLUMNS($A:D)-1))</f>
        <v>-0.10723547102512454</v>
      </c>
      <c r="P57" s="2" cm="1">
        <f t="array" aca="1" ref="P57" ca="1">INDIRECT("E"&amp; (13+COLUMNS($A:E)-1)) - INDIRECT("E"&amp; (40+COLUMNS($A:E)-1))</f>
        <v>-4.8251526545182166E-2</v>
      </c>
      <c r="Q57" s="3" cm="1">
        <f t="array" aca="1" ref="Q57" ca="1">INDIRECT("E"&amp; (13+COLUMNS($A:F)-1)) - INDIRECT("E"&amp; (40+COLUMNS($A:F)-1))</f>
        <v>0.36515641351765937</v>
      </c>
      <c r="AA57">
        <v>54</v>
      </c>
      <c r="AB57" s="1">
        <v>4.7233528329197743</v>
      </c>
      <c r="AC57" s="1">
        <v>0.38345919474807616</v>
      </c>
      <c r="AD57" s="1">
        <v>1.85691435071622</v>
      </c>
    </row>
    <row r="58" spans="1:30" x14ac:dyDescent="0.3">
      <c r="A58" s="6" t="s">
        <v>1</v>
      </c>
      <c r="B58" s="11">
        <f ca="1">(B24-B51)^2</f>
        <v>0.79760704987593734</v>
      </c>
      <c r="C58" s="11">
        <f t="shared" ref="C58:D58" ca="1" si="40">(C24-C51)^2</f>
        <v>4.9303806576313238E-32</v>
      </c>
      <c r="D58" s="12">
        <f t="shared" ca="1" si="40"/>
        <v>0.12664963919043118</v>
      </c>
      <c r="F58" s="6" t="s">
        <v>4</v>
      </c>
      <c r="G58" s="2">
        <f t="shared" ca="1" si="39"/>
        <v>-8.5227111387491561E-2</v>
      </c>
      <c r="H58" s="2">
        <f t="shared" ca="1" si="39"/>
        <v>-4.0498352570760981E-2</v>
      </c>
      <c r="I58" s="3">
        <f t="shared" ca="1" si="39"/>
        <v>-5.4840337945022383E-2</v>
      </c>
      <c r="K58" s="7" t="s">
        <v>4</v>
      </c>
      <c r="L58" s="2" cm="1">
        <f t="array" aca="1" ref="L58" ca="1">INDIRECT("F"&amp; (13+COLUMNS($A:A)-1)) - INDIRECT("F"&amp; (40+COLUMNS($A:A)-1))</f>
        <v>-4.7098884872176922E-2</v>
      </c>
      <c r="M58" s="2" cm="1">
        <f t="array" aca="1" ref="M58" ca="1">INDIRECT("F"&amp; (13+COLUMNS($A:B)-1)) - INDIRECT("F"&amp; (40+COLUMNS($A:B)-1))</f>
        <v>-0.32283606458273983</v>
      </c>
      <c r="N58" s="2" cm="1">
        <f t="array" aca="1" ref="N58" ca="1">INDIRECT("F"&amp; (13+COLUMNS($A:C)-1)) - INDIRECT("F"&amp; (40+COLUMNS($A:C)-1))</f>
        <v>0.32998585777586797</v>
      </c>
      <c r="O58" s="2" cm="1">
        <f t="array" aca="1" ref="O58" ca="1">INDIRECT("F"&amp; (13+COLUMNS($A:D)-1)) - INDIRECT("F"&amp; (40+COLUMNS($A:D)-1))</f>
        <v>-0.25969021879245718</v>
      </c>
      <c r="P58" s="2" cm="1">
        <f t="array" aca="1" ref="P58" ca="1">INDIRECT("F"&amp; (13+COLUMNS($A:E)-1)) - INDIRECT("F"&amp; (40+COLUMNS($A:E)-1))</f>
        <v>-0.16187860028219878</v>
      </c>
      <c r="Q58" s="3" cm="1">
        <f t="array" aca="1" ref="Q58" ca="1">INDIRECT("F"&amp; (13+COLUMNS($A:F)-1)) - INDIRECT("F"&amp; (40+COLUMNS($A:F)-1))</f>
        <v>-4.0498352570760981E-2</v>
      </c>
      <c r="AA58">
        <v>55</v>
      </c>
      <c r="AB58" s="1">
        <v>3.5527948884084841</v>
      </c>
      <c r="AC58" s="1">
        <v>0.84747674914171289</v>
      </c>
      <c r="AD58" s="1">
        <v>3.144602447772308</v>
      </c>
    </row>
    <row r="59" spans="1:30" ht="16.2" thickBot="1" x14ac:dyDescent="0.35">
      <c r="A59" s="9" t="s">
        <v>2</v>
      </c>
      <c r="B59" s="13">
        <f ca="1">(B25-B52)^2</f>
        <v>0.86977855770507806</v>
      </c>
      <c r="C59" s="13">
        <f t="shared" ref="C59:D59" ca="1" si="41">(C25-C52)^2</f>
        <v>0.12664963919043118</v>
      </c>
      <c r="D59" s="14">
        <f t="shared" ca="1" si="41"/>
        <v>0</v>
      </c>
      <c r="F59" s="6" t="s">
        <v>5</v>
      </c>
      <c r="G59" s="2">
        <f t="shared" ca="1" si="39"/>
        <v>3.0115676977233719E-3</v>
      </c>
      <c r="H59" s="2">
        <f t="shared" ca="1" si="39"/>
        <v>0.10288627471323752</v>
      </c>
      <c r="I59" s="3">
        <f t="shared" ca="1" si="39"/>
        <v>2.7845432618103017E-2</v>
      </c>
      <c r="K59" s="7" t="s">
        <v>5</v>
      </c>
      <c r="L59" s="2" cm="1">
        <f t="array" aca="1" ref="L59" ca="1">INDIRECT("G"&amp; (13+COLUMNS($A:A)-1)) - INDIRECT("G"&amp; (40+COLUMNS($A:A)-1))</f>
        <v>0.21017606129396116</v>
      </c>
      <c r="M59" s="2" cm="1">
        <f t="array" aca="1" ref="M59" ca="1">INDIRECT("G"&amp; (13+COLUMNS($A:B)-1)) - INDIRECT("G"&amp; (40+COLUMNS($A:B)-1))</f>
        <v>-0.25510752057488856</v>
      </c>
      <c r="N59" s="2" cm="1">
        <f t="array" aca="1" ref="N59" ca="1">INDIRECT("G"&amp; (13+COLUMNS($A:C)-1)) - INDIRECT("G"&amp; (40+COLUMNS($A:C)-1))</f>
        <v>0.16797321633391532</v>
      </c>
      <c r="O59" s="2" cm="1">
        <f t="array" aca="1" ref="O59" ca="1">INDIRECT("G"&amp; (13+COLUMNS($A:D)-1)) - INDIRECT("G"&amp; (40+COLUMNS($A:D)-1))</f>
        <v>-4.5856453337528524E-2</v>
      </c>
      <c r="P59" s="2" cm="1">
        <f t="array" aca="1" ref="P59" ca="1">INDIRECT("G"&amp; (13+COLUMNS($A:E)-1)) - INDIRECT("G"&amp; (40+COLUMNS($A:E)-1))</f>
        <v>-8.9509070177134109E-2</v>
      </c>
      <c r="Q59" s="3" cm="1">
        <f t="array" aca="1" ref="Q59" ca="1">INDIRECT("G"&amp; (13+COLUMNS($A:F)-1)) - INDIRECT("G"&amp; (40+COLUMNS($A:F)-1))</f>
        <v>0.27981031651980226</v>
      </c>
      <c r="AA59">
        <v>56</v>
      </c>
      <c r="AB59" s="1">
        <v>0.64071793651054332</v>
      </c>
      <c r="AC59" s="1">
        <v>0.33470938190931787</v>
      </c>
      <c r="AD59" s="1">
        <v>2.4631619357558936</v>
      </c>
    </row>
    <row r="60" spans="1:30" x14ac:dyDescent="0.3">
      <c r="A60" s="33"/>
      <c r="F60" s="6" t="s">
        <v>6</v>
      </c>
      <c r="G60" s="2">
        <f t="shared" ca="1" si="39"/>
        <v>0.1209651627891687</v>
      </c>
      <c r="H60" s="2">
        <f t="shared" ca="1" si="39"/>
        <v>1.2564565319859777E-2</v>
      </c>
      <c r="I60" s="3">
        <f t="shared" ca="1" si="39"/>
        <v>5.1655960384603405E-3</v>
      </c>
      <c r="K60" s="7" t="s">
        <v>6</v>
      </c>
      <c r="L60" s="2" cm="1">
        <f t="array" aca="1" ref="L60" ca="1">INDIRECT("H"&amp; (13+COLUMNS($A:A)-1)) - INDIRECT("H"&amp; (40+COLUMNS($A:A)-1))</f>
        <v>0.22133648233415459</v>
      </c>
      <c r="M60" s="2" cm="1">
        <f t="array" aca="1" ref="M60" ca="1">INDIRECT("H"&amp; (13+COLUMNS($A:B)-1)) - INDIRECT("H"&amp; (40+COLUMNS($A:B)-1))</f>
        <v>4.113836660952741E-2</v>
      </c>
      <c r="N60" s="2" cm="1">
        <f t="array" aca="1" ref="N60" ca="1">INDIRECT("H"&amp; (13+COLUMNS($A:C)-1)) - INDIRECT("H"&amp; (40+COLUMNS($A:C)-1))</f>
        <v>-0.19440407981308364</v>
      </c>
      <c r="O60" s="2" cm="1">
        <f t="array" aca="1" ref="O60" ca="1">INDIRECT("H"&amp; (13+COLUMNS($A:D)-1)) - INDIRECT("H"&amp; (40+COLUMNS($A:D)-1))</f>
        <v>9.1105855254982243E-2</v>
      </c>
      <c r="P60" s="2" cm="1">
        <f t="array" aca="1" ref="P60" ca="1">INDIRECT("H"&amp; (13+COLUMNS($A:E)-1)) - INDIRECT("H"&amp; (40+COLUMNS($A:E)-1))</f>
        <v>5.0574328356417203E-2</v>
      </c>
      <c r="Q60" s="3" cm="1">
        <f t="array" aca="1" ref="Q60" ca="1">INDIRECT("H"&amp; (13+COLUMNS($A:F)-1)) - INDIRECT("H"&amp; (40+COLUMNS($A:F)-1))</f>
        <v>0.24462949747811524</v>
      </c>
      <c r="AA60">
        <v>57</v>
      </c>
      <c r="AB60" s="1">
        <v>3.5299942280546226</v>
      </c>
      <c r="AC60" s="1">
        <v>0.4451325426156309</v>
      </c>
      <c r="AD60" s="1">
        <v>1.1964262786415285</v>
      </c>
    </row>
    <row r="61" spans="1:30" x14ac:dyDescent="0.3">
      <c r="F61" s="6" t="s">
        <v>7</v>
      </c>
      <c r="G61" s="2">
        <f t="shared" ca="1" si="39"/>
        <v>1.6756906759757273E-3</v>
      </c>
      <c r="H61" s="2">
        <f t="shared" ca="1" si="39"/>
        <v>0.13514781949170535</v>
      </c>
      <c r="I61" s="3">
        <f t="shared" ca="1" si="39"/>
        <v>0.11718372263542709</v>
      </c>
      <c r="K61" s="7" t="s">
        <v>7</v>
      </c>
      <c r="L61" s="2" cm="1">
        <f t="array" aca="1" ref="L61" ca="1">INDIRECT("I"&amp; (13+COLUMNS($A:A)-1)) - INDIRECT("I"&amp; (40+COLUMNS($A:A)-1))</f>
        <v>0.24515966205497763</v>
      </c>
      <c r="M61" s="2" cm="1">
        <f t="array" aca="1" ref="M61" ca="1">INDIRECT("I"&amp; (13+COLUMNS($A:B)-1)) - INDIRECT("I"&amp; (40+COLUMNS($A:B)-1))</f>
        <v>-0.21712922671586549</v>
      </c>
      <c r="N61" s="2" cm="1">
        <f t="array" aca="1" ref="N61" ca="1">INDIRECT("I"&amp; (13+COLUMNS($A:C)-1)) - INDIRECT("I"&amp; (40+COLUMNS($A:C)-1))</f>
        <v>0.22618744593469131</v>
      </c>
      <c r="O61" s="2" cm="1">
        <f t="array" aca="1" ref="O61" ca="1">INDIRECT("I"&amp; (13+COLUMNS($A:D)-1)) - INDIRECT("I"&amp; (40+COLUMNS($A:D)-1))</f>
        <v>0.22935632980499621</v>
      </c>
      <c r="P61" s="2" cm="1">
        <f t="array" aca="1" ref="P61" ca="1">INDIRECT("I"&amp; (13+COLUMNS($A:E)-1)) - INDIRECT("I"&amp; (40+COLUMNS($A:E)-1))</f>
        <v>-5.8397083704021246E-2</v>
      </c>
      <c r="Q61" s="3" cm="1">
        <f t="array" aca="1" ref="Q61" ca="1">INDIRECT("I"&amp; (13+COLUMNS($A:F)-1)) - INDIRECT("I"&amp; (40+COLUMNS($A:F)-1))</f>
        <v>0.51477288861250836</v>
      </c>
      <c r="AA61">
        <v>58</v>
      </c>
      <c r="AB61" s="1">
        <v>2.8223605803140348</v>
      </c>
      <c r="AC61" s="1">
        <v>0.69010314781407911</v>
      </c>
      <c r="AD61" s="1">
        <v>2.1891612318021454</v>
      </c>
    </row>
    <row r="62" spans="1:30" x14ac:dyDescent="0.3">
      <c r="F62" s="6" t="s">
        <v>8</v>
      </c>
      <c r="G62" s="2" cm="1">
        <f t="array" aca="1" ref="G62" ca="1">IFERROR( _xlfn.MODE.SNGL( ROUND(B40:B45, 1) )
        -_xlfn.MODE.SNGL( ROUND(B13:B18, 1) ), 0 )</f>
        <v>0.4</v>
      </c>
      <c r="H62" s="2" cm="1">
        <f t="array" aca="1" ref="H62" ca="1">IFERROR( _xlfn.MODE.SNGL( ROUND(C40:C45, 1) )
        -_xlfn.MODE.SNGL( ROUND(C13:C18, 1) ), 0 )</f>
        <v>-0.6</v>
      </c>
      <c r="I62" s="3" cm="1">
        <f t="array" aca="1" ref="I62" ca="1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-0.2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5.5961334264003346</v>
      </c>
      <c r="AC62" s="1">
        <v>0.62418674128396112</v>
      </c>
      <c r="AD62" s="1">
        <v>1.2622830069756485</v>
      </c>
    </row>
    <row r="63" spans="1:30" x14ac:dyDescent="0.3">
      <c r="F63" s="6" t="s">
        <v>9</v>
      </c>
      <c r="G63" s="2">
        <f t="shared" ref="G63:I65" ca="1" si="42">B9-B36</f>
        <v>-0.13986208872797623</v>
      </c>
      <c r="H63" s="2">
        <f t="shared" ca="1" si="42"/>
        <v>0.17217230078983431</v>
      </c>
      <c r="I63" s="3">
        <f t="shared" ca="1" si="42"/>
        <v>5.9268039212239221E-2</v>
      </c>
      <c r="K63" s="7" t="s">
        <v>9</v>
      </c>
      <c r="L63" s="2" cm="1">
        <f t="array" aca="1" ref="L63" ca="1">INDIRECT("K"&amp; (13+COLUMNS($A:A)-1)) - INDIRECT("K"&amp; (40+COLUMNS($A:A)-1))</f>
        <v>9.9030388591400342E-2</v>
      </c>
      <c r="M63" s="2" cm="1">
        <f t="array" aca="1" ref="M63" ca="1">INDIRECT("K"&amp; (13+COLUMNS($A:B)-1)) - INDIRECT("K"&amp; (40+COLUMNS($A:B)-1))</f>
        <v>-0.26998264564930263</v>
      </c>
      <c r="N63" s="2" cm="1">
        <f t="array" aca="1" ref="N63" ca="1">INDIRECT("K"&amp; (13+COLUMNS($A:C)-1)) - INDIRECT("K"&amp; (40+COLUMNS($A:C)-1))</f>
        <v>0.27808665185527964</v>
      </c>
      <c r="O63" s="2" cm="1">
        <f t="array" aca="1" ref="O63" ca="1">INDIRECT("K"&amp; (13+COLUMNS($A:D)-1)) - INDIRECT("K"&amp; (40+COLUMNS($A:D)-1))</f>
        <v>-1.5166944493730516E-2</v>
      </c>
      <c r="P63" s="2" cm="1">
        <f t="array" aca="1" ref="P63" ca="1">INDIRECT("K"&amp; (13+COLUMNS($A:E)-1)) - INDIRECT("K"&amp; (40+COLUMNS($A:E)-1))</f>
        <v>-0.11013784199311</v>
      </c>
      <c r="Q63" s="3" cm="1">
        <f t="array" aca="1" ref="Q63" ca="1">INDIRECT("K"&amp; (13+COLUMNS($A:F)-1)) - INDIRECT("K"&amp; (40+COLUMNS($A:F)-1))</f>
        <v>0.23713726802087376</v>
      </c>
      <c r="AA63">
        <v>60</v>
      </c>
      <c r="AB63" s="1">
        <v>1.7294027620137595</v>
      </c>
      <c r="AC63" s="1">
        <v>0.99632069040998994</v>
      </c>
      <c r="AD63" s="1">
        <v>1.9974991078555346</v>
      </c>
    </row>
    <row r="64" spans="1:30" x14ac:dyDescent="0.3">
      <c r="A64" s="33"/>
      <c r="F64" s="6" t="s">
        <v>10</v>
      </c>
      <c r="G64" s="2">
        <f t="shared" ca="1" si="42"/>
        <v>1.6756906759757273E-3</v>
      </c>
      <c r="H64" s="2">
        <f t="shared" ca="1" si="42"/>
        <v>0.13514781949170535</v>
      </c>
      <c r="I64" s="3">
        <f t="shared" ca="1" si="42"/>
        <v>0.11718372263542709</v>
      </c>
      <c r="K64" s="7" t="s">
        <v>10</v>
      </c>
      <c r="L64" s="2" cm="1">
        <f t="array" aca="1" ref="L64" ca="1">INDIRECT("L"&amp; (13+COLUMNS($A:A)-1)) - INDIRECT("L"&amp; (40+COLUMNS($A:A)-1))</f>
        <v>0.24515966205497763</v>
      </c>
      <c r="M64" s="2" cm="1">
        <f t="array" aca="1" ref="M64" ca="1">INDIRECT("L"&amp; (13+COLUMNS($A:B)-1)) - INDIRECT("L"&amp; (40+COLUMNS($A:B)-1))</f>
        <v>-0.21712922671586549</v>
      </c>
      <c r="N64" s="2" cm="1">
        <f t="array" aca="1" ref="N64" ca="1">INDIRECT("L"&amp; (13+COLUMNS($A:C)-1)) - INDIRECT("L"&amp; (40+COLUMNS($A:C)-1))</f>
        <v>0.22618744593469131</v>
      </c>
      <c r="O64" s="2" cm="1">
        <f t="array" aca="1" ref="O64" ca="1">INDIRECT("L"&amp; (13+COLUMNS($A:D)-1)) - INDIRECT("L"&amp; (40+COLUMNS($A:D)-1))</f>
        <v>0.22935632980499621</v>
      </c>
      <c r="P64" s="2" cm="1">
        <f t="array" aca="1" ref="P64" ca="1">INDIRECT("L"&amp; (13+COLUMNS($A:E)-1)) - INDIRECT("L"&amp; (40+COLUMNS($A:E)-1))</f>
        <v>-5.8397083704021246E-2</v>
      </c>
      <c r="Q64" s="3" cm="1">
        <f t="array" aca="1" ref="Q64" ca="1">INDIRECT("L"&amp; (13+COLUMNS($A:F)-1)) - INDIRECT("L"&amp; (40+COLUMNS($A:F)-1))</f>
        <v>0.51477288861250836</v>
      </c>
      <c r="AA64">
        <v>61</v>
      </c>
      <c r="AB64" s="1">
        <v>0.45334981907287408</v>
      </c>
      <c r="AC64" s="1">
        <v>1.131202126008509</v>
      </c>
      <c r="AD64" s="1">
        <v>3.0196456756059651</v>
      </c>
    </row>
    <row r="65" spans="1:30" ht="16.2" thickBot="1" x14ac:dyDescent="0.35">
      <c r="A65" s="33"/>
      <c r="F65" s="9" t="s">
        <v>11</v>
      </c>
      <c r="G65" s="4">
        <f t="shared" ca="1" si="42"/>
        <v>0.11864153887862727</v>
      </c>
      <c r="H65" s="4">
        <f t="shared" ca="1" si="42"/>
        <v>0.14723052526498648</v>
      </c>
      <c r="I65" s="5">
        <f t="shared" ca="1" si="42"/>
        <v>-4.5826820575826321E-2</v>
      </c>
      <c r="K65" s="7" t="s">
        <v>11</v>
      </c>
      <c r="L65" s="2" cm="1">
        <f t="array" aca="1" ref="L65" ca="1">INDIRECT("M"&amp; (13+COLUMNS($A:A)-1)) - INDIRECT("M"&amp; (40+COLUMNS($A:A)-1))</f>
        <v>0.33881353437703032</v>
      </c>
      <c r="M65" s="2" cm="1">
        <f t="array" aca="1" ref="M65" ca="1">INDIRECT("M"&amp; (13+COLUMNS($A:B)-1)) - INDIRECT("M"&amp; (40+COLUMNS($A:B)-1))</f>
        <v>-0.221243248570963</v>
      </c>
      <c r="N65" s="2" cm="1">
        <f t="array" aca="1" ref="N65" ca="1">INDIRECT("M"&amp; (13+COLUMNS($A:C)-1)) - INDIRECT("M"&amp; (40+COLUMNS($A:C)-1))</f>
        <v>8.6966895612939132E-2</v>
      </c>
      <c r="O65" s="2" cm="1">
        <f t="array" aca="1" ref="O65" ca="1">INDIRECT("M"&amp; (13+COLUMNS($A:D)-1)) - INDIRECT("M"&amp; (40+COLUMNS($A:D)-1))</f>
        <v>6.1060429389935833E-2</v>
      </c>
      <c r="P65" s="2" cm="1">
        <f t="array" aca="1" ref="P65" ca="1">INDIRECT("M"&amp; (13+COLUMNS($A:E)-1)) - INDIRECT("M"&amp; (40+COLUMNS($A:E)-1))</f>
        <v>-5.3324305124601734E-2</v>
      </c>
      <c r="Q65" s="3" cm="1">
        <f t="array" aca="1" ref="Q65" ca="1">INDIRECT("M"&amp; (13+COLUMNS($A:F)-1)) - INDIRECT("M"&amp; (40+COLUMNS($A:F)-1))</f>
        <v>0.43996465106508387</v>
      </c>
      <c r="AA65">
        <v>62</v>
      </c>
      <c r="AB65" s="1">
        <v>6.3471325002036041</v>
      </c>
      <c r="AC65" s="1">
        <v>1.2526496316207441</v>
      </c>
      <c r="AD65" s="1">
        <v>3.0975817253735185</v>
      </c>
    </row>
    <row r="66" spans="1:30" x14ac:dyDescent="0.3">
      <c r="A66" s="33"/>
      <c r="J66" s="1"/>
      <c r="Q66" s="34"/>
      <c r="AA66">
        <v>63</v>
      </c>
      <c r="AB66" s="1">
        <v>3.1663470532964104</v>
      </c>
      <c r="AC66" s="1">
        <v>0.76489057500825186</v>
      </c>
      <c r="AD66" s="1">
        <v>2.4550900903668027</v>
      </c>
    </row>
    <row r="67" spans="1:30" ht="16.2" thickBot="1" x14ac:dyDescent="0.35">
      <c r="A67" s="9" t="s">
        <v>16</v>
      </c>
      <c r="B67" s="35" cm="1">
        <f t="array" aca="1" ref="B67" ca="1">SUMPRODUCT((B23:D25-B50:D52)^2)</f>
        <v>3.5880704935428933</v>
      </c>
      <c r="C67" s="36"/>
      <c r="D67" s="36"/>
      <c r="E67" s="36"/>
      <c r="F67" s="37" t="s">
        <v>15</v>
      </c>
      <c r="G67" s="35">
        <f ca="1">SUMPRODUCT(G57:I65, G57:I65)</f>
        <v>0.74435874037395311</v>
      </c>
      <c r="H67" s="36"/>
      <c r="I67" s="36"/>
      <c r="J67" s="36"/>
      <c r="K67" s="37" t="s">
        <v>14</v>
      </c>
      <c r="L67" s="35">
        <f ca="1">SUMPRODUCT(L57:Q65, L57:Q65)</f>
        <v>3.0622823380384796</v>
      </c>
      <c r="M67" s="36"/>
      <c r="N67" s="36"/>
      <c r="O67" s="36"/>
      <c r="P67" s="36"/>
      <c r="Q67" s="38"/>
      <c r="AA67">
        <v>64</v>
      </c>
      <c r="AB67" s="1">
        <v>4.5022712270695617</v>
      </c>
      <c r="AC67" s="1">
        <v>0.55210360609302334</v>
      </c>
      <c r="AD67" s="1">
        <v>1.4624650087741884</v>
      </c>
    </row>
    <row r="68" spans="1:30" x14ac:dyDescent="0.3">
      <c r="AA68">
        <v>65</v>
      </c>
      <c r="AB68" s="1">
        <v>5.7076357775941604</v>
      </c>
      <c r="AC68" s="1">
        <v>1.4458425080610164</v>
      </c>
      <c r="AD68" s="1">
        <v>3.3931757888724734</v>
      </c>
    </row>
    <row r="69" spans="1:30" x14ac:dyDescent="0.3">
      <c r="AA69">
        <v>66</v>
      </c>
      <c r="AB69" s="1">
        <v>1.6292219274137829</v>
      </c>
      <c r="AC69" s="1">
        <v>0.62131582963317267</v>
      </c>
      <c r="AD69" s="1">
        <v>1.8865342440003501</v>
      </c>
    </row>
    <row r="70" spans="1:30" x14ac:dyDescent="0.3">
      <c r="AA70">
        <v>67</v>
      </c>
      <c r="AB70" s="1">
        <v>1.304228008764426</v>
      </c>
      <c r="AC70" s="1">
        <v>0.47933471354080343</v>
      </c>
      <c r="AD70" s="1">
        <v>2.3832589792631604</v>
      </c>
    </row>
    <row r="71" spans="1:30" x14ac:dyDescent="0.3">
      <c r="A71" s="16" t="s">
        <v>13</v>
      </c>
      <c r="B71" s="17">
        <f ca="1">(1+C74)*(1+C75)*(1+C76)-1</f>
        <v>2.2925722183993456</v>
      </c>
      <c r="AA71">
        <v>68</v>
      </c>
      <c r="AB71" s="1">
        <v>5.5962708960935306</v>
      </c>
      <c r="AC71" s="1">
        <v>0.51163561660565482</v>
      </c>
      <c r="AD71" s="1">
        <v>3.01044785718801</v>
      </c>
    </row>
    <row r="72" spans="1:30" ht="16.2" thickBot="1" x14ac:dyDescent="0.35">
      <c r="AA72">
        <v>69</v>
      </c>
      <c r="AB72" s="1">
        <v>3.2188955321607224</v>
      </c>
      <c r="AC72" s="1">
        <v>0.99440514720195949</v>
      </c>
      <c r="AD72" s="1">
        <v>2.9995613395469158</v>
      </c>
    </row>
    <row r="73" spans="1:30" ht="39.6" customHeight="1" x14ac:dyDescent="0.3">
      <c r="A73" s="87" t="s">
        <v>30</v>
      </c>
      <c r="B73" s="88"/>
      <c r="C73" s="89"/>
      <c r="AA73">
        <v>70</v>
      </c>
      <c r="AB73" s="1">
        <v>4.4105358058415209</v>
      </c>
      <c r="AC73" s="1">
        <v>0.85367991722065639</v>
      </c>
      <c r="AD73" s="1">
        <v>1.9912553272861548</v>
      </c>
    </row>
    <row r="74" spans="1:30" x14ac:dyDescent="0.3">
      <c r="A74" s="39" t="s">
        <v>17</v>
      </c>
      <c r="B74" s="2">
        <f>MAX(AB4:AB203)</f>
        <v>9.4959223660294647</v>
      </c>
      <c r="C74" s="3">
        <f ca="1">IFERROR(B67/$B$74, 0)</f>
        <v>0.37785381506264093</v>
      </c>
      <c r="AA74">
        <v>71</v>
      </c>
      <c r="AB74" s="1">
        <v>2.929753753565163</v>
      </c>
      <c r="AC74" s="1">
        <v>0.63698039686080965</v>
      </c>
      <c r="AD74" s="1">
        <v>0.95552372390603868</v>
      </c>
    </row>
    <row r="75" spans="1:30" x14ac:dyDescent="0.3">
      <c r="A75" s="39" t="s">
        <v>18</v>
      </c>
      <c r="B75" s="2">
        <f>MAX(AC4:AC203)</f>
        <v>1.6584007363690167</v>
      </c>
      <c r="C75" s="3">
        <f ca="1">IFERROR(G67/$B$75, 0)</f>
        <v>0.44884129875851864</v>
      </c>
      <c r="AA75">
        <v>72</v>
      </c>
      <c r="AB75" s="1">
        <v>2.302531431419597</v>
      </c>
      <c r="AC75" s="1">
        <v>0.73861643123879483</v>
      </c>
      <c r="AD75" s="1">
        <v>1.0864742698449623</v>
      </c>
    </row>
    <row r="76" spans="1:30" x14ac:dyDescent="0.3">
      <c r="A76" s="39" t="s">
        <v>19</v>
      </c>
      <c r="B76" s="2">
        <f>MAX(AD4:AD203)</f>
        <v>4.7159602084280277</v>
      </c>
      <c r="C76" s="3">
        <f ca="1">IFERROR(L67/$B$76, 0)</f>
        <v>0.64934439704681712</v>
      </c>
      <c r="AA76">
        <v>73</v>
      </c>
      <c r="AB76" s="1">
        <v>6.5097132365736901</v>
      </c>
      <c r="AC76" s="1">
        <v>0.46659914158719373</v>
      </c>
      <c r="AD76" s="1">
        <v>1.8442484746617718</v>
      </c>
    </row>
    <row r="77" spans="1:30" x14ac:dyDescent="0.3">
      <c r="A77" s="33"/>
      <c r="C77" s="34"/>
      <c r="AA77">
        <v>74</v>
      </c>
      <c r="AB77" s="1">
        <v>5.6837806591029549</v>
      </c>
      <c r="AC77" s="1">
        <v>0.82173892178650476</v>
      </c>
      <c r="AD77" s="1">
        <v>2.2186657403189245</v>
      </c>
    </row>
    <row r="78" spans="1:30" ht="16.2" thickBot="1" x14ac:dyDescent="0.35">
      <c r="A78" s="40" t="s">
        <v>25</v>
      </c>
      <c r="B78" s="41"/>
      <c r="C78" s="38"/>
      <c r="AA78">
        <v>75</v>
      </c>
      <c r="AB78" s="1">
        <v>8.2885258683584322</v>
      </c>
      <c r="AC78" s="1">
        <v>0.65351157403981053</v>
      </c>
      <c r="AD78" s="1">
        <v>2.291767868194468</v>
      </c>
    </row>
    <row r="79" spans="1:30" ht="16.2" thickBot="1" x14ac:dyDescent="0.35">
      <c r="AA79">
        <v>76</v>
      </c>
      <c r="AB79" s="1">
        <v>2.0042476051172686</v>
      </c>
      <c r="AC79" s="1">
        <v>0.71943523540169751</v>
      </c>
      <c r="AD79" s="1">
        <v>1.0665712225514736</v>
      </c>
    </row>
    <row r="80" spans="1:30" x14ac:dyDescent="0.3">
      <c r="A80" s="81" t="s">
        <v>31</v>
      </c>
      <c r="B80" s="82"/>
      <c r="C80" s="82"/>
      <c r="D80" s="83"/>
      <c r="F80" s="84" t="s">
        <v>32</v>
      </c>
      <c r="G80" s="85"/>
      <c r="H80" s="86"/>
      <c r="AA80">
        <v>77</v>
      </c>
      <c r="AB80" s="1">
        <v>6.4528257936731563</v>
      </c>
      <c r="AC80" s="1">
        <v>0.54772412581169561</v>
      </c>
      <c r="AD80" s="1">
        <v>2.3386598034268751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1.7134154765756313</v>
      </c>
      <c r="AC81" s="1">
        <v>0.55802673488399179</v>
      </c>
      <c r="AD81" s="1">
        <v>2.6649714202055441</v>
      </c>
    </row>
    <row r="82" spans="1:30" x14ac:dyDescent="0.3">
      <c r="A82" s="46">
        <v>1</v>
      </c>
      <c r="B82" s="42">
        <f t="shared" ref="B82:D87" ca="1" si="43">B13-B40</f>
        <v>-0.36753259330091703</v>
      </c>
      <c r="C82" s="42">
        <f t="shared" ca="1" si="43"/>
        <v>0.2529011151278231</v>
      </c>
      <c r="D82" s="42">
        <f t="shared" ca="1" si="43"/>
        <v>0.74515966205497763</v>
      </c>
      <c r="AA82">
        <v>79</v>
      </c>
      <c r="AB82" s="1">
        <v>4.2630233863306932</v>
      </c>
      <c r="AC82" s="1">
        <v>0.43342029025533507</v>
      </c>
      <c r="AD82" s="1">
        <v>2.0359402014604253</v>
      </c>
    </row>
    <row r="83" spans="1:30" x14ac:dyDescent="0.3">
      <c r="A83" s="46">
        <v>2</v>
      </c>
      <c r="B83" s="42">
        <f t="shared" ca="1" si="43"/>
        <v>0.17716393541726017</v>
      </c>
      <c r="C83" s="42">
        <f t="shared" ca="1" si="43"/>
        <v>-0.4171292267158655</v>
      </c>
      <c r="D83" s="42">
        <f t="shared" ca="1" si="43"/>
        <v>-0.52535727042606029</v>
      </c>
      <c r="AA83">
        <v>80</v>
      </c>
      <c r="AB83" s="1">
        <v>9.3158344336863035</v>
      </c>
      <c r="AC83" s="1">
        <v>0.48969564532607818</v>
      </c>
      <c r="AD83" s="1">
        <v>1.6006076146138166</v>
      </c>
    </row>
    <row r="84" spans="1:30" x14ac:dyDescent="0.3">
      <c r="A84" s="46">
        <v>3</v>
      </c>
      <c r="B84" s="42">
        <f t="shared" ca="1" si="43"/>
        <v>0.22618744593469131</v>
      </c>
      <c r="C84" s="42">
        <f t="shared" ca="1" si="43"/>
        <v>0.32998585777586797</v>
      </c>
      <c r="D84" s="42">
        <f t="shared" ca="1" si="43"/>
        <v>-5.2253654708813047E-2</v>
      </c>
      <c r="AA84">
        <v>81</v>
      </c>
      <c r="AB84" s="1">
        <v>4.4783471910321246</v>
      </c>
      <c r="AC84" s="1">
        <v>0.4085373701871382</v>
      </c>
      <c r="AD84" s="1">
        <v>2.9293462586951691</v>
      </c>
    </row>
    <row r="85" spans="1:30" x14ac:dyDescent="0.3">
      <c r="A85" s="46">
        <v>4</v>
      </c>
      <c r="B85" s="42">
        <f t="shared" ca="1" si="43"/>
        <v>-0.27064367019500374</v>
      </c>
      <c r="C85" s="42">
        <f t="shared" ca="1" si="43"/>
        <v>0.24030978120754276</v>
      </c>
      <c r="D85" s="42">
        <f t="shared" ca="1" si="43"/>
        <v>-0.10723547102512454</v>
      </c>
      <c r="AA85">
        <v>82</v>
      </c>
      <c r="AB85" s="1">
        <v>6.1121108987144801</v>
      </c>
      <c r="AC85" s="1">
        <v>1.1104764104655409</v>
      </c>
      <c r="AD85" s="1">
        <v>2.2048822139820117</v>
      </c>
    </row>
    <row r="86" spans="1:30" x14ac:dyDescent="0.3">
      <c r="A86" s="46">
        <v>5</v>
      </c>
      <c r="B86" s="42">
        <f t="shared" ca="1" si="43"/>
        <v>0.3381213997178012</v>
      </c>
      <c r="C86" s="42">
        <f t="shared" ca="1" si="43"/>
        <v>-0.34825152654518216</v>
      </c>
      <c r="D86" s="42">
        <f t="shared" ca="1" si="43"/>
        <v>-0.25839708370402126</v>
      </c>
      <c r="AA86">
        <v>83</v>
      </c>
      <c r="AB86" s="1">
        <v>0.61857976308676421</v>
      </c>
      <c r="AC86" s="1">
        <v>1.151881054031469</v>
      </c>
      <c r="AD86" s="1">
        <v>2.9686408993224354</v>
      </c>
    </row>
    <row r="87" spans="1:30" ht="16.2" thickBot="1" x14ac:dyDescent="0.35">
      <c r="A87" s="47">
        <v>6</v>
      </c>
      <c r="B87" s="42">
        <f t="shared" ca="1" si="43"/>
        <v>-8.5227111387491561E-2</v>
      </c>
      <c r="C87" s="42">
        <f t="shared" ca="1" si="43"/>
        <v>0.55950164742923891</v>
      </c>
      <c r="D87" s="42">
        <f t="shared" ca="1" si="43"/>
        <v>0.36515641351765937</v>
      </c>
      <c r="AA87">
        <v>84</v>
      </c>
      <c r="AB87" s="1">
        <v>3.3820219568094458</v>
      </c>
      <c r="AC87" s="1">
        <v>0.28954519682158719</v>
      </c>
      <c r="AD87" s="1">
        <v>1.3578398623095853</v>
      </c>
    </row>
    <row r="88" spans="1:30" x14ac:dyDescent="0.3">
      <c r="P88" s="1">
        <f ca="1">IF($Y$8="összeg",
    SUMPRODUCT($Y$9:$Y$11, C74:C76),
    PRODUCT(1+$Y$9*C74, 1+$Y$10*C75, 1+$Y$11*C76)-1
)</f>
        <v>1.4760395108679767</v>
      </c>
      <c r="AA88">
        <v>85</v>
      </c>
      <c r="AB88" s="1">
        <v>0.46677752908340236</v>
      </c>
      <c r="AC88" s="1">
        <v>0.39177829204167092</v>
      </c>
      <c r="AD88" s="1">
        <v>2.5238310473853902</v>
      </c>
    </row>
    <row r="89" spans="1:30" ht="63" thickBot="1" x14ac:dyDescent="0.35">
      <c r="F89" s="65" t="s">
        <v>71</v>
      </c>
      <c r="G89" s="65" t="s">
        <v>71</v>
      </c>
      <c r="H89" s="65" t="s">
        <v>71</v>
      </c>
      <c r="I89" s="65" t="s">
        <v>71</v>
      </c>
      <c r="J89" s="65" t="s">
        <v>71</v>
      </c>
      <c r="K89" s="65" t="s">
        <v>71</v>
      </c>
      <c r="L89" s="65" t="s">
        <v>71</v>
      </c>
      <c r="M89" s="65" t="s">
        <v>71</v>
      </c>
      <c r="N89" s="65" t="s">
        <v>71</v>
      </c>
      <c r="O89" s="65" t="s">
        <v>71</v>
      </c>
      <c r="P89" s="65" t="s">
        <v>71</v>
      </c>
      <c r="W89" t="s">
        <v>403</v>
      </c>
      <c r="AA89">
        <v>86</v>
      </c>
      <c r="AB89" s="1">
        <v>6.9895792556028358</v>
      </c>
      <c r="AC89" s="1">
        <v>0.80559441016270361</v>
      </c>
      <c r="AD89" s="1">
        <v>1.5170123601309011</v>
      </c>
    </row>
    <row r="90" spans="1:30" ht="16.2" thickBot="1" x14ac:dyDescent="0.3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60" t="s">
        <v>66</v>
      </c>
      <c r="Q90" s="61" t="s">
        <v>69</v>
      </c>
      <c r="R90">
        <v>9</v>
      </c>
      <c r="S90" s="63" t="s">
        <v>16</v>
      </c>
      <c r="T90" s="63" t="s">
        <v>15</v>
      </c>
      <c r="U90" s="63" t="s">
        <v>14</v>
      </c>
      <c r="V90" s="63" t="s">
        <v>72</v>
      </c>
      <c r="W90" s="63" t="s">
        <v>399</v>
      </c>
      <c r="X90" s="63" t="s">
        <v>400</v>
      </c>
      <c r="Y90" s="63" t="s">
        <v>401</v>
      </c>
      <c r="AA90">
        <v>87</v>
      </c>
      <c r="AB90" s="1">
        <v>4.3487302013051936</v>
      </c>
      <c r="AC90" s="1">
        <v>0.35471966018291939</v>
      </c>
      <c r="AD90" s="1">
        <v>1.2756621665375065</v>
      </c>
    </row>
    <row r="91" spans="1:30" x14ac:dyDescent="0.3">
      <c r="A91" s="46">
        <v>1</v>
      </c>
      <c r="B91" s="52" t="s">
        <v>67</v>
      </c>
      <c r="C91" s="2">
        <v>1</v>
      </c>
      <c r="D91" s="2">
        <v>1</v>
      </c>
      <c r="E91" s="2">
        <v>1</v>
      </c>
      <c r="F91" s="62">
        <f ca="1">SUMPRODUCT(--(ABS($B$13:$D$18 - $B$40:$D$45) &lt;= $Z$2))</f>
        <v>4</v>
      </c>
      <c r="G91" s="2">
        <v>0</v>
      </c>
      <c r="H91" s="2">
        <f ca="1">MIN(INDEX(ABS($B$13:$D$18 - $B$40:$D$45),0,0))</f>
        <v>5.2253654708813047E-2</v>
      </c>
      <c r="I91" s="2">
        <f ca="1">MAX(INDEX(ABS($B$13:$D$18 - $B$40:$D$45),0,0))</f>
        <v>0.74515966205497763</v>
      </c>
      <c r="J91" s="2">
        <f ca="1">SUMPRODUCT(ABS($B$13:$D$18 - $B$40:$D$45))/$Y$14</f>
        <v>0.31480638145507445</v>
      </c>
      <c r="K91" s="2">
        <f ca="1">SQRT(
  SUMPRODUCT(
    (
      INDEX(ABS($B$13:$D$18-$B$40:$D$45),0,0)
      - SUMPRODUCT(INDEX(ABS($B$13:$D$18-$B$40:$D$45),0,0))
        / (ROWS($B$13:$D$18)*COLUMNS($B$13:$D$18))
    )^2
  )
  / $Y$14
)</f>
        <v>0.16884057252790199</v>
      </c>
      <c r="L91" s="2">
        <f ca="1">MEDIAN(INDEX(ABS($B$13:$D$18-$B$40:$D$45),0,0))</f>
        <v>0.30031476398543588</v>
      </c>
      <c r="M91" s="2">
        <f ca="1">IFERROR(_xlfn.MODE.SNGL(ROUND(ABS($B$13:$D$18 - $B$40:$D$45),1)), MEDIAN(ROUND(ABS($B$13:$D$18 - $B$40:$D$45),1)))</f>
        <v>0.3</v>
      </c>
      <c r="N91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1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1" s="3">
        <f ca="1">IF($B91="összeg",
   $C91*$C$74 + $D91*$C$75 + $D91*$C$76,
   PRODUCT(1+$C91*$C$74, 1+$D91*$C$75, 1+$D91*$C$76)-1
)</f>
        <v>1.4760395108679767</v>
      </c>
      <c r="Q91" s="59" t="b">
        <f ca="1">AND(
 A91&lt;&gt;$R$90,
 F91&gt;=INDEX($F$91:$F$110,MATCH($R$90,$A$91:$A$110,0))-$R$91,
 G91&gt;=INDEX($G$91:$G$110,MATCH($R$90,$A$91:$A$110,0))-$R$91,
 H91&gt;=INDEX($H$91:$H$110,MATCH($R$90,$A$91:$A$110,0))-$R$91,
 I91&lt;=INDEX($I$91:$I$110,MATCH($R$90,$A$91:$A$110,0))+$R$91,
 J91&lt;=INDEX($J$91:$J$110,MATCH($R$90,$A$91:$A$110,0))+$R$91,
 K91&lt;=INDEX($K$91:$K$110,MATCH($R$90,$A$91:$A$110,0))+$R$91,
 L91&lt;=INDEX($L$91:$L$110,MATCH($R$90,$A$91:$A$110,0))+$R$91,
 M91&lt;=INDEX($M$91:$M$110,MATCH($R$90,$A$91:$A$110,0))+$R$91,
 N91&lt;=INDEX($N$91:$N$110,MATCH($R$90,$A$91:$A$110,0))+$R$91,
 O91&lt;=INDEX($O$91:$O$110,MATCH($R$90,$A$91:$A$110,0))+$R$91,
 P91&lt;=INDEX($P$91:$P$110,MATCH($R$90,$A$91:$A$110,0))+$R$91,
 OR(
  F91&gt;INDEX($F$91:$F$110,MATCH($R$90,$A$91:$A$110,0))+$R$91,
  G91&gt;INDEX($G$91:$G$110,MATCH($R$90,$A$91:$A$110,0))+$R$91,
  H91&gt;INDEX($H$91:$H$110,MATCH($R$90,$A$91:$A$110,0))+$R$91,
  I91&lt;INDEX($I$91:$I$110,MATCH($R$90,$A$91:$A$110,0))-$R$91,
  J91&lt;INDEX($J$91:$J$110,MATCH($R$90,$A$91:$A$110,0))-$R$91,
  K91&lt;INDEX($K$91:$K$110,MATCH($R$90,$A$91:$A$110,0))-$R$91,
  L91&lt;INDEX($L$91:$L$110,MATCH($R$90,$A$91:$A$110,0))-$R$91,
  M91&lt;INDEX($M$91:$M$110,MATCH($R$90,$A$91:$A$110,0))-$R$91,
  N91&lt;INDEX($N$91:$N$110,MATCH($R$90,$A$91:$A$110,0))-$R$91,
  O91&lt;INDEX($O$91:$O$110,MATCH($R$90,$A$91:$A$110,0))-$R$91,
  P91&lt;INDEX($P$91:$P$110,MATCH($R$90,$A$91:$A$110,0))-$R$91
 )
)</f>
        <v>1</v>
      </c>
      <c r="R91" s="1">
        <v>0.05</v>
      </c>
      <c r="S91" s="64" t="s">
        <v>73</v>
      </c>
      <c r="T91" s="64" t="s">
        <v>73</v>
      </c>
      <c r="U91" s="64" t="s">
        <v>73</v>
      </c>
      <c r="V91" s="64" t="s">
        <v>73</v>
      </c>
      <c r="W91" s="64" t="s">
        <v>402</v>
      </c>
      <c r="X91" s="64" t="s">
        <v>402</v>
      </c>
      <c r="Y91" s="64" t="s">
        <v>402</v>
      </c>
      <c r="AA91">
        <v>88</v>
      </c>
      <c r="AB91" s="1">
        <v>0.82104655608790256</v>
      </c>
      <c r="AC91" s="1">
        <v>0.59357456671705877</v>
      </c>
      <c r="AD91" s="1">
        <v>1.3136082218013512</v>
      </c>
    </row>
    <row r="92" spans="1:30" x14ac:dyDescent="0.3">
      <c r="A92" s="46">
        <v>2</v>
      </c>
      <c r="B92" s="52" t="s">
        <v>68</v>
      </c>
      <c r="C92" s="2">
        <v>1</v>
      </c>
      <c r="D92" s="2">
        <v>1</v>
      </c>
      <c r="E92" s="2">
        <v>1</v>
      </c>
      <c r="F92" s="62">
        <f t="shared" ref="F92:F110" ca="1" si="44">SUMPRODUCT(--(ABS($B$13:$D$18 - $B$40:$D$45) &lt;= $Z$2))</f>
        <v>4</v>
      </c>
      <c r="G92" s="2">
        <v>0</v>
      </c>
      <c r="H92" s="2">
        <f t="shared" ref="H92:H110" ca="1" si="45">MIN(INDEX(ABS($B$13:$D$18 - $B$40:$D$45),0,0))</f>
        <v>5.2253654708813047E-2</v>
      </c>
      <c r="I92" s="2">
        <f t="shared" ref="I92:I110" ca="1" si="46">MAX(INDEX(ABS($B$13:$D$18 - $B$40:$D$45),0,0))</f>
        <v>0.74515966205497763</v>
      </c>
      <c r="J92" s="2">
        <f t="shared" ref="J92:J110" ca="1" si="47">SUMPRODUCT(ABS($B$13:$D$18 - $B$40:$D$45))/$Y$14</f>
        <v>0.31480638145507445</v>
      </c>
      <c r="K92" s="2">
        <f t="shared" ref="K92:K110" ca="1" si="48">SQRT(
  SUMPRODUCT(
    (
      INDEX(ABS($B$13:$D$18-$B$40:$D$45),0,0)
      - SUMPRODUCT(INDEX(ABS($B$13:$D$18-$B$40:$D$45),0,0))
        / (ROWS($B$13:$D$18)*COLUMNS($B$13:$D$18))
    )^2
  )
  / $Y$14
)</f>
        <v>0.16884057252790199</v>
      </c>
      <c r="L92" s="2">
        <f t="shared" ref="L92:L110" ca="1" si="49">MEDIAN(INDEX(ABS($B$13:$D$18-$B$40:$D$45),0,0))</f>
        <v>0.30031476398543588</v>
      </c>
      <c r="M92" s="2">
        <f t="shared" ref="M92:M110" ca="1" si="50">IFERROR(_xlfn.MODE.SNGL(ROUND(ABS($B$13:$D$18 - $B$40:$D$45),1)), MEDIAN(ROUND(ABS($B$13:$D$18 - $B$40:$D$45),1)))</f>
        <v>0.3</v>
      </c>
      <c r="N92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2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2" s="3">
        <f ca="1">IF($B92="összeg",
   $C92*$C$74 + $D92*$C$75 + $D92*$C$76,
   PRODUCT(1+$C92*$C$74, 1+$D92*$C$75, 1+$D92*$C$76)-1
)</f>
        <v>2.2925722183993456</v>
      </c>
      <c r="Q92" s="59" t="b">
        <f t="shared" ref="Q92:Q110" ca="1" si="51">AND(
 A92&lt;&gt;$R$90,
 F92&gt;=INDEX($F$91:$F$110,MATCH($R$90,$A$91:$A$110,0))-$R$91,
 G92&gt;=INDEX($G$91:$G$110,MATCH($R$90,$A$91:$A$110,0))-$R$91,
 H92&gt;=INDEX($H$91:$H$110,MATCH($R$90,$A$91:$A$110,0))-$R$91,
 I92&lt;=INDEX($I$91:$I$110,MATCH($R$90,$A$91:$A$110,0))+$R$91,
 J92&lt;=INDEX($J$91:$J$110,MATCH($R$90,$A$91:$A$110,0))+$R$91,
 K92&lt;=INDEX($K$91:$K$110,MATCH($R$90,$A$91:$A$110,0))+$R$91,
 L92&lt;=INDEX($L$91:$L$110,MATCH($R$90,$A$91:$A$110,0))+$R$91,
 M92&lt;=INDEX($M$91:$M$110,MATCH($R$90,$A$91:$A$110,0))+$R$91,
 N92&lt;=INDEX($N$91:$N$110,MATCH($R$90,$A$91:$A$110,0))+$R$91,
 O92&lt;=INDEX($O$91:$O$110,MATCH($R$90,$A$91:$A$110,0))+$R$91,
 P92&lt;=INDEX($P$91:$P$110,MATCH($R$90,$A$91:$A$110,0))+$R$91,
 OR(
  F92&gt;INDEX($F$91:$F$110,MATCH($R$90,$A$91:$A$110,0))+$R$91,
  G92&gt;INDEX($G$91:$G$110,MATCH($R$90,$A$91:$A$110,0))+$R$91,
  H92&gt;INDEX($H$91:$H$110,MATCH($R$90,$A$91:$A$110,0))+$R$91,
  I92&lt;INDEX($I$91:$I$110,MATCH($R$90,$A$91:$A$110,0))-$R$91,
  J92&lt;INDEX($J$91:$J$110,MATCH($R$90,$A$91:$A$110,0))-$R$91,
  K92&lt;INDEX($K$91:$K$110,MATCH($R$90,$A$91:$A$110,0))-$R$91,
  L92&lt;INDEX($L$91:$L$110,MATCH($R$90,$A$91:$A$110,0))-$R$91,
  M92&lt;INDEX($M$91:$M$110,MATCH($R$90,$A$91:$A$110,0))-$R$91,
  N92&lt;INDEX($N$91:$N$110,MATCH($R$90,$A$91:$A$110,0))-$R$91,
  O92&lt;INDEX($O$91:$O$110,MATCH($R$90,$A$91:$A$110,0))-$R$91,
  P92&lt;INDEX($P$91:$P$110,MATCH($R$90,$A$91:$A$110,0))-$R$91
 )
)</f>
        <v>1</v>
      </c>
      <c r="S92" s="64" t="s">
        <v>73</v>
      </c>
      <c r="T92" s="64" t="s">
        <v>73</v>
      </c>
      <c r="U92" s="64" t="s">
        <v>73</v>
      </c>
      <c r="V92" s="64" t="s">
        <v>73</v>
      </c>
      <c r="W92" s="64" t="s">
        <v>402</v>
      </c>
      <c r="X92" s="64" t="s">
        <v>402</v>
      </c>
      <c r="Y92" s="64" t="s">
        <v>402</v>
      </c>
      <c r="AA92">
        <v>89</v>
      </c>
      <c r="AB92" s="1">
        <v>4.737287050148514</v>
      </c>
      <c r="AC92" s="1">
        <v>0.31811794024964407</v>
      </c>
      <c r="AD92" s="1">
        <v>2.1190428748240033</v>
      </c>
    </row>
    <row r="93" spans="1:30" x14ac:dyDescent="0.3">
      <c r="A93" s="46">
        <v>3</v>
      </c>
      <c r="B93" s="52" t="s">
        <v>67</v>
      </c>
      <c r="C93" s="2">
        <v>1</v>
      </c>
      <c r="D93" s="2">
        <v>1</v>
      </c>
      <c r="E93" s="2">
        <v>1</v>
      </c>
      <c r="F93" s="62">
        <f t="shared" ca="1" si="44"/>
        <v>4</v>
      </c>
      <c r="G93" s="2">
        <v>0</v>
      </c>
      <c r="H93" s="2">
        <f t="shared" ca="1" si="45"/>
        <v>5.2253654708813047E-2</v>
      </c>
      <c r="I93" s="2">
        <f t="shared" ca="1" si="46"/>
        <v>0.74515966205497763</v>
      </c>
      <c r="J93" s="2">
        <f t="shared" ca="1" si="47"/>
        <v>0.31480638145507445</v>
      </c>
      <c r="K93" s="2">
        <f t="shared" ca="1" si="48"/>
        <v>0.16884057252790199</v>
      </c>
      <c r="L93" s="2">
        <f t="shared" ca="1" si="49"/>
        <v>0.30031476398543588</v>
      </c>
      <c r="M93" s="2">
        <f t="shared" ca="1" si="50"/>
        <v>0.3</v>
      </c>
      <c r="N93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3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3" s="3">
        <f t="shared" ref="P93:P110" ca="1" si="52">IF($B93="összeg",
   $C93*$C$74 + $D93*$C$75 + $D93*$C$76,
   PRODUCT(1+$C93*$C$74, 1+$D93*$C$75, 1+$D93*$C$76)-1
)</f>
        <v>1.4760395108679767</v>
      </c>
      <c r="Q93" s="59" t="b">
        <f t="shared" ca="1" si="51"/>
        <v>1</v>
      </c>
      <c r="S93" s="64" t="s">
        <v>73</v>
      </c>
      <c r="T93" s="64" t="s">
        <v>73</v>
      </c>
      <c r="U93" s="64" t="s">
        <v>73</v>
      </c>
      <c r="V93" s="64" t="s">
        <v>73</v>
      </c>
      <c r="W93" s="64" t="s">
        <v>402</v>
      </c>
      <c r="X93" s="64" t="s">
        <v>402</v>
      </c>
      <c r="Y93" s="64" t="s">
        <v>402</v>
      </c>
      <c r="AA93">
        <v>90</v>
      </c>
      <c r="AB93" s="1">
        <v>5.1949912670310034</v>
      </c>
      <c r="AC93" s="1">
        <v>0.490314931287957</v>
      </c>
      <c r="AD93" s="1">
        <v>2.257311579039595</v>
      </c>
    </row>
    <row r="94" spans="1:30" x14ac:dyDescent="0.3">
      <c r="A94" s="46">
        <v>4</v>
      </c>
      <c r="B94" s="52" t="s">
        <v>67</v>
      </c>
      <c r="C94" s="2">
        <v>1</v>
      </c>
      <c r="D94" s="2">
        <v>1</v>
      </c>
      <c r="E94" s="2">
        <v>1</v>
      </c>
      <c r="F94" s="62">
        <f t="shared" ca="1" si="44"/>
        <v>4</v>
      </c>
      <c r="G94" s="2">
        <v>0</v>
      </c>
      <c r="H94" s="2">
        <f t="shared" ca="1" si="45"/>
        <v>5.2253654708813047E-2</v>
      </c>
      <c r="I94" s="2">
        <f t="shared" ca="1" si="46"/>
        <v>0.74515966205497763</v>
      </c>
      <c r="J94" s="2">
        <f t="shared" ca="1" si="47"/>
        <v>0.31480638145507445</v>
      </c>
      <c r="K94" s="2">
        <f t="shared" ca="1" si="48"/>
        <v>0.16884057252790199</v>
      </c>
      <c r="L94" s="2">
        <f t="shared" ca="1" si="49"/>
        <v>0.30031476398543588</v>
      </c>
      <c r="M94" s="2">
        <f t="shared" ca="1" si="50"/>
        <v>0.3</v>
      </c>
      <c r="N94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4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4" s="3">
        <f t="shared" ca="1" si="52"/>
        <v>1.4760395108679767</v>
      </c>
      <c r="Q94" s="59" t="b">
        <f t="shared" ca="1" si="51"/>
        <v>1</v>
      </c>
      <c r="S94" s="64" t="s">
        <v>73</v>
      </c>
      <c r="T94" s="64" t="s">
        <v>73</v>
      </c>
      <c r="U94" s="64" t="s">
        <v>73</v>
      </c>
      <c r="V94" s="64" t="s">
        <v>73</v>
      </c>
      <c r="W94" s="64" t="s">
        <v>402</v>
      </c>
      <c r="X94" s="64" t="s">
        <v>402</v>
      </c>
      <c r="Y94" s="64" t="s">
        <v>402</v>
      </c>
      <c r="AA94">
        <v>91</v>
      </c>
      <c r="AB94" s="1">
        <v>5.1861740900448163</v>
      </c>
      <c r="AC94" s="1">
        <v>0.4341555633855127</v>
      </c>
      <c r="AD94" s="1">
        <v>2.4158879405572034</v>
      </c>
    </row>
    <row r="95" spans="1:30" x14ac:dyDescent="0.3">
      <c r="A95" s="46">
        <v>5</v>
      </c>
      <c r="B95" s="52" t="s">
        <v>68</v>
      </c>
      <c r="C95" s="2">
        <v>2</v>
      </c>
      <c r="D95" s="2">
        <v>1</v>
      </c>
      <c r="E95" s="2">
        <v>1</v>
      </c>
      <c r="F95" s="62">
        <f t="shared" ca="1" si="44"/>
        <v>4</v>
      </c>
      <c r="G95" s="2">
        <v>0</v>
      </c>
      <c r="H95" s="2">
        <f t="shared" ca="1" si="45"/>
        <v>5.2253654708813047E-2</v>
      </c>
      <c r="I95" s="2">
        <f t="shared" ca="1" si="46"/>
        <v>0.74515966205497763</v>
      </c>
      <c r="J95" s="2">
        <f t="shared" ca="1" si="47"/>
        <v>0.31480638145507445</v>
      </c>
      <c r="K95" s="2">
        <f t="shared" ca="1" si="48"/>
        <v>0.16884057252790199</v>
      </c>
      <c r="L95" s="2">
        <f t="shared" ca="1" si="49"/>
        <v>0.30031476398543588</v>
      </c>
      <c r="M95" s="2">
        <f t="shared" ca="1" si="50"/>
        <v>0.3</v>
      </c>
      <c r="N95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5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5" s="3">
        <f t="shared" ca="1" si="52"/>
        <v>3.1955061584812947</v>
      </c>
      <c r="Q95" s="59" t="b">
        <f t="shared" ca="1" si="51"/>
        <v>1</v>
      </c>
      <c r="S95" s="64" t="s">
        <v>73</v>
      </c>
      <c r="T95" s="64" t="s">
        <v>73</v>
      </c>
      <c r="U95" s="64" t="s">
        <v>73</v>
      </c>
      <c r="V95" s="64" t="s">
        <v>73</v>
      </c>
      <c r="W95" s="64" t="s">
        <v>402</v>
      </c>
      <c r="X95" s="64" t="s">
        <v>402</v>
      </c>
      <c r="Y95" s="64" t="s">
        <v>402</v>
      </c>
      <c r="AA95">
        <v>92</v>
      </c>
      <c r="AB95" s="1">
        <v>4.4635594604040181</v>
      </c>
      <c r="AC95" s="1">
        <v>1.1057902832261699</v>
      </c>
      <c r="AD95" s="1">
        <v>1.3702189811005077</v>
      </c>
    </row>
    <row r="96" spans="1:30" x14ac:dyDescent="0.3">
      <c r="A96" s="46">
        <v>6</v>
      </c>
      <c r="B96" s="52" t="s">
        <v>68</v>
      </c>
      <c r="C96" s="2">
        <v>2</v>
      </c>
      <c r="D96" s="2">
        <v>1</v>
      </c>
      <c r="E96" s="2">
        <v>1</v>
      </c>
      <c r="F96" s="62">
        <f t="shared" ca="1" si="44"/>
        <v>4</v>
      </c>
      <c r="G96" s="2">
        <v>0</v>
      </c>
      <c r="H96" s="2">
        <f t="shared" ca="1" si="45"/>
        <v>5.2253654708813047E-2</v>
      </c>
      <c r="I96" s="2">
        <f t="shared" ca="1" si="46"/>
        <v>0.74515966205497763</v>
      </c>
      <c r="J96" s="2">
        <f t="shared" ca="1" si="47"/>
        <v>0.31480638145507445</v>
      </c>
      <c r="K96" s="2">
        <f t="shared" ca="1" si="48"/>
        <v>0.16884057252790199</v>
      </c>
      <c r="L96" s="2">
        <f t="shared" ca="1" si="49"/>
        <v>0.30031476398543588</v>
      </c>
      <c r="M96" s="2">
        <f t="shared" ca="1" si="50"/>
        <v>0.3</v>
      </c>
      <c r="N96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6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6" s="3">
        <f t="shared" ca="1" si="52"/>
        <v>3.1955061584812947</v>
      </c>
      <c r="Q96" s="59" t="b">
        <f t="shared" ca="1" si="51"/>
        <v>1</v>
      </c>
      <c r="S96" s="64" t="s">
        <v>73</v>
      </c>
      <c r="T96" s="64" t="s">
        <v>73</v>
      </c>
      <c r="U96" s="64" t="s">
        <v>73</v>
      </c>
      <c r="V96" s="64" t="s">
        <v>73</v>
      </c>
      <c r="W96" s="64" t="s">
        <v>402</v>
      </c>
      <c r="X96" s="64" t="s">
        <v>402</v>
      </c>
      <c r="Y96" s="64" t="s">
        <v>402</v>
      </c>
      <c r="AA96">
        <v>93</v>
      </c>
      <c r="AB96" s="1">
        <v>6.7076931879738941</v>
      </c>
      <c r="AC96" s="1">
        <v>0.56517229067041908</v>
      </c>
      <c r="AD96" s="1">
        <v>1.9836120239936652</v>
      </c>
    </row>
    <row r="97" spans="1:30" x14ac:dyDescent="0.3">
      <c r="A97" s="46">
        <v>7</v>
      </c>
      <c r="B97" s="52" t="s">
        <v>67</v>
      </c>
      <c r="C97" s="2">
        <v>2</v>
      </c>
      <c r="D97" s="2">
        <v>1</v>
      </c>
      <c r="E97" s="2">
        <v>1</v>
      </c>
      <c r="F97" s="62">
        <f t="shared" ca="1" si="44"/>
        <v>4</v>
      </c>
      <c r="G97" s="2">
        <v>0</v>
      </c>
      <c r="H97" s="2">
        <f t="shared" ca="1" si="45"/>
        <v>5.2253654708813047E-2</v>
      </c>
      <c r="I97" s="2">
        <f t="shared" ca="1" si="46"/>
        <v>0.74515966205497763</v>
      </c>
      <c r="J97" s="2">
        <f t="shared" ca="1" si="47"/>
        <v>0.31480638145507445</v>
      </c>
      <c r="K97" s="2">
        <f t="shared" ca="1" si="48"/>
        <v>0.16884057252790199</v>
      </c>
      <c r="L97" s="2">
        <f t="shared" ca="1" si="49"/>
        <v>0.30031476398543588</v>
      </c>
      <c r="M97" s="2">
        <f t="shared" ca="1" si="50"/>
        <v>0.3</v>
      </c>
      <c r="N97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7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7" s="3">
        <f t="shared" ca="1" si="52"/>
        <v>1.8538933259306176</v>
      </c>
      <c r="Q97" s="59" t="b">
        <f t="shared" ca="1" si="51"/>
        <v>1</v>
      </c>
      <c r="S97" s="64" t="s">
        <v>73</v>
      </c>
      <c r="T97" s="64" t="s">
        <v>73</v>
      </c>
      <c r="U97" s="64" t="s">
        <v>73</v>
      </c>
      <c r="V97" s="64" t="s">
        <v>73</v>
      </c>
      <c r="W97" s="64" t="s">
        <v>402</v>
      </c>
      <c r="X97" s="64" t="s">
        <v>402</v>
      </c>
      <c r="Y97" s="64" t="s">
        <v>402</v>
      </c>
      <c r="AA97">
        <v>94</v>
      </c>
      <c r="AB97" s="1">
        <v>4.5577922831386672</v>
      </c>
      <c r="AC97" s="1">
        <v>0.44240188033353745</v>
      </c>
      <c r="AD97" s="1">
        <v>3.0475064986359612</v>
      </c>
    </row>
    <row r="98" spans="1:30" x14ac:dyDescent="0.3">
      <c r="A98" s="46">
        <v>8</v>
      </c>
      <c r="B98" s="52" t="s">
        <v>67</v>
      </c>
      <c r="C98" s="2">
        <v>2</v>
      </c>
      <c r="D98" s="2">
        <v>1</v>
      </c>
      <c r="E98" s="2">
        <v>1</v>
      </c>
      <c r="F98" s="62">
        <f t="shared" ca="1" si="44"/>
        <v>4</v>
      </c>
      <c r="G98" s="2">
        <v>0</v>
      </c>
      <c r="H98" s="2">
        <f t="shared" ca="1" si="45"/>
        <v>5.2253654708813047E-2</v>
      </c>
      <c r="I98" s="2">
        <f t="shared" ca="1" si="46"/>
        <v>0.74515966205497763</v>
      </c>
      <c r="J98" s="2">
        <f t="shared" ca="1" si="47"/>
        <v>0.31480638145507445</v>
      </c>
      <c r="K98" s="2">
        <f t="shared" ca="1" si="48"/>
        <v>0.16884057252790199</v>
      </c>
      <c r="L98" s="2">
        <f t="shared" ca="1" si="49"/>
        <v>0.30031476398543588</v>
      </c>
      <c r="M98" s="2">
        <f t="shared" ca="1" si="50"/>
        <v>0.3</v>
      </c>
      <c r="N98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8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8" s="3">
        <f t="shared" ca="1" si="52"/>
        <v>1.8538933259306176</v>
      </c>
      <c r="Q98" s="59" t="b">
        <f t="shared" ca="1" si="51"/>
        <v>1</v>
      </c>
      <c r="S98" s="64" t="s">
        <v>73</v>
      </c>
      <c r="T98" s="64" t="s">
        <v>73</v>
      </c>
      <c r="U98" s="64" t="s">
        <v>73</v>
      </c>
      <c r="V98" s="64" t="s">
        <v>73</v>
      </c>
      <c r="W98" s="64" t="s">
        <v>402</v>
      </c>
      <c r="X98" s="64" t="s">
        <v>402</v>
      </c>
      <c r="Y98" s="64" t="s">
        <v>402</v>
      </c>
      <c r="AA98">
        <v>95</v>
      </c>
      <c r="AB98" s="1">
        <v>0.23269917117550692</v>
      </c>
      <c r="AC98" s="1">
        <v>1.3197280844339727</v>
      </c>
      <c r="AD98" s="1">
        <v>2.750824249013657</v>
      </c>
    </row>
    <row r="99" spans="1:30" x14ac:dyDescent="0.3">
      <c r="A99" s="46">
        <v>9</v>
      </c>
      <c r="B99" s="52" t="s">
        <v>68</v>
      </c>
      <c r="C99" s="2">
        <v>1</v>
      </c>
      <c r="D99" s="2">
        <v>2</v>
      </c>
      <c r="E99" s="2">
        <v>1</v>
      </c>
      <c r="F99" s="62">
        <f t="shared" ca="1" si="44"/>
        <v>4</v>
      </c>
      <c r="G99" s="2">
        <v>0</v>
      </c>
      <c r="H99" s="2">
        <f t="shared" ca="1" si="45"/>
        <v>5.2253654708813047E-2</v>
      </c>
      <c r="I99" s="2">
        <f t="shared" ca="1" si="46"/>
        <v>0.74515966205497763</v>
      </c>
      <c r="J99" s="2">
        <f t="shared" ca="1" si="47"/>
        <v>0.31480638145507445</v>
      </c>
      <c r="K99" s="2">
        <f t="shared" ca="1" si="48"/>
        <v>0.16884057252790199</v>
      </c>
      <c r="L99" s="2">
        <f t="shared" ca="1" si="49"/>
        <v>0.30031476398543588</v>
      </c>
      <c r="M99" s="2">
        <f t="shared" ca="1" si="50"/>
        <v>0.3</v>
      </c>
      <c r="N99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99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99" s="3">
        <f t="shared" ca="1" si="52"/>
        <v>5.0104487271842535</v>
      </c>
      <c r="Q99" s="59" t="b">
        <f t="shared" ca="1" si="51"/>
        <v>0</v>
      </c>
      <c r="S99" s="64" t="s">
        <v>73</v>
      </c>
      <c r="T99" s="64" t="s">
        <v>73</v>
      </c>
      <c r="U99" s="64" t="s">
        <v>73</v>
      </c>
      <c r="V99" s="64" t="s">
        <v>73</v>
      </c>
      <c r="W99" s="64" t="s">
        <v>402</v>
      </c>
      <c r="X99" s="64" t="s">
        <v>402</v>
      </c>
      <c r="Y99" s="64" t="s">
        <v>402</v>
      </c>
      <c r="AA99">
        <v>96</v>
      </c>
      <c r="AB99" s="1">
        <v>4.7801229273544266</v>
      </c>
      <c r="AC99" s="1">
        <v>0.77189746437786033</v>
      </c>
      <c r="AD99" s="1">
        <v>2.483186035471979</v>
      </c>
    </row>
    <row r="100" spans="1:30" x14ac:dyDescent="0.3">
      <c r="A100" s="46">
        <v>10</v>
      </c>
      <c r="B100" s="52" t="s">
        <v>68</v>
      </c>
      <c r="C100" s="2">
        <v>1</v>
      </c>
      <c r="D100" s="2">
        <v>2</v>
      </c>
      <c r="E100" s="2">
        <v>1</v>
      </c>
      <c r="F100" s="62">
        <f t="shared" ca="1" si="44"/>
        <v>4</v>
      </c>
      <c r="G100" s="2">
        <v>0</v>
      </c>
      <c r="H100" s="2">
        <f t="shared" ca="1" si="45"/>
        <v>5.2253654708813047E-2</v>
      </c>
      <c r="I100" s="2">
        <f t="shared" ca="1" si="46"/>
        <v>0.74515966205497763</v>
      </c>
      <c r="J100" s="2">
        <f t="shared" ca="1" si="47"/>
        <v>0.31480638145507445</v>
      </c>
      <c r="K100" s="2">
        <f t="shared" ca="1" si="48"/>
        <v>0.16884057252790199</v>
      </c>
      <c r="L100" s="2">
        <f t="shared" ca="1" si="49"/>
        <v>0.30031476398543588</v>
      </c>
      <c r="M100" s="2">
        <f t="shared" ca="1" si="50"/>
        <v>0.3</v>
      </c>
      <c r="N100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0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0" s="3">
        <f t="shared" ca="1" si="52"/>
        <v>5.0104487271842535</v>
      </c>
      <c r="Q100" s="59" t="b">
        <f t="shared" ca="1" si="51"/>
        <v>0</v>
      </c>
      <c r="S100" s="64" t="s">
        <v>73</v>
      </c>
      <c r="T100" s="64" t="s">
        <v>73</v>
      </c>
      <c r="U100" s="64" t="s">
        <v>73</v>
      </c>
      <c r="V100" s="64" t="s">
        <v>73</v>
      </c>
      <c r="W100" s="64" t="s">
        <v>402</v>
      </c>
      <c r="X100" s="64" t="s">
        <v>402</v>
      </c>
      <c r="Y100" s="64" t="s">
        <v>402</v>
      </c>
      <c r="AA100">
        <v>97</v>
      </c>
      <c r="AB100" s="1">
        <v>3.462475819221583</v>
      </c>
      <c r="AC100" s="1">
        <v>0.39254743015911681</v>
      </c>
      <c r="AD100" s="1">
        <v>1.9784061567771321</v>
      </c>
    </row>
    <row r="101" spans="1:30" x14ac:dyDescent="0.3">
      <c r="A101" s="46">
        <v>11</v>
      </c>
      <c r="B101" s="52" t="s">
        <v>67</v>
      </c>
      <c r="C101" s="2">
        <v>1</v>
      </c>
      <c r="D101" s="2">
        <v>2</v>
      </c>
      <c r="E101" s="2">
        <v>1</v>
      </c>
      <c r="F101" s="62">
        <f t="shared" ca="1" si="44"/>
        <v>4</v>
      </c>
      <c r="G101" s="2">
        <v>0</v>
      </c>
      <c r="H101" s="2">
        <f t="shared" ca="1" si="45"/>
        <v>5.2253654708813047E-2</v>
      </c>
      <c r="I101" s="2">
        <f t="shared" ca="1" si="46"/>
        <v>0.74515966205497763</v>
      </c>
      <c r="J101" s="2">
        <f t="shared" ca="1" si="47"/>
        <v>0.31480638145507445</v>
      </c>
      <c r="K101" s="2">
        <f t="shared" ca="1" si="48"/>
        <v>0.16884057252790199</v>
      </c>
      <c r="L101" s="2">
        <f t="shared" ca="1" si="49"/>
        <v>0.30031476398543588</v>
      </c>
      <c r="M101" s="2">
        <f t="shared" ca="1" si="50"/>
        <v>0.3</v>
      </c>
      <c r="N101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1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1" s="3">
        <f t="shared" ca="1" si="52"/>
        <v>2.5742252066733124</v>
      </c>
      <c r="Q101" s="59" t="b">
        <f t="shared" ca="1" si="51"/>
        <v>1</v>
      </c>
      <c r="S101" s="64" t="s">
        <v>73</v>
      </c>
      <c r="T101" s="64" t="s">
        <v>73</v>
      </c>
      <c r="U101" s="64" t="s">
        <v>73</v>
      </c>
      <c r="V101" s="64" t="s">
        <v>73</v>
      </c>
      <c r="W101" s="64" t="s">
        <v>402</v>
      </c>
      <c r="X101" s="64" t="s">
        <v>402</v>
      </c>
      <c r="Y101" s="64" t="s">
        <v>402</v>
      </c>
      <c r="AA101">
        <v>98</v>
      </c>
      <c r="AB101" s="1">
        <v>1.9859549984683538</v>
      </c>
      <c r="AC101" s="1">
        <v>0.5311558207082524</v>
      </c>
      <c r="AD101" s="1">
        <v>2.6710580949733296</v>
      </c>
    </row>
    <row r="102" spans="1:30" x14ac:dyDescent="0.3">
      <c r="A102" s="46">
        <v>12</v>
      </c>
      <c r="B102" s="52" t="s">
        <v>67</v>
      </c>
      <c r="C102" s="2">
        <v>1</v>
      </c>
      <c r="D102" s="2">
        <v>2</v>
      </c>
      <c r="E102" s="2">
        <v>1</v>
      </c>
      <c r="F102" s="62">
        <f t="shared" ca="1" si="44"/>
        <v>4</v>
      </c>
      <c r="G102" s="2">
        <v>0</v>
      </c>
      <c r="H102" s="2">
        <f t="shared" ca="1" si="45"/>
        <v>5.2253654708813047E-2</v>
      </c>
      <c r="I102" s="2">
        <f t="shared" ca="1" si="46"/>
        <v>0.74515966205497763</v>
      </c>
      <c r="J102" s="2">
        <f t="shared" ca="1" si="47"/>
        <v>0.31480638145507445</v>
      </c>
      <c r="K102" s="2">
        <f t="shared" ca="1" si="48"/>
        <v>0.16884057252790199</v>
      </c>
      <c r="L102" s="2">
        <f t="shared" ca="1" si="49"/>
        <v>0.30031476398543588</v>
      </c>
      <c r="M102" s="2">
        <f t="shared" ca="1" si="50"/>
        <v>0.3</v>
      </c>
      <c r="N102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2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2" s="3">
        <f t="shared" ca="1" si="52"/>
        <v>2.5742252066733124</v>
      </c>
      <c r="Q102" s="59" t="b">
        <f t="shared" ca="1" si="51"/>
        <v>1</v>
      </c>
      <c r="S102" s="64" t="s">
        <v>73</v>
      </c>
      <c r="T102" s="64" t="s">
        <v>73</v>
      </c>
      <c r="U102" s="64" t="s">
        <v>73</v>
      </c>
      <c r="V102" s="64" t="s">
        <v>73</v>
      </c>
      <c r="W102" s="64" t="s">
        <v>402</v>
      </c>
      <c r="X102" s="64" t="s">
        <v>402</v>
      </c>
      <c r="Y102" s="64" t="s">
        <v>402</v>
      </c>
      <c r="AA102">
        <v>99</v>
      </c>
      <c r="AB102" s="1">
        <v>0.23917546042289795</v>
      </c>
      <c r="AC102" s="1">
        <v>0.50055300159714522</v>
      </c>
      <c r="AD102" s="1">
        <v>2.1693443914524986</v>
      </c>
    </row>
    <row r="103" spans="1:30" x14ac:dyDescent="0.3">
      <c r="A103" s="46">
        <v>13</v>
      </c>
      <c r="B103" s="52" t="s">
        <v>68</v>
      </c>
      <c r="C103" s="2">
        <v>1</v>
      </c>
      <c r="D103" s="2">
        <v>1</v>
      </c>
      <c r="E103" s="2">
        <v>2</v>
      </c>
      <c r="F103" s="62">
        <f t="shared" ca="1" si="44"/>
        <v>4</v>
      </c>
      <c r="G103" s="2">
        <v>0</v>
      </c>
      <c r="H103" s="2">
        <f t="shared" ca="1" si="45"/>
        <v>5.2253654708813047E-2</v>
      </c>
      <c r="I103" s="2">
        <f t="shared" ca="1" si="46"/>
        <v>0.74515966205497763</v>
      </c>
      <c r="J103" s="2">
        <f t="shared" ca="1" si="47"/>
        <v>0.31480638145507445</v>
      </c>
      <c r="K103" s="2">
        <f t="shared" ca="1" si="48"/>
        <v>0.16884057252790199</v>
      </c>
      <c r="L103" s="2">
        <f t="shared" ca="1" si="49"/>
        <v>0.30031476398543588</v>
      </c>
      <c r="M103" s="2">
        <f t="shared" ca="1" si="50"/>
        <v>0.3</v>
      </c>
      <c r="N103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3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3" s="3">
        <f t="shared" ca="1" si="52"/>
        <v>2.2925722183993456</v>
      </c>
      <c r="Q103" s="59" t="b">
        <f t="shared" ca="1" si="51"/>
        <v>1</v>
      </c>
      <c r="S103" s="64" t="s">
        <v>73</v>
      </c>
      <c r="T103" s="64" t="s">
        <v>73</v>
      </c>
      <c r="U103" s="64" t="s">
        <v>73</v>
      </c>
      <c r="V103" s="64" t="s">
        <v>73</v>
      </c>
      <c r="W103" s="64" t="s">
        <v>402</v>
      </c>
      <c r="X103" s="64" t="s">
        <v>402</v>
      </c>
      <c r="Y103" s="64" t="s">
        <v>402</v>
      </c>
      <c r="AA103">
        <v>100</v>
      </c>
      <c r="AB103" s="1">
        <v>6.8346345454789619</v>
      </c>
      <c r="AC103" s="1">
        <v>0.37629104935420599</v>
      </c>
      <c r="AD103" s="1">
        <v>2.1054856721311199</v>
      </c>
    </row>
    <row r="104" spans="1:30" x14ac:dyDescent="0.3">
      <c r="A104" s="46">
        <v>14</v>
      </c>
      <c r="B104" s="52" t="s">
        <v>68</v>
      </c>
      <c r="C104" s="2">
        <v>1</v>
      </c>
      <c r="D104" s="2">
        <v>1</v>
      </c>
      <c r="E104" s="2">
        <v>2</v>
      </c>
      <c r="F104" s="62">
        <f t="shared" ca="1" si="44"/>
        <v>4</v>
      </c>
      <c r="G104" s="2">
        <v>0</v>
      </c>
      <c r="H104" s="2">
        <f t="shared" ca="1" si="45"/>
        <v>5.2253654708813047E-2</v>
      </c>
      <c r="I104" s="2">
        <f t="shared" ca="1" si="46"/>
        <v>0.74515966205497763</v>
      </c>
      <c r="J104" s="2">
        <f t="shared" ca="1" si="47"/>
        <v>0.31480638145507445</v>
      </c>
      <c r="K104" s="2">
        <f t="shared" ca="1" si="48"/>
        <v>0.16884057252790199</v>
      </c>
      <c r="L104" s="2">
        <f t="shared" ca="1" si="49"/>
        <v>0.30031476398543588</v>
      </c>
      <c r="M104" s="2">
        <f t="shared" ca="1" si="50"/>
        <v>0.3</v>
      </c>
      <c r="N104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4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4" s="3">
        <f t="shared" ca="1" si="52"/>
        <v>2.2925722183993456</v>
      </c>
      <c r="Q104" s="59" t="b">
        <f ca="1">AND(
 A104&lt;&gt;$R$90,
 F104&gt;=INDEX($F$91:$F$110,MATCH($R$90,$A$91:$A$110,0))-$R$91,
 G104&gt;=INDEX($G$91:$G$110,MATCH($R$90,$A$91:$A$110,0))-$R$91,
 H104&gt;=INDEX($H$91:$H$110,MATCH($R$90,$A$91:$A$110,0))-$R$91,
 I104&lt;=INDEX($I$91:$I$110,MATCH($R$90,$A$91:$A$110,0))+$R$91,
 J104&lt;=INDEX($J$91:$J$110,MATCH($R$90,$A$91:$A$110,0))+$R$91,
 K104&lt;=INDEX($K$91:$K$110,MATCH($R$90,$A$91:$A$110,0))+$R$91,
 L104&lt;=INDEX($L$91:$L$110,MATCH($R$90,$A$91:$A$110,0))+$R$91,
 M104&lt;=INDEX($M$91:$M$110,MATCH($R$90,$A$91:$A$110,0))+$R$91,
 N104&lt;=INDEX($N$91:$N$110,MATCH($R$90,$A$91:$A$110,0))+$R$91,
 O104&lt;=INDEX($O$91:$O$110,MATCH($R$90,$A$91:$A$110,0))+$R$91,
 P104&lt;=INDEX($P$91:$P$110,MATCH($R$90,$A$91:$A$110,0))+$R$91,
 OR(
  F104&gt;INDEX($F$91:$F$110,MATCH($R$90,$A$91:$A$110,0))+$R$91,
  G104&gt;INDEX($G$91:$G$110,MATCH($R$90,$A$91:$A$110,0))+$R$91,
  H104&gt;INDEX($H$91:$H$110,MATCH($R$90,$A$91:$A$110,0))+$R$91,
  I104&lt;INDEX($I$91:$I$110,MATCH($R$90,$A$91:$A$110,0))-$R$91,
  J104&lt;INDEX($J$91:$J$110,MATCH($R$90,$A$91:$A$110,0))-$R$91,
  K104&lt;INDEX($K$91:$K$110,MATCH($R$90,$A$91:$A$110,0))-$R$91,
  L104&lt;INDEX($L$91:$L$110,MATCH($R$90,$A$91:$A$110,0))-$R$91,
  M104&lt;INDEX($M$91:$M$110,MATCH($R$90,$A$91:$A$110,0))-$R$91,
  N104&lt;INDEX($N$91:$N$110,MATCH($R$90,$A$91:$A$110,0))-$R$91,
  O104&lt;INDEX($O$91:$O$110,MATCH($R$90,$A$91:$A$110,0))-$R$91,
  P104&lt;INDEX($P$91:$P$110,MATCH($R$90,$A$91:$A$110,0))-$R$91
 )
)</f>
        <v>1</v>
      </c>
      <c r="S104" s="64" t="s">
        <v>73</v>
      </c>
      <c r="T104" s="64" t="s">
        <v>73</v>
      </c>
      <c r="U104" s="64" t="s">
        <v>73</v>
      </c>
      <c r="V104" s="64" t="s">
        <v>73</v>
      </c>
      <c r="W104" s="64" t="s">
        <v>402</v>
      </c>
      <c r="X104" s="64" t="s">
        <v>402</v>
      </c>
      <c r="Y104" s="64" t="s">
        <v>402</v>
      </c>
      <c r="AA104">
        <v>101</v>
      </c>
      <c r="AB104" s="1">
        <v>1.9045159552952673</v>
      </c>
      <c r="AC104" s="1">
        <v>0.71963677404095205</v>
      </c>
      <c r="AD104" s="1">
        <v>1.7015066807347679</v>
      </c>
    </row>
    <row r="105" spans="1:30" x14ac:dyDescent="0.3">
      <c r="A105" s="46">
        <v>15</v>
      </c>
      <c r="B105" s="52" t="s">
        <v>67</v>
      </c>
      <c r="C105" s="2">
        <v>1</v>
      </c>
      <c r="D105" s="2">
        <v>1</v>
      </c>
      <c r="E105" s="2">
        <v>2</v>
      </c>
      <c r="F105" s="62">
        <f t="shared" ca="1" si="44"/>
        <v>4</v>
      </c>
      <c r="G105" s="2">
        <v>0</v>
      </c>
      <c r="H105" s="2">
        <f t="shared" ca="1" si="45"/>
        <v>5.2253654708813047E-2</v>
      </c>
      <c r="I105" s="2">
        <f t="shared" ca="1" si="46"/>
        <v>0.74515966205497763</v>
      </c>
      <c r="J105" s="2">
        <f t="shared" ca="1" si="47"/>
        <v>0.31480638145507445</v>
      </c>
      <c r="K105" s="2">
        <f t="shared" ca="1" si="48"/>
        <v>0.16884057252790199</v>
      </c>
      <c r="L105" s="2">
        <f t="shared" ca="1" si="49"/>
        <v>0.30031476398543588</v>
      </c>
      <c r="M105" s="2">
        <f t="shared" ca="1" si="50"/>
        <v>0.3</v>
      </c>
      <c r="N105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5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5" s="3">
        <f t="shared" ca="1" si="52"/>
        <v>1.4760395108679767</v>
      </c>
      <c r="Q105" s="59" t="b">
        <f t="shared" ca="1" si="51"/>
        <v>1</v>
      </c>
      <c r="S105" s="64" t="s">
        <v>73</v>
      </c>
      <c r="T105" s="64" t="s">
        <v>73</v>
      </c>
      <c r="U105" s="64" t="s">
        <v>73</v>
      </c>
      <c r="V105" s="64" t="s">
        <v>73</v>
      </c>
      <c r="W105" s="64" t="s">
        <v>402</v>
      </c>
      <c r="X105" s="64" t="s">
        <v>402</v>
      </c>
      <c r="Y105" s="64" t="s">
        <v>402</v>
      </c>
      <c r="AA105">
        <v>102</v>
      </c>
      <c r="AB105" s="1">
        <v>3.4793763351644298</v>
      </c>
      <c r="AC105" s="1">
        <v>1.2142505129150374</v>
      </c>
      <c r="AD105" s="1">
        <v>2.3675873862150727</v>
      </c>
    </row>
    <row r="106" spans="1:30" x14ac:dyDescent="0.3">
      <c r="A106" s="46">
        <v>16</v>
      </c>
      <c r="B106" s="52" t="s">
        <v>67</v>
      </c>
      <c r="C106" s="2">
        <v>1</v>
      </c>
      <c r="D106" s="2">
        <v>1</v>
      </c>
      <c r="E106" s="2">
        <v>2</v>
      </c>
      <c r="F106" s="62">
        <f t="shared" ca="1" si="44"/>
        <v>4</v>
      </c>
      <c r="G106" s="2">
        <v>0</v>
      </c>
      <c r="H106" s="2">
        <f t="shared" ca="1" si="45"/>
        <v>5.2253654708813047E-2</v>
      </c>
      <c r="I106" s="2">
        <f t="shared" ca="1" si="46"/>
        <v>0.74515966205497763</v>
      </c>
      <c r="J106" s="2">
        <f t="shared" ca="1" si="47"/>
        <v>0.31480638145507445</v>
      </c>
      <c r="K106" s="2">
        <f t="shared" ca="1" si="48"/>
        <v>0.16884057252790199</v>
      </c>
      <c r="L106" s="2">
        <f t="shared" ca="1" si="49"/>
        <v>0.30031476398543588</v>
      </c>
      <c r="M106" s="2">
        <f t="shared" ca="1" si="50"/>
        <v>0.3</v>
      </c>
      <c r="N106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6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6" s="3">
        <f t="shared" ca="1" si="52"/>
        <v>1.4760395108679767</v>
      </c>
      <c r="Q106" s="59" t="b">
        <f t="shared" ca="1" si="51"/>
        <v>1</v>
      </c>
      <c r="S106" s="64" t="s">
        <v>73</v>
      </c>
      <c r="T106" s="64" t="s">
        <v>73</v>
      </c>
      <c r="U106" s="64" t="s">
        <v>73</v>
      </c>
      <c r="V106" s="64" t="s">
        <v>73</v>
      </c>
      <c r="W106" s="64" t="s">
        <v>402</v>
      </c>
      <c r="X106" s="64" t="s">
        <v>402</v>
      </c>
      <c r="Y106" s="64" t="s">
        <v>402</v>
      </c>
      <c r="AA106">
        <v>103</v>
      </c>
      <c r="AB106" s="1">
        <v>0.14242059303437696</v>
      </c>
      <c r="AC106" s="1">
        <v>0.88082557278979345</v>
      </c>
      <c r="AD106" s="1">
        <v>2.2493215886703823</v>
      </c>
    </row>
    <row r="107" spans="1:30" x14ac:dyDescent="0.3">
      <c r="A107" s="46">
        <v>17</v>
      </c>
      <c r="B107" s="52" t="s">
        <v>68</v>
      </c>
      <c r="C107" s="2">
        <v>3</v>
      </c>
      <c r="D107" s="2">
        <v>1</v>
      </c>
      <c r="E107" s="2">
        <v>1</v>
      </c>
      <c r="F107" s="62">
        <f t="shared" ca="1" si="44"/>
        <v>4</v>
      </c>
      <c r="G107" s="2">
        <v>0</v>
      </c>
      <c r="H107" s="2">
        <f t="shared" ca="1" si="45"/>
        <v>5.2253654708813047E-2</v>
      </c>
      <c r="I107" s="2">
        <f t="shared" ca="1" si="46"/>
        <v>0.74515966205497763</v>
      </c>
      <c r="J107" s="2">
        <f t="shared" ca="1" si="47"/>
        <v>0.31480638145507445</v>
      </c>
      <c r="K107" s="2">
        <f t="shared" ca="1" si="48"/>
        <v>0.16884057252790199</v>
      </c>
      <c r="L107" s="2">
        <f t="shared" ca="1" si="49"/>
        <v>0.30031476398543588</v>
      </c>
      <c r="M107" s="2">
        <f t="shared" ca="1" si="50"/>
        <v>0.3</v>
      </c>
      <c r="N107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7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7" s="3">
        <f t="shared" ca="1" si="52"/>
        <v>4.0984400985632439</v>
      </c>
      <c r="Q107" s="59" t="b">
        <f t="shared" ca="1" si="51"/>
        <v>1</v>
      </c>
      <c r="S107" s="64" t="s">
        <v>73</v>
      </c>
      <c r="T107" s="64" t="s">
        <v>73</v>
      </c>
      <c r="U107" s="64" t="s">
        <v>73</v>
      </c>
      <c r="V107" s="64" t="s">
        <v>73</v>
      </c>
      <c r="W107" s="64" t="s">
        <v>402</v>
      </c>
      <c r="X107" s="64" t="s">
        <v>402</v>
      </c>
      <c r="Y107" s="64" t="s">
        <v>402</v>
      </c>
      <c r="AA107">
        <v>104</v>
      </c>
      <c r="AB107" s="1">
        <v>5.7473801882318529</v>
      </c>
      <c r="AC107" s="1">
        <v>0.69691700310518689</v>
      </c>
      <c r="AD107" s="1">
        <v>1.7038315107803019</v>
      </c>
    </row>
    <row r="108" spans="1:30" x14ac:dyDescent="0.3">
      <c r="A108" s="46">
        <v>18</v>
      </c>
      <c r="B108" s="52" t="s">
        <v>68</v>
      </c>
      <c r="C108" s="2">
        <v>3</v>
      </c>
      <c r="D108" s="2">
        <v>1</v>
      </c>
      <c r="E108" s="2">
        <v>1</v>
      </c>
      <c r="F108" s="62">
        <f t="shared" ca="1" si="44"/>
        <v>4</v>
      </c>
      <c r="G108" s="2">
        <v>0</v>
      </c>
      <c r="H108" s="2">
        <f t="shared" ca="1" si="45"/>
        <v>5.2253654708813047E-2</v>
      </c>
      <c r="I108" s="2">
        <f t="shared" ca="1" si="46"/>
        <v>0.74515966205497763</v>
      </c>
      <c r="J108" s="2">
        <f t="shared" ca="1" si="47"/>
        <v>0.31480638145507445</v>
      </c>
      <c r="K108" s="2">
        <f t="shared" ca="1" si="48"/>
        <v>0.16884057252790199</v>
      </c>
      <c r="L108" s="2">
        <f t="shared" ca="1" si="49"/>
        <v>0.30031476398543588</v>
      </c>
      <c r="M108" s="2">
        <f t="shared" ca="1" si="50"/>
        <v>0.3</v>
      </c>
      <c r="N108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8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8" s="3">
        <f t="shared" ca="1" si="52"/>
        <v>4.0984400985632439</v>
      </c>
      <c r="Q108" s="59" t="b">
        <f t="shared" ca="1" si="51"/>
        <v>1</v>
      </c>
      <c r="S108" s="64" t="s">
        <v>73</v>
      </c>
      <c r="T108" s="64" t="s">
        <v>73</v>
      </c>
      <c r="U108" s="64" t="s">
        <v>73</v>
      </c>
      <c r="V108" s="64" t="s">
        <v>73</v>
      </c>
      <c r="W108" s="64" t="s">
        <v>402</v>
      </c>
      <c r="X108" s="64" t="s">
        <v>402</v>
      </c>
      <c r="Y108" s="64" t="s">
        <v>402</v>
      </c>
      <c r="AA108">
        <v>105</v>
      </c>
      <c r="AB108" s="1">
        <v>0.35654495371985084</v>
      </c>
      <c r="AC108" s="1">
        <v>0.48303879736091704</v>
      </c>
      <c r="AD108" s="1">
        <v>1.0020666572963342</v>
      </c>
    </row>
    <row r="109" spans="1:30" x14ac:dyDescent="0.3">
      <c r="A109" s="46">
        <v>19</v>
      </c>
      <c r="B109" s="52" t="s">
        <v>67</v>
      </c>
      <c r="C109" s="2">
        <v>3</v>
      </c>
      <c r="D109" s="2">
        <v>1</v>
      </c>
      <c r="E109" s="2">
        <v>1</v>
      </c>
      <c r="F109" s="62">
        <f t="shared" ca="1" si="44"/>
        <v>4</v>
      </c>
      <c r="G109" s="2">
        <v>0</v>
      </c>
      <c r="H109" s="2">
        <f t="shared" ca="1" si="45"/>
        <v>5.2253654708813047E-2</v>
      </c>
      <c r="I109" s="2">
        <f t="shared" ca="1" si="46"/>
        <v>0.74515966205497763</v>
      </c>
      <c r="J109" s="2">
        <f t="shared" ca="1" si="47"/>
        <v>0.31480638145507445</v>
      </c>
      <c r="K109" s="2">
        <f t="shared" ca="1" si="48"/>
        <v>0.16884057252790199</v>
      </c>
      <c r="L109" s="2">
        <f t="shared" ca="1" si="49"/>
        <v>0.30031476398543588</v>
      </c>
      <c r="M109" s="2">
        <f t="shared" ca="1" si="50"/>
        <v>0.3</v>
      </c>
      <c r="N109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09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09" s="3">
        <f t="shared" ca="1" si="52"/>
        <v>2.2317471409932583</v>
      </c>
      <c r="Q109" s="59" t="b">
        <f t="shared" ca="1" si="51"/>
        <v>1</v>
      </c>
      <c r="S109" s="64" t="s">
        <v>73</v>
      </c>
      <c r="T109" s="64" t="s">
        <v>73</v>
      </c>
      <c r="U109" s="64" t="s">
        <v>73</v>
      </c>
      <c r="V109" s="64" t="s">
        <v>73</v>
      </c>
      <c r="W109" s="64" t="s">
        <v>402</v>
      </c>
      <c r="X109" s="64" t="s">
        <v>402</v>
      </c>
      <c r="Y109" s="64" t="s">
        <v>402</v>
      </c>
      <c r="AA109">
        <v>106</v>
      </c>
      <c r="AB109" s="1">
        <v>3.9307388594534061</v>
      </c>
      <c r="AC109" s="1">
        <v>0.70664405643781458</v>
      </c>
      <c r="AD109" s="1">
        <v>2.5850335933270427</v>
      </c>
    </row>
    <row r="110" spans="1:30" ht="16.2" thickBot="1" x14ac:dyDescent="0.35">
      <c r="A110" s="47">
        <v>20</v>
      </c>
      <c r="B110" s="41" t="s">
        <v>67</v>
      </c>
      <c r="C110" s="4">
        <v>3</v>
      </c>
      <c r="D110" s="4">
        <v>1</v>
      </c>
      <c r="E110" s="4">
        <v>1</v>
      </c>
      <c r="F110" s="62">
        <f t="shared" ca="1" si="44"/>
        <v>4</v>
      </c>
      <c r="G110" s="4">
        <v>0</v>
      </c>
      <c r="H110" s="2">
        <f t="shared" ca="1" si="45"/>
        <v>5.2253654708813047E-2</v>
      </c>
      <c r="I110" s="2">
        <f t="shared" ca="1" si="46"/>
        <v>0.74515966205497763</v>
      </c>
      <c r="J110" s="2">
        <f t="shared" ca="1" si="47"/>
        <v>0.31480638145507445</v>
      </c>
      <c r="K110" s="2">
        <f t="shared" ca="1" si="48"/>
        <v>0.16884057252790199</v>
      </c>
      <c r="L110" s="2">
        <f t="shared" ca="1" si="49"/>
        <v>0.30031476398543588</v>
      </c>
      <c r="M110" s="2">
        <f t="shared" ca="1" si="50"/>
        <v>0.3</v>
      </c>
      <c r="N110" s="2">
        <f ca="1">IFERROR(
  KVARTILIS.INC( INDEX(ABS($B$13:$D$18-$B$40:$D$45),0,0), 1 ),
  IFERROR(
    QUARTILE( INDEX(ABS($B$13:$D$18-$B$40:$D$45),0,0), 1 ),
    PERCENTILIS.INC( INDEX(ABS($B$13:$D$18-$B$40:$D$45),0,0), 0.25 )
  )
)</f>
        <v>0.22971802975290417</v>
      </c>
      <c r="O110" s="2">
        <f ca="1">IFERROR(
  KVARTILIS.INC( INDEX(ABS($B$13:$D$18-$B$40:$D$45),0,0 ), 3 ),
  IFERROR(
    QUARTILE( INDEX(ABS($B$13:$D$18-$B$40:$D$45),0,0 ), 3 ),
    PERCENTILIS.INC( INDEX(ABS($B$13:$D$18-$B$40:$D$45),0,0 ), 0.75 )
  )
)</f>
        <v>0.36693854835510265</v>
      </c>
      <c r="P110" s="3">
        <f t="shared" ca="1" si="52"/>
        <v>2.2317471409932583</v>
      </c>
      <c r="Q110" s="59" t="b">
        <f t="shared" ca="1" si="51"/>
        <v>1</v>
      </c>
      <c r="S110" s="64" t="s">
        <v>73</v>
      </c>
      <c r="T110" s="64" t="s">
        <v>73</v>
      </c>
      <c r="U110" s="64" t="s">
        <v>73</v>
      </c>
      <c r="V110" s="64" t="s">
        <v>73</v>
      </c>
      <c r="W110" s="64" t="s">
        <v>402</v>
      </c>
      <c r="X110" s="64" t="s">
        <v>402</v>
      </c>
      <c r="Y110" s="64" t="s">
        <v>402</v>
      </c>
      <c r="AA110">
        <v>107</v>
      </c>
      <c r="AB110" s="1">
        <v>1.1196289030534181</v>
      </c>
      <c r="AC110" s="1">
        <v>0.74323490695963979</v>
      </c>
      <c r="AD110" s="1">
        <v>2.0373981905321839</v>
      </c>
    </row>
    <row r="111" spans="1:30" x14ac:dyDescent="0.3">
      <c r="AA111">
        <v>108</v>
      </c>
      <c r="AB111" s="1">
        <v>2.9378253995377106</v>
      </c>
      <c r="AC111" s="1">
        <v>0.16281605714858879</v>
      </c>
      <c r="AD111" s="1">
        <v>3.2642001737772812</v>
      </c>
    </row>
    <row r="112" spans="1:30" x14ac:dyDescent="0.3">
      <c r="G112" t="s">
        <v>70</v>
      </c>
      <c r="AA112">
        <v>109</v>
      </c>
      <c r="AB112" s="1">
        <v>5.7970999204766578</v>
      </c>
      <c r="AC112" s="1">
        <v>1.0585528444174099</v>
      </c>
      <c r="AD112" s="1">
        <v>4.0037716671658563</v>
      </c>
    </row>
    <row r="113" spans="4:30" x14ac:dyDescent="0.3">
      <c r="S113" s="1" t="e">
        <f ca="1">CORREL(S115:S134,F115:F134)</f>
        <v>#DIV/0!</v>
      </c>
      <c r="AA113">
        <v>110</v>
      </c>
      <c r="AB113" s="1">
        <v>3.6557309634815924</v>
      </c>
      <c r="AC113" s="1">
        <v>0.32712040901677081</v>
      </c>
      <c r="AD113" s="1">
        <v>0.95367218592185032</v>
      </c>
    </row>
    <row r="114" spans="4:30" x14ac:dyDescent="0.3">
      <c r="D114" s="52" t="s">
        <v>77</v>
      </c>
      <c r="E114" s="52" t="s">
        <v>76</v>
      </c>
      <c r="F114" s="52" t="str">
        <f>F90</f>
        <v>Zöld db</v>
      </c>
      <c r="G114" s="52" t="str">
        <f>A90</f>
        <v>ID</v>
      </c>
      <c r="H114" s="52" t="str">
        <f t="shared" ref="H114:O114" si="53">H90</f>
        <v>Min (absz.)</v>
      </c>
      <c r="I114" s="52" t="str">
        <f t="shared" si="53"/>
        <v>Max (absz.)</v>
      </c>
      <c r="J114" s="52" t="str">
        <f t="shared" si="53"/>
        <v>Átlag (absz.)</v>
      </c>
      <c r="K114" s="52" t="str">
        <f t="shared" si="53"/>
        <v>Szórás (absz.)</v>
      </c>
      <c r="L114" s="52" t="str">
        <f t="shared" si="53"/>
        <v>Medián (absz.)</v>
      </c>
      <c r="M114" s="52" t="str">
        <f t="shared" si="53"/>
        <v>Módusz (absz.)</v>
      </c>
      <c r="N114" s="52" t="str">
        <f t="shared" si="53"/>
        <v>Q1 (absz.)</v>
      </c>
      <c r="O114" s="52" t="str">
        <f t="shared" si="53"/>
        <v>Q3 (absz.)</v>
      </c>
      <c r="P114" s="52" t="str">
        <f>P90</f>
        <v>Aktív cél</v>
      </c>
      <c r="Q114" s="52" t="s">
        <v>74</v>
      </c>
      <c r="R114" s="52" t="s">
        <v>75</v>
      </c>
      <c r="S114" s="52" t="s">
        <v>76</v>
      </c>
      <c r="U114" t="s">
        <v>397</v>
      </c>
      <c r="V114" t="s">
        <v>398</v>
      </c>
      <c r="W114" t="s">
        <v>76</v>
      </c>
      <c r="X114" t="s">
        <v>77</v>
      </c>
      <c r="AA114">
        <v>111</v>
      </c>
      <c r="AB114" s="1">
        <v>0.96265597414480164</v>
      </c>
      <c r="AC114" s="1">
        <v>0.25789900158870122</v>
      </c>
      <c r="AD114" s="1">
        <v>2.169784456977955</v>
      </c>
    </row>
    <row r="115" spans="4:30" x14ac:dyDescent="0.3">
      <c r="D115" s="52">
        <f ca="1">S115-E115</f>
        <v>0</v>
      </c>
      <c r="E115" s="52">
        <f ca="1">RANK(F115,F$115:F$134,0)</f>
        <v>1</v>
      </c>
      <c r="F115" s="52">
        <f t="shared" ref="F115:F134" ca="1" si="54">F91</f>
        <v>4</v>
      </c>
      <c r="G115" s="52">
        <f>A91</f>
        <v>1</v>
      </c>
      <c r="H115" s="52">
        <f ca="1">RANK(H91,H$91:H$110,1)</f>
        <v>1</v>
      </c>
      <c r="I115" s="52">
        <f t="shared" ref="I115:P115" ca="1" si="55">RANK(I91,I$91:I$110,1)</f>
        <v>1</v>
      </c>
      <c r="J115" s="52">
        <f t="shared" ca="1" si="55"/>
        <v>1</v>
      </c>
      <c r="K115" s="52">
        <f t="shared" ca="1" si="55"/>
        <v>1</v>
      </c>
      <c r="L115" s="52">
        <f t="shared" ca="1" si="55"/>
        <v>1</v>
      </c>
      <c r="M115" s="52">
        <f t="shared" ca="1" si="55"/>
        <v>1</v>
      </c>
      <c r="N115" s="52">
        <f t="shared" ca="1" si="55"/>
        <v>1</v>
      </c>
      <c r="O115" s="52">
        <f t="shared" ca="1" si="55"/>
        <v>1</v>
      </c>
      <c r="P115" s="52">
        <f t="shared" ca="1" si="55"/>
        <v>1</v>
      </c>
      <c r="Q115" s="52">
        <v>1000000</v>
      </c>
      <c r="R115" s="79">
        <f ca="1">AVERAGE(H115:P115)</f>
        <v>1</v>
      </c>
      <c r="S115" s="52">
        <f ca="1">RANK(R115,R$115:R$134,1)</f>
        <v>1</v>
      </c>
      <c r="U115">
        <f>IF(Munka1!M74*Munka2!M74&lt;=0,1,0)</f>
        <v>1</v>
      </c>
      <c r="V115">
        <f>Munka1!K74</f>
        <v>999997.9</v>
      </c>
      <c r="W115">
        <f>RANK(V115,V$115:V$134,0)</f>
        <v>10</v>
      </c>
      <c r="X115">
        <f ca="1">S115-W115</f>
        <v>-9</v>
      </c>
      <c r="AA115">
        <v>112</v>
      </c>
      <c r="AB115" s="1">
        <v>3.6714427255556932</v>
      </c>
      <c r="AC115" s="1">
        <v>0.55343500293954584</v>
      </c>
      <c r="AD115" s="1">
        <v>2.6940542056989742</v>
      </c>
    </row>
    <row r="116" spans="4:30" x14ac:dyDescent="0.3">
      <c r="D116" s="52">
        <f t="shared" ref="D116:D134" ca="1" si="56">S116-E116</f>
        <v>9</v>
      </c>
      <c r="E116" s="52">
        <f t="shared" ref="E116:E134" ca="1" si="57">RANK(F116,F$115:F$134,0)</f>
        <v>1</v>
      </c>
      <c r="F116" s="52">
        <f t="shared" ca="1" si="54"/>
        <v>4</v>
      </c>
      <c r="G116" s="52">
        <f t="shared" ref="G116:G134" si="58">A92</f>
        <v>2</v>
      </c>
      <c r="H116" s="52">
        <f t="shared" ref="H116:P116" ca="1" si="59">RANK(H92,H$91:H$110,1)</f>
        <v>1</v>
      </c>
      <c r="I116" s="52">
        <f t="shared" ca="1" si="59"/>
        <v>1</v>
      </c>
      <c r="J116" s="52">
        <f t="shared" ca="1" si="59"/>
        <v>1</v>
      </c>
      <c r="K116" s="52">
        <f t="shared" ca="1" si="59"/>
        <v>1</v>
      </c>
      <c r="L116" s="52">
        <f t="shared" ca="1" si="59"/>
        <v>1</v>
      </c>
      <c r="M116" s="52">
        <f t="shared" ca="1" si="59"/>
        <v>1</v>
      </c>
      <c r="N116" s="52">
        <f t="shared" ca="1" si="59"/>
        <v>1</v>
      </c>
      <c r="O116" s="52">
        <f t="shared" ca="1" si="59"/>
        <v>1</v>
      </c>
      <c r="P116" s="52">
        <f t="shared" ca="1" si="59"/>
        <v>10</v>
      </c>
      <c r="Q116" s="52">
        <v>1000000</v>
      </c>
      <c r="R116" s="79">
        <f t="shared" ref="R116:R134" ca="1" si="60">AVERAGE(H116:P116)</f>
        <v>2</v>
      </c>
      <c r="S116" s="52">
        <f t="shared" ref="S116:S134" ca="1" si="61">RANK(R116,R$115:R$134,1)</f>
        <v>10</v>
      </c>
      <c r="U116">
        <f>IF(Munka1!M75*Munka2!M75&lt;=0,1,0)</f>
        <v>1</v>
      </c>
      <c r="V116">
        <f>Munka1!K75</f>
        <v>999960.4</v>
      </c>
      <c r="W116">
        <f t="shared" ref="W116:W134" si="62">RANK(V116,V$115:V$134,0)</f>
        <v>16</v>
      </c>
      <c r="X116">
        <f t="shared" ref="X116:X134" ca="1" si="63">S116-W116</f>
        <v>-6</v>
      </c>
      <c r="AA116">
        <v>113</v>
      </c>
      <c r="AB116" s="1">
        <v>4.1436325306745925</v>
      </c>
      <c r="AC116" s="1">
        <v>0.41789761115867241</v>
      </c>
      <c r="AD116" s="1">
        <v>2.0462810942980756</v>
      </c>
    </row>
    <row r="117" spans="4:30" ht="16.2" thickBot="1" x14ac:dyDescent="0.35">
      <c r="D117" s="52">
        <f t="shared" ca="1" si="56"/>
        <v>0</v>
      </c>
      <c r="E117" s="52">
        <f t="shared" ca="1" si="57"/>
        <v>1</v>
      </c>
      <c r="F117" s="52">
        <f t="shared" ca="1" si="54"/>
        <v>4</v>
      </c>
      <c r="G117" s="52">
        <f t="shared" si="58"/>
        <v>3</v>
      </c>
      <c r="H117" s="52">
        <f t="shared" ref="H117:P117" ca="1" si="64">RANK(H93,H$91:H$110,1)</f>
        <v>1</v>
      </c>
      <c r="I117" s="52">
        <f t="shared" ca="1" si="64"/>
        <v>1</v>
      </c>
      <c r="J117" s="52">
        <f t="shared" ca="1" si="64"/>
        <v>1</v>
      </c>
      <c r="K117" s="52">
        <f t="shared" ca="1" si="64"/>
        <v>1</v>
      </c>
      <c r="L117" s="52">
        <f t="shared" ca="1" si="64"/>
        <v>1</v>
      </c>
      <c r="M117" s="52">
        <f t="shared" ca="1" si="64"/>
        <v>1</v>
      </c>
      <c r="N117" s="52">
        <f t="shared" ca="1" si="64"/>
        <v>1</v>
      </c>
      <c r="O117" s="52">
        <f t="shared" ca="1" si="64"/>
        <v>1</v>
      </c>
      <c r="P117" s="52">
        <f t="shared" ca="1" si="64"/>
        <v>1</v>
      </c>
      <c r="Q117" s="52">
        <v>1000000</v>
      </c>
      <c r="R117" s="79">
        <f t="shared" ca="1" si="60"/>
        <v>1</v>
      </c>
      <c r="S117" s="52">
        <f t="shared" ca="1" si="61"/>
        <v>1</v>
      </c>
      <c r="U117">
        <f>IF(Munka1!M76*Munka2!M76&lt;=0,1,0)</f>
        <v>1</v>
      </c>
      <c r="V117">
        <f>Munka1!K76</f>
        <v>999992.4</v>
      </c>
      <c r="W117">
        <f t="shared" si="62"/>
        <v>14</v>
      </c>
      <c r="X117">
        <f t="shared" ca="1" si="63"/>
        <v>-13</v>
      </c>
      <c r="AA117">
        <v>114</v>
      </c>
      <c r="AB117" s="1">
        <v>4.8419311199865334</v>
      </c>
      <c r="AC117" s="1">
        <v>0.47087344177738572</v>
      </c>
      <c r="AD117" s="1">
        <v>3.448783023837414</v>
      </c>
    </row>
    <row r="118" spans="4:30" ht="16.2" thickBot="1" x14ac:dyDescent="0.35">
      <c r="D118" s="52">
        <f t="shared" ca="1" si="56"/>
        <v>0</v>
      </c>
      <c r="E118" s="52">
        <f t="shared" ca="1" si="57"/>
        <v>1</v>
      </c>
      <c r="F118" s="52">
        <f t="shared" ca="1" si="54"/>
        <v>4</v>
      </c>
      <c r="G118" s="52">
        <f t="shared" si="58"/>
        <v>4</v>
      </c>
      <c r="H118" s="52">
        <f t="shared" ref="H118:P118" ca="1" si="65">RANK(H94,H$91:H$110,1)</f>
        <v>1</v>
      </c>
      <c r="I118" s="52">
        <f t="shared" ca="1" si="65"/>
        <v>1</v>
      </c>
      <c r="J118" s="52">
        <f t="shared" ca="1" si="65"/>
        <v>1</v>
      </c>
      <c r="K118" s="52">
        <f t="shared" ca="1" si="65"/>
        <v>1</v>
      </c>
      <c r="L118" s="52">
        <f t="shared" ca="1" si="65"/>
        <v>1</v>
      </c>
      <c r="M118" s="52">
        <f t="shared" ca="1" si="65"/>
        <v>1</v>
      </c>
      <c r="N118" s="52">
        <f t="shared" ca="1" si="65"/>
        <v>1</v>
      </c>
      <c r="O118" s="52">
        <f t="shared" ca="1" si="65"/>
        <v>1</v>
      </c>
      <c r="P118" s="52">
        <f t="shared" ca="1" si="65"/>
        <v>1</v>
      </c>
      <c r="Q118" s="52">
        <v>1000000</v>
      </c>
      <c r="R118" s="2">
        <f t="shared" ca="1" si="60"/>
        <v>1</v>
      </c>
      <c r="S118" s="52">
        <f t="shared" ca="1" si="61"/>
        <v>1</v>
      </c>
      <c r="T118" s="66"/>
      <c r="U118" s="66">
        <f>IF(Munka1!M77*Munka2!M77&lt;=0,1,0)</f>
        <v>1</v>
      </c>
      <c r="V118" s="66">
        <f>Munka1!K77</f>
        <v>1000075.4</v>
      </c>
      <c r="W118" s="66">
        <f t="shared" si="62"/>
        <v>1</v>
      </c>
      <c r="X118" s="67">
        <f t="shared" ca="1" si="63"/>
        <v>0</v>
      </c>
      <c r="Y118" t="s">
        <v>404</v>
      </c>
      <c r="AA118">
        <v>115</v>
      </c>
      <c r="AB118" s="1">
        <v>6.1483431979490897</v>
      </c>
      <c r="AC118" s="1">
        <v>0.82820138685978995</v>
      </c>
      <c r="AD118" s="1">
        <v>2.689915811420458</v>
      </c>
    </row>
    <row r="119" spans="4:30" x14ac:dyDescent="0.3">
      <c r="D119" s="52">
        <f t="shared" ca="1" si="56"/>
        <v>14</v>
      </c>
      <c r="E119" s="52">
        <f t="shared" ca="1" si="57"/>
        <v>1</v>
      </c>
      <c r="F119" s="52">
        <f t="shared" ca="1" si="54"/>
        <v>4</v>
      </c>
      <c r="G119" s="52">
        <f t="shared" si="58"/>
        <v>5</v>
      </c>
      <c r="H119" s="52">
        <f t="shared" ref="H119:P119" ca="1" si="66">RANK(H95,H$91:H$110,1)</f>
        <v>1</v>
      </c>
      <c r="I119" s="52">
        <f t="shared" ca="1" si="66"/>
        <v>1</v>
      </c>
      <c r="J119" s="52">
        <f t="shared" ca="1" si="66"/>
        <v>1</v>
      </c>
      <c r="K119" s="52">
        <f t="shared" ca="1" si="66"/>
        <v>1</v>
      </c>
      <c r="L119" s="52">
        <f t="shared" ca="1" si="66"/>
        <v>1</v>
      </c>
      <c r="M119" s="52">
        <f t="shared" ca="1" si="66"/>
        <v>1</v>
      </c>
      <c r="N119" s="52">
        <f t="shared" ca="1" si="66"/>
        <v>1</v>
      </c>
      <c r="O119" s="52">
        <f t="shared" ca="1" si="66"/>
        <v>1</v>
      </c>
      <c r="P119" s="52">
        <f t="shared" ca="1" si="66"/>
        <v>15</v>
      </c>
      <c r="Q119" s="52">
        <v>1000000</v>
      </c>
      <c r="R119" s="79">
        <f t="shared" ca="1" si="60"/>
        <v>2.5555555555555554</v>
      </c>
      <c r="S119" s="52">
        <f t="shared" ca="1" si="61"/>
        <v>15</v>
      </c>
      <c r="U119">
        <f>IF(Munka1!M78*Munka2!M78&lt;=0,1,0)</f>
        <v>1</v>
      </c>
      <c r="V119">
        <f>Munka1!K78</f>
        <v>999953.9</v>
      </c>
      <c r="W119">
        <f t="shared" si="62"/>
        <v>18</v>
      </c>
      <c r="X119">
        <f t="shared" ca="1" si="63"/>
        <v>-3</v>
      </c>
      <c r="AA119">
        <v>116</v>
      </c>
      <c r="AB119" s="1">
        <v>5.6210194995998259</v>
      </c>
      <c r="AC119" s="1">
        <v>0.6519092697902884</v>
      </c>
      <c r="AD119" s="1">
        <v>1.2681648124733302</v>
      </c>
    </row>
    <row r="120" spans="4:30" x14ac:dyDescent="0.3">
      <c r="D120" s="52">
        <f t="shared" ca="1" si="56"/>
        <v>14</v>
      </c>
      <c r="E120" s="52">
        <f t="shared" ca="1" si="57"/>
        <v>1</v>
      </c>
      <c r="F120" s="52">
        <f t="shared" ca="1" si="54"/>
        <v>4</v>
      </c>
      <c r="G120" s="52">
        <f t="shared" si="58"/>
        <v>6</v>
      </c>
      <c r="H120" s="52">
        <f t="shared" ref="H120:P120" ca="1" si="67">RANK(H96,H$91:H$110,1)</f>
        <v>1</v>
      </c>
      <c r="I120" s="52">
        <f t="shared" ca="1" si="67"/>
        <v>1</v>
      </c>
      <c r="J120" s="52">
        <f t="shared" ca="1" si="67"/>
        <v>1</v>
      </c>
      <c r="K120" s="52">
        <f t="shared" ca="1" si="67"/>
        <v>1</v>
      </c>
      <c r="L120" s="52">
        <f t="shared" ca="1" si="67"/>
        <v>1</v>
      </c>
      <c r="M120" s="52">
        <f t="shared" ca="1" si="67"/>
        <v>1</v>
      </c>
      <c r="N120" s="52">
        <f t="shared" ca="1" si="67"/>
        <v>1</v>
      </c>
      <c r="O120" s="52">
        <f t="shared" ca="1" si="67"/>
        <v>1</v>
      </c>
      <c r="P120" s="52">
        <f t="shared" ca="1" si="67"/>
        <v>15</v>
      </c>
      <c r="Q120" s="52">
        <v>1000000</v>
      </c>
      <c r="R120" s="79">
        <f t="shared" ca="1" si="60"/>
        <v>2.5555555555555554</v>
      </c>
      <c r="S120" s="52">
        <f t="shared" ca="1" si="61"/>
        <v>15</v>
      </c>
      <c r="U120">
        <f>IF(Munka1!M79*Munka2!M79&lt;=0,1,0)</f>
        <v>1</v>
      </c>
      <c r="V120">
        <f>Munka1!K79</f>
        <v>999997.9</v>
      </c>
      <c r="W120">
        <f t="shared" si="62"/>
        <v>10</v>
      </c>
      <c r="X120">
        <f t="shared" ca="1" si="63"/>
        <v>5</v>
      </c>
      <c r="AA120">
        <v>117</v>
      </c>
      <c r="AB120" s="1">
        <v>4.9264538199381001</v>
      </c>
      <c r="AC120" s="1">
        <v>1.416838607702775</v>
      </c>
      <c r="AD120" s="1">
        <v>3.2645227101294965</v>
      </c>
    </row>
    <row r="121" spans="4:30" x14ac:dyDescent="0.3">
      <c r="D121" s="52">
        <f t="shared" ca="1" si="56"/>
        <v>5</v>
      </c>
      <c r="E121" s="52">
        <f t="shared" ca="1" si="57"/>
        <v>1</v>
      </c>
      <c r="F121" s="52">
        <f t="shared" ca="1" si="54"/>
        <v>4</v>
      </c>
      <c r="G121" s="52">
        <f t="shared" si="58"/>
        <v>7</v>
      </c>
      <c r="H121" s="52">
        <f t="shared" ref="H121:P121" ca="1" si="68">RANK(H97,H$91:H$110,1)</f>
        <v>1</v>
      </c>
      <c r="I121" s="52">
        <f t="shared" ca="1" si="68"/>
        <v>1</v>
      </c>
      <c r="J121" s="52">
        <f t="shared" ca="1" si="68"/>
        <v>1</v>
      </c>
      <c r="K121" s="52">
        <f t="shared" ca="1" si="68"/>
        <v>1</v>
      </c>
      <c r="L121" s="52">
        <f t="shared" ca="1" si="68"/>
        <v>1</v>
      </c>
      <c r="M121" s="52">
        <f t="shared" ca="1" si="68"/>
        <v>1</v>
      </c>
      <c r="N121" s="52">
        <f t="shared" ca="1" si="68"/>
        <v>1</v>
      </c>
      <c r="O121" s="52">
        <f t="shared" ca="1" si="68"/>
        <v>1</v>
      </c>
      <c r="P121" s="52">
        <f t="shared" ca="1" si="68"/>
        <v>6</v>
      </c>
      <c r="Q121" s="52">
        <v>1000000</v>
      </c>
      <c r="R121" s="79">
        <f t="shared" ca="1" si="60"/>
        <v>1.5555555555555556</v>
      </c>
      <c r="S121" s="52">
        <f t="shared" ca="1" si="61"/>
        <v>6</v>
      </c>
      <c r="U121">
        <f>IF(Munka1!M80*Munka2!M80&lt;=0,1,0)</f>
        <v>1</v>
      </c>
      <c r="V121">
        <f>Munka1!K80</f>
        <v>999945.4</v>
      </c>
      <c r="W121">
        <f t="shared" si="62"/>
        <v>19</v>
      </c>
      <c r="X121">
        <f t="shared" ca="1" si="63"/>
        <v>-13</v>
      </c>
      <c r="AA121">
        <v>118</v>
      </c>
      <c r="AB121" s="1">
        <v>4.940309790332396</v>
      </c>
      <c r="AC121" s="1">
        <v>1.0972820934220728</v>
      </c>
      <c r="AD121" s="1">
        <v>2.9210054772916365</v>
      </c>
    </row>
    <row r="122" spans="4:30" ht="16.2" thickBot="1" x14ac:dyDescent="0.35">
      <c r="D122" s="52">
        <f t="shared" ca="1" si="56"/>
        <v>5</v>
      </c>
      <c r="E122" s="52">
        <f t="shared" ca="1" si="57"/>
        <v>1</v>
      </c>
      <c r="F122" s="52">
        <f t="shared" ca="1" si="54"/>
        <v>4</v>
      </c>
      <c r="G122" s="52">
        <f t="shared" si="58"/>
        <v>8</v>
      </c>
      <c r="H122" s="52">
        <f t="shared" ref="H122:P122" ca="1" si="69">RANK(H98,H$91:H$110,1)</f>
        <v>1</v>
      </c>
      <c r="I122" s="52">
        <f t="shared" ca="1" si="69"/>
        <v>1</v>
      </c>
      <c r="J122" s="52">
        <f t="shared" ca="1" si="69"/>
        <v>1</v>
      </c>
      <c r="K122" s="52">
        <f t="shared" ca="1" si="69"/>
        <v>1</v>
      </c>
      <c r="L122" s="52">
        <f t="shared" ca="1" si="69"/>
        <v>1</v>
      </c>
      <c r="M122" s="52">
        <f t="shared" ca="1" si="69"/>
        <v>1</v>
      </c>
      <c r="N122" s="52">
        <f t="shared" ca="1" si="69"/>
        <v>1</v>
      </c>
      <c r="O122" s="52">
        <f t="shared" ca="1" si="69"/>
        <v>1</v>
      </c>
      <c r="P122" s="52">
        <f t="shared" ca="1" si="69"/>
        <v>6</v>
      </c>
      <c r="Q122" s="52">
        <v>1000000</v>
      </c>
      <c r="R122" s="79">
        <f t="shared" ca="1" si="60"/>
        <v>1.5555555555555556</v>
      </c>
      <c r="S122" s="52">
        <f t="shared" ca="1" si="61"/>
        <v>6</v>
      </c>
      <c r="U122">
        <f>IF(Munka1!M81*Munka2!M81&lt;=0,1,0)</f>
        <v>1</v>
      </c>
      <c r="V122">
        <f>Munka1!K81</f>
        <v>999959.9</v>
      </c>
      <c r="W122">
        <f t="shared" si="62"/>
        <v>17</v>
      </c>
      <c r="X122">
        <f t="shared" ca="1" si="63"/>
        <v>-11</v>
      </c>
      <c r="AA122">
        <v>119</v>
      </c>
      <c r="AB122" s="1">
        <v>5.904352935311497</v>
      </c>
      <c r="AC122" s="1">
        <v>1.0066873154432467</v>
      </c>
      <c r="AD122" s="1">
        <v>2.8953428436881836</v>
      </c>
    </row>
    <row r="123" spans="4:30" ht="16.2" thickBot="1" x14ac:dyDescent="0.35">
      <c r="D123" s="52">
        <f t="shared" ca="1" si="56"/>
        <v>18</v>
      </c>
      <c r="E123" s="52">
        <f t="shared" ca="1" si="57"/>
        <v>1</v>
      </c>
      <c r="F123" s="52">
        <f t="shared" ca="1" si="54"/>
        <v>4</v>
      </c>
      <c r="G123" s="80">
        <f t="shared" si="58"/>
        <v>9</v>
      </c>
      <c r="H123" s="80">
        <f t="shared" ref="H123:P123" ca="1" si="70">RANK(H99,H$91:H$110,1)</f>
        <v>1</v>
      </c>
      <c r="I123" s="80">
        <f t="shared" ca="1" si="70"/>
        <v>1</v>
      </c>
      <c r="J123" s="80">
        <f t="shared" ca="1" si="70"/>
        <v>1</v>
      </c>
      <c r="K123" s="80">
        <f t="shared" ca="1" si="70"/>
        <v>1</v>
      </c>
      <c r="L123" s="80">
        <f t="shared" ca="1" si="70"/>
        <v>1</v>
      </c>
      <c r="M123" s="80">
        <f t="shared" ca="1" si="70"/>
        <v>1</v>
      </c>
      <c r="N123" s="80">
        <f t="shared" ca="1" si="70"/>
        <v>1</v>
      </c>
      <c r="O123" s="80">
        <f t="shared" ca="1" si="70"/>
        <v>1</v>
      </c>
      <c r="P123" s="80">
        <f t="shared" ca="1" si="70"/>
        <v>19</v>
      </c>
      <c r="Q123" s="80">
        <v>1000000</v>
      </c>
      <c r="R123" s="23">
        <f t="shared" ca="1" si="60"/>
        <v>3</v>
      </c>
      <c r="S123" s="80">
        <f t="shared" ca="1" si="61"/>
        <v>19</v>
      </c>
      <c r="T123" s="66"/>
      <c r="U123" s="66">
        <f>IF(Munka1!M82*Munka2!M82&lt;=0,1,0)</f>
        <v>1</v>
      </c>
      <c r="V123" s="66">
        <f>Munka1!K82</f>
        <v>1000060.9</v>
      </c>
      <c r="W123" s="66">
        <f t="shared" si="62"/>
        <v>2</v>
      </c>
      <c r="X123" s="67">
        <f t="shared" ca="1" si="63"/>
        <v>17</v>
      </c>
      <c r="Y123" t="s">
        <v>404</v>
      </c>
      <c r="AA123">
        <v>120</v>
      </c>
      <c r="AB123" s="1">
        <v>3.2223708506604769</v>
      </c>
      <c r="AC123" s="1">
        <v>0.11051802914767828</v>
      </c>
      <c r="AD123" s="1">
        <v>1.090343397199838</v>
      </c>
    </row>
    <row r="124" spans="4:30" x14ac:dyDescent="0.3">
      <c r="D124" s="52">
        <f t="shared" ca="1" si="56"/>
        <v>18</v>
      </c>
      <c r="E124" s="52">
        <f t="shared" ca="1" si="57"/>
        <v>1</v>
      </c>
      <c r="F124" s="52">
        <f t="shared" ca="1" si="54"/>
        <v>4</v>
      </c>
      <c r="G124" s="52">
        <f t="shared" si="58"/>
        <v>10</v>
      </c>
      <c r="H124" s="52">
        <f t="shared" ref="H124:P124" ca="1" si="71">RANK(H100,H$91:H$110,1)</f>
        <v>1</v>
      </c>
      <c r="I124" s="52">
        <f t="shared" ca="1" si="71"/>
        <v>1</v>
      </c>
      <c r="J124" s="52">
        <f t="shared" ca="1" si="71"/>
        <v>1</v>
      </c>
      <c r="K124" s="52">
        <f t="shared" ca="1" si="71"/>
        <v>1</v>
      </c>
      <c r="L124" s="52">
        <f t="shared" ca="1" si="71"/>
        <v>1</v>
      </c>
      <c r="M124" s="52">
        <f t="shared" ca="1" si="71"/>
        <v>1</v>
      </c>
      <c r="N124" s="52">
        <f t="shared" ca="1" si="71"/>
        <v>1</v>
      </c>
      <c r="O124" s="52">
        <f t="shared" ca="1" si="71"/>
        <v>1</v>
      </c>
      <c r="P124" s="52">
        <f t="shared" ca="1" si="71"/>
        <v>19</v>
      </c>
      <c r="Q124" s="52">
        <v>1000000</v>
      </c>
      <c r="R124" s="79">
        <f t="shared" ca="1" si="60"/>
        <v>3</v>
      </c>
      <c r="S124" s="52">
        <f t="shared" ca="1" si="61"/>
        <v>19</v>
      </c>
      <c r="U124">
        <f>IF(Munka1!M83*Munka2!M83&lt;=0,1,0)</f>
        <v>1</v>
      </c>
      <c r="V124">
        <f>Munka1!K83</f>
        <v>1000044.9</v>
      </c>
      <c r="W124">
        <f t="shared" si="62"/>
        <v>3</v>
      </c>
      <c r="X124">
        <f t="shared" ca="1" si="63"/>
        <v>16</v>
      </c>
      <c r="AA124">
        <v>121</v>
      </c>
      <c r="AB124" s="1">
        <v>2.528809817080373</v>
      </c>
      <c r="AC124" s="1">
        <v>0.23813775655352001</v>
      </c>
      <c r="AD124" s="1">
        <v>1.0934746939012867</v>
      </c>
    </row>
    <row r="125" spans="4:30" x14ac:dyDescent="0.3">
      <c r="D125" s="52">
        <f t="shared" ca="1" si="56"/>
        <v>12</v>
      </c>
      <c r="E125" s="52">
        <f t="shared" ca="1" si="57"/>
        <v>1</v>
      </c>
      <c r="F125" s="52">
        <f t="shared" ca="1" si="54"/>
        <v>4</v>
      </c>
      <c r="G125" s="52">
        <f t="shared" si="58"/>
        <v>11</v>
      </c>
      <c r="H125" s="52">
        <f t="shared" ref="H125:P125" ca="1" si="72">RANK(H101,H$91:H$110,1)</f>
        <v>1</v>
      </c>
      <c r="I125" s="52">
        <f t="shared" ca="1" si="72"/>
        <v>1</v>
      </c>
      <c r="J125" s="52">
        <f t="shared" ca="1" si="72"/>
        <v>1</v>
      </c>
      <c r="K125" s="52">
        <f t="shared" ca="1" si="72"/>
        <v>1</v>
      </c>
      <c r="L125" s="52">
        <f t="shared" ca="1" si="72"/>
        <v>1</v>
      </c>
      <c r="M125" s="52">
        <f t="shared" ca="1" si="72"/>
        <v>1</v>
      </c>
      <c r="N125" s="52">
        <f t="shared" ca="1" si="72"/>
        <v>1</v>
      </c>
      <c r="O125" s="52">
        <f t="shared" ca="1" si="72"/>
        <v>1</v>
      </c>
      <c r="P125" s="52">
        <f t="shared" ca="1" si="72"/>
        <v>13</v>
      </c>
      <c r="Q125" s="52">
        <v>1000000</v>
      </c>
      <c r="R125" s="79">
        <f t="shared" ca="1" si="60"/>
        <v>2.3333333333333335</v>
      </c>
      <c r="S125" s="52">
        <f t="shared" ca="1" si="61"/>
        <v>13</v>
      </c>
      <c r="U125">
        <f>IF(Munka1!M84*Munka2!M84&lt;=0,1,0)</f>
        <v>1</v>
      </c>
      <c r="V125">
        <f>Munka1!K84</f>
        <v>1000004.9</v>
      </c>
      <c r="W125">
        <f t="shared" si="62"/>
        <v>7</v>
      </c>
      <c r="X125">
        <f t="shared" ca="1" si="63"/>
        <v>6</v>
      </c>
      <c r="AA125">
        <v>122</v>
      </c>
      <c r="AB125" s="1">
        <v>2.8532117186542849</v>
      </c>
      <c r="AC125" s="1">
        <v>0.70054353989827012</v>
      </c>
      <c r="AD125" s="1">
        <v>2.5002593270345863</v>
      </c>
    </row>
    <row r="126" spans="4:30" x14ac:dyDescent="0.3">
      <c r="D126" s="52">
        <f t="shared" ca="1" si="56"/>
        <v>12</v>
      </c>
      <c r="E126" s="52">
        <f t="shared" ca="1" si="57"/>
        <v>1</v>
      </c>
      <c r="F126" s="52">
        <f t="shared" ca="1" si="54"/>
        <v>4</v>
      </c>
      <c r="G126" s="52">
        <f t="shared" si="58"/>
        <v>12</v>
      </c>
      <c r="H126" s="52">
        <f t="shared" ref="H126:P126" ca="1" si="73">RANK(H102,H$91:H$110,1)</f>
        <v>1</v>
      </c>
      <c r="I126" s="52">
        <f t="shared" ca="1" si="73"/>
        <v>1</v>
      </c>
      <c r="J126" s="52">
        <f t="shared" ca="1" si="73"/>
        <v>1</v>
      </c>
      <c r="K126" s="52">
        <f t="shared" ca="1" si="73"/>
        <v>1</v>
      </c>
      <c r="L126" s="52">
        <f t="shared" ca="1" si="73"/>
        <v>1</v>
      </c>
      <c r="M126" s="52">
        <f t="shared" ca="1" si="73"/>
        <v>1</v>
      </c>
      <c r="N126" s="52">
        <f t="shared" ca="1" si="73"/>
        <v>1</v>
      </c>
      <c r="O126" s="52">
        <f t="shared" ca="1" si="73"/>
        <v>1</v>
      </c>
      <c r="P126" s="52">
        <f t="shared" ca="1" si="73"/>
        <v>13</v>
      </c>
      <c r="Q126" s="52">
        <v>1000000</v>
      </c>
      <c r="R126" s="79">
        <f t="shared" ca="1" si="60"/>
        <v>2.3333333333333335</v>
      </c>
      <c r="S126" s="52">
        <f t="shared" ca="1" si="61"/>
        <v>13</v>
      </c>
      <c r="U126">
        <f>IF(Munka1!M85*Munka2!M85&lt;=0,1,0)</f>
        <v>1</v>
      </c>
      <c r="V126">
        <f>Munka1!K85</f>
        <v>999997.9</v>
      </c>
      <c r="W126">
        <f t="shared" si="62"/>
        <v>10</v>
      </c>
      <c r="X126">
        <f t="shared" ca="1" si="63"/>
        <v>3</v>
      </c>
      <c r="AA126">
        <v>123</v>
      </c>
      <c r="AB126" s="1">
        <v>1.195929035553793</v>
      </c>
      <c r="AC126" s="1">
        <v>0.38583381534593869</v>
      </c>
      <c r="AD126" s="1">
        <v>1.5109905080472916</v>
      </c>
    </row>
    <row r="127" spans="4:30" x14ac:dyDescent="0.3">
      <c r="D127" s="52">
        <f t="shared" ca="1" si="56"/>
        <v>9</v>
      </c>
      <c r="E127" s="52">
        <f t="shared" ca="1" si="57"/>
        <v>1</v>
      </c>
      <c r="F127" s="52">
        <f t="shared" ca="1" si="54"/>
        <v>4</v>
      </c>
      <c r="G127" s="52">
        <f t="shared" si="58"/>
        <v>13</v>
      </c>
      <c r="H127" s="52">
        <f t="shared" ref="H127:P127" ca="1" si="74">RANK(H103,H$91:H$110,1)</f>
        <v>1</v>
      </c>
      <c r="I127" s="52">
        <f t="shared" ca="1" si="74"/>
        <v>1</v>
      </c>
      <c r="J127" s="52">
        <f t="shared" ca="1" si="74"/>
        <v>1</v>
      </c>
      <c r="K127" s="52">
        <f t="shared" ca="1" si="74"/>
        <v>1</v>
      </c>
      <c r="L127" s="52">
        <f t="shared" ca="1" si="74"/>
        <v>1</v>
      </c>
      <c r="M127" s="52">
        <f t="shared" ca="1" si="74"/>
        <v>1</v>
      </c>
      <c r="N127" s="52">
        <f t="shared" ca="1" si="74"/>
        <v>1</v>
      </c>
      <c r="O127" s="52">
        <f t="shared" ca="1" si="74"/>
        <v>1</v>
      </c>
      <c r="P127" s="52">
        <f t="shared" ca="1" si="74"/>
        <v>10</v>
      </c>
      <c r="Q127" s="52">
        <v>1000000</v>
      </c>
      <c r="R127" s="79">
        <f t="shared" ca="1" si="60"/>
        <v>2</v>
      </c>
      <c r="S127" s="52">
        <f t="shared" ca="1" si="61"/>
        <v>10</v>
      </c>
      <c r="U127">
        <f>IF(Munka1!M86*Munka2!M86&lt;=0,1,0)</f>
        <v>1</v>
      </c>
      <c r="V127">
        <f>Munka1!K86</f>
        <v>1000003.9</v>
      </c>
      <c r="W127">
        <f t="shared" si="62"/>
        <v>8</v>
      </c>
      <c r="X127">
        <f t="shared" ca="1" si="63"/>
        <v>2</v>
      </c>
      <c r="AA127">
        <v>124</v>
      </c>
      <c r="AB127" s="1">
        <v>4.3711335849822728</v>
      </c>
      <c r="AC127" s="1">
        <v>0.44505167881784991</v>
      </c>
      <c r="AD127" s="1">
        <v>1.6224281964967335</v>
      </c>
    </row>
    <row r="128" spans="4:30" x14ac:dyDescent="0.3">
      <c r="D128" s="52">
        <f t="shared" ca="1" si="56"/>
        <v>9</v>
      </c>
      <c r="E128" s="52">
        <f t="shared" ca="1" si="57"/>
        <v>1</v>
      </c>
      <c r="F128" s="52">
        <f t="shared" ca="1" si="54"/>
        <v>4</v>
      </c>
      <c r="G128" s="52">
        <f t="shared" si="58"/>
        <v>14</v>
      </c>
      <c r="H128" s="52">
        <f t="shared" ref="H128:P128" ca="1" si="75">RANK(H104,H$91:H$110,1)</f>
        <v>1</v>
      </c>
      <c r="I128" s="52">
        <f t="shared" ca="1" si="75"/>
        <v>1</v>
      </c>
      <c r="J128" s="52">
        <f t="shared" ca="1" si="75"/>
        <v>1</v>
      </c>
      <c r="K128" s="52">
        <f t="shared" ca="1" si="75"/>
        <v>1</v>
      </c>
      <c r="L128" s="52">
        <f t="shared" ca="1" si="75"/>
        <v>1</v>
      </c>
      <c r="M128" s="52">
        <f t="shared" ca="1" si="75"/>
        <v>1</v>
      </c>
      <c r="N128" s="52">
        <f t="shared" ca="1" si="75"/>
        <v>1</v>
      </c>
      <c r="O128" s="52">
        <f t="shared" ca="1" si="75"/>
        <v>1</v>
      </c>
      <c r="P128" s="52">
        <f t="shared" ca="1" si="75"/>
        <v>10</v>
      </c>
      <c r="Q128" s="52">
        <v>1000000</v>
      </c>
      <c r="R128" s="79">
        <f t="shared" ca="1" si="60"/>
        <v>2</v>
      </c>
      <c r="S128" s="52">
        <f t="shared" ca="1" si="61"/>
        <v>10</v>
      </c>
      <c r="U128">
        <f>IF(Munka1!M87*Munka2!M87&lt;=0,1,0)</f>
        <v>1</v>
      </c>
      <c r="V128">
        <f>Munka1!K87</f>
        <v>999934.9</v>
      </c>
      <c r="W128">
        <f t="shared" si="62"/>
        <v>20</v>
      </c>
      <c r="X128">
        <f t="shared" ca="1" si="63"/>
        <v>-10</v>
      </c>
      <c r="AA128">
        <v>125</v>
      </c>
      <c r="AB128" s="1">
        <v>2.4565495431444684</v>
      </c>
      <c r="AC128" s="1">
        <v>0.64591031145107825</v>
      </c>
      <c r="AD128" s="1">
        <v>2.1919972578635263</v>
      </c>
    </row>
    <row r="129" spans="4:30" x14ac:dyDescent="0.3">
      <c r="D129" s="52">
        <f t="shared" ca="1" si="56"/>
        <v>0</v>
      </c>
      <c r="E129" s="52">
        <f t="shared" ca="1" si="57"/>
        <v>1</v>
      </c>
      <c r="F129" s="52">
        <f t="shared" ca="1" si="54"/>
        <v>4</v>
      </c>
      <c r="G129" s="52">
        <f t="shared" si="58"/>
        <v>15</v>
      </c>
      <c r="H129" s="52">
        <f t="shared" ref="H129:P129" ca="1" si="76">RANK(H105,H$91:H$110,1)</f>
        <v>1</v>
      </c>
      <c r="I129" s="52">
        <f t="shared" ca="1" si="76"/>
        <v>1</v>
      </c>
      <c r="J129" s="52">
        <f t="shared" ca="1" si="76"/>
        <v>1</v>
      </c>
      <c r="K129" s="52">
        <f t="shared" ca="1" si="76"/>
        <v>1</v>
      </c>
      <c r="L129" s="52">
        <f t="shared" ca="1" si="76"/>
        <v>1</v>
      </c>
      <c r="M129" s="52">
        <f t="shared" ca="1" si="76"/>
        <v>1</v>
      </c>
      <c r="N129" s="52">
        <f t="shared" ca="1" si="76"/>
        <v>1</v>
      </c>
      <c r="O129" s="52">
        <f t="shared" ca="1" si="76"/>
        <v>1</v>
      </c>
      <c r="P129" s="52">
        <f t="shared" ca="1" si="76"/>
        <v>1</v>
      </c>
      <c r="Q129" s="52">
        <v>1000000</v>
      </c>
      <c r="R129" s="79">
        <f t="shared" ca="1" si="60"/>
        <v>1</v>
      </c>
      <c r="S129" s="52">
        <f t="shared" ca="1" si="61"/>
        <v>1</v>
      </c>
      <c r="U129">
        <f>IF(Munka1!M88*Munka2!M88&lt;=0,1,0)</f>
        <v>1</v>
      </c>
      <c r="V129">
        <f>Munka1!K88</f>
        <v>1000044.9</v>
      </c>
      <c r="W129">
        <f t="shared" si="62"/>
        <v>3</v>
      </c>
      <c r="X129">
        <f t="shared" ca="1" si="63"/>
        <v>-2</v>
      </c>
      <c r="AA129">
        <v>126</v>
      </c>
      <c r="AB129" s="1">
        <v>2.5333433245422325</v>
      </c>
      <c r="AC129" s="1">
        <v>0.80778329297409068</v>
      </c>
      <c r="AD129" s="1">
        <v>2.5423991403126611</v>
      </c>
    </row>
    <row r="130" spans="4:30" x14ac:dyDescent="0.3">
      <c r="D130" s="52">
        <f t="shared" ca="1" si="56"/>
        <v>0</v>
      </c>
      <c r="E130" s="52">
        <f t="shared" ca="1" si="57"/>
        <v>1</v>
      </c>
      <c r="F130" s="52">
        <f t="shared" ca="1" si="54"/>
        <v>4</v>
      </c>
      <c r="G130" s="52">
        <f t="shared" si="58"/>
        <v>16</v>
      </c>
      <c r="H130" s="52">
        <f t="shared" ref="H130:P130" ca="1" si="77">RANK(H106,H$91:H$110,1)</f>
        <v>1</v>
      </c>
      <c r="I130" s="52">
        <f t="shared" ca="1" si="77"/>
        <v>1</v>
      </c>
      <c r="J130" s="52">
        <f t="shared" ca="1" si="77"/>
        <v>1</v>
      </c>
      <c r="K130" s="52">
        <f t="shared" ca="1" si="77"/>
        <v>1</v>
      </c>
      <c r="L130" s="52">
        <f t="shared" ca="1" si="77"/>
        <v>1</v>
      </c>
      <c r="M130" s="52">
        <f t="shared" ca="1" si="77"/>
        <v>1</v>
      </c>
      <c r="N130" s="52">
        <f t="shared" ca="1" si="77"/>
        <v>1</v>
      </c>
      <c r="O130" s="52">
        <f t="shared" ca="1" si="77"/>
        <v>1</v>
      </c>
      <c r="P130" s="52">
        <f t="shared" ca="1" si="77"/>
        <v>1</v>
      </c>
      <c r="Q130" s="52">
        <v>1000000</v>
      </c>
      <c r="R130" s="79">
        <f t="shared" ca="1" si="60"/>
        <v>1</v>
      </c>
      <c r="S130" s="52">
        <f t="shared" ca="1" si="61"/>
        <v>1</v>
      </c>
      <c r="U130">
        <f>IF(Munka1!M89*Munka2!M89&lt;=0,1,0)</f>
        <v>1</v>
      </c>
      <c r="V130">
        <f>Munka1!K89</f>
        <v>999997.9</v>
      </c>
      <c r="W130">
        <f t="shared" si="62"/>
        <v>10</v>
      </c>
      <c r="X130">
        <f t="shared" ca="1" si="63"/>
        <v>-9</v>
      </c>
      <c r="AA130">
        <v>127</v>
      </c>
      <c r="AB130" s="1">
        <v>2.6956924735590451</v>
      </c>
      <c r="AC130" s="1">
        <v>0.33725991693432672</v>
      </c>
      <c r="AD130" s="1">
        <v>1.8918949487059533</v>
      </c>
    </row>
    <row r="131" spans="4:30" x14ac:dyDescent="0.3">
      <c r="D131" s="52">
        <f t="shared" ca="1" si="56"/>
        <v>16</v>
      </c>
      <c r="E131" s="52">
        <f t="shared" ca="1" si="57"/>
        <v>1</v>
      </c>
      <c r="F131" s="52">
        <f t="shared" ca="1" si="54"/>
        <v>4</v>
      </c>
      <c r="G131" s="52">
        <f t="shared" si="58"/>
        <v>17</v>
      </c>
      <c r="H131" s="52">
        <f t="shared" ref="H131:P131" ca="1" si="78">RANK(H107,H$91:H$110,1)</f>
        <v>1</v>
      </c>
      <c r="I131" s="52">
        <f t="shared" ca="1" si="78"/>
        <v>1</v>
      </c>
      <c r="J131" s="52">
        <f t="shared" ca="1" si="78"/>
        <v>1</v>
      </c>
      <c r="K131" s="52">
        <f t="shared" ca="1" si="78"/>
        <v>1</v>
      </c>
      <c r="L131" s="52">
        <f t="shared" ca="1" si="78"/>
        <v>1</v>
      </c>
      <c r="M131" s="52">
        <f t="shared" ca="1" si="78"/>
        <v>1</v>
      </c>
      <c r="N131" s="52">
        <f t="shared" ca="1" si="78"/>
        <v>1</v>
      </c>
      <c r="O131" s="52">
        <f t="shared" ca="1" si="78"/>
        <v>1</v>
      </c>
      <c r="P131" s="52">
        <f t="shared" ca="1" si="78"/>
        <v>17</v>
      </c>
      <c r="Q131" s="52">
        <v>1000000</v>
      </c>
      <c r="R131" s="79">
        <f t="shared" ca="1" si="60"/>
        <v>2.7777777777777777</v>
      </c>
      <c r="S131" s="52">
        <f t="shared" ca="1" si="61"/>
        <v>17</v>
      </c>
      <c r="U131">
        <f>IF(Munka1!M90*Munka2!M90&lt;=0,1,0)</f>
        <v>1</v>
      </c>
      <c r="V131">
        <f>Munka1!K90</f>
        <v>999981.4</v>
      </c>
      <c r="W131">
        <f t="shared" si="62"/>
        <v>15</v>
      </c>
      <c r="X131">
        <f t="shared" ca="1" si="63"/>
        <v>2</v>
      </c>
      <c r="AA131">
        <v>128</v>
      </c>
      <c r="AB131" s="1">
        <v>8.1535696923561058</v>
      </c>
      <c r="AC131" s="1">
        <v>0.36912616548978178</v>
      </c>
      <c r="AD131" s="1">
        <v>4.7159602084280277</v>
      </c>
    </row>
    <row r="132" spans="4:30" x14ac:dyDescent="0.3">
      <c r="D132" s="52">
        <f t="shared" ca="1" si="56"/>
        <v>16</v>
      </c>
      <c r="E132" s="52">
        <f t="shared" ca="1" si="57"/>
        <v>1</v>
      </c>
      <c r="F132" s="52">
        <f t="shared" ca="1" si="54"/>
        <v>4</v>
      </c>
      <c r="G132" s="52">
        <f t="shared" si="58"/>
        <v>18</v>
      </c>
      <c r="H132" s="52">
        <f t="shared" ref="H132:P132" ca="1" si="79">RANK(H108,H$91:H$110,1)</f>
        <v>1</v>
      </c>
      <c r="I132" s="52">
        <f t="shared" ca="1" si="79"/>
        <v>1</v>
      </c>
      <c r="J132" s="52">
        <f t="shared" ca="1" si="79"/>
        <v>1</v>
      </c>
      <c r="K132" s="52">
        <f t="shared" ca="1" si="79"/>
        <v>1</v>
      </c>
      <c r="L132" s="52">
        <f t="shared" ca="1" si="79"/>
        <v>1</v>
      </c>
      <c r="M132" s="52">
        <f t="shared" ca="1" si="79"/>
        <v>1</v>
      </c>
      <c r="N132" s="52">
        <f t="shared" ca="1" si="79"/>
        <v>1</v>
      </c>
      <c r="O132" s="52">
        <f t="shared" ca="1" si="79"/>
        <v>1</v>
      </c>
      <c r="P132" s="52">
        <f t="shared" ca="1" si="79"/>
        <v>17</v>
      </c>
      <c r="Q132" s="52">
        <v>1000000</v>
      </c>
      <c r="R132" s="79">
        <f t="shared" ca="1" si="60"/>
        <v>2.7777777777777777</v>
      </c>
      <c r="S132" s="52">
        <f t="shared" ca="1" si="61"/>
        <v>17</v>
      </c>
      <c r="U132">
        <f>IF(Munka1!M91*Munka2!M91&lt;=0,1,0)</f>
        <v>1</v>
      </c>
      <c r="V132">
        <f>Munka1!K91</f>
        <v>1000003.4</v>
      </c>
      <c r="W132">
        <f t="shared" si="62"/>
        <v>9</v>
      </c>
      <c r="X132">
        <f t="shared" ca="1" si="63"/>
        <v>8</v>
      </c>
      <c r="AA132">
        <v>129</v>
      </c>
      <c r="AB132" s="1">
        <v>2.0384824563440698</v>
      </c>
      <c r="AC132" s="1">
        <v>0.51042391544180865</v>
      </c>
      <c r="AD132" s="1">
        <v>1.3084777949259025</v>
      </c>
    </row>
    <row r="133" spans="4:30" x14ac:dyDescent="0.3">
      <c r="D133" s="52">
        <f t="shared" ca="1" si="56"/>
        <v>7</v>
      </c>
      <c r="E133" s="52">
        <f t="shared" ca="1" si="57"/>
        <v>1</v>
      </c>
      <c r="F133" s="52">
        <f t="shared" ca="1" si="54"/>
        <v>4</v>
      </c>
      <c r="G133" s="52">
        <f t="shared" si="58"/>
        <v>19</v>
      </c>
      <c r="H133" s="52">
        <f t="shared" ref="H133:P133" ca="1" si="80">RANK(H109,H$91:H$110,1)</f>
        <v>1</v>
      </c>
      <c r="I133" s="52">
        <f t="shared" ca="1" si="80"/>
        <v>1</v>
      </c>
      <c r="J133" s="52">
        <f t="shared" ca="1" si="80"/>
        <v>1</v>
      </c>
      <c r="K133" s="52">
        <f t="shared" ca="1" si="80"/>
        <v>1</v>
      </c>
      <c r="L133" s="52">
        <f t="shared" ca="1" si="80"/>
        <v>1</v>
      </c>
      <c r="M133" s="52">
        <f t="shared" ca="1" si="80"/>
        <v>1</v>
      </c>
      <c r="N133" s="52">
        <f t="shared" ca="1" si="80"/>
        <v>1</v>
      </c>
      <c r="O133" s="52">
        <f t="shared" ca="1" si="80"/>
        <v>1</v>
      </c>
      <c r="P133" s="52">
        <f t="shared" ca="1" si="80"/>
        <v>8</v>
      </c>
      <c r="Q133" s="52">
        <v>1000000</v>
      </c>
      <c r="R133" s="79">
        <f t="shared" ca="1" si="60"/>
        <v>1.7777777777777777</v>
      </c>
      <c r="S133" s="52">
        <f t="shared" ca="1" si="61"/>
        <v>8</v>
      </c>
      <c r="U133">
        <f>IF(Munka1!M92*Munka2!M92&lt;=0,1,0)</f>
        <v>1</v>
      </c>
      <c r="V133">
        <f>Munka1!K92</f>
        <v>1000006.9</v>
      </c>
      <c r="W133">
        <f t="shared" si="62"/>
        <v>6</v>
      </c>
      <c r="X133">
        <f t="shared" ca="1" si="63"/>
        <v>2</v>
      </c>
      <c r="AA133">
        <v>130</v>
      </c>
      <c r="AB133" s="1">
        <v>5.6801003009845932</v>
      </c>
      <c r="AC133" s="1">
        <v>0.38053750611675602</v>
      </c>
      <c r="AD133" s="1">
        <v>2.1154870600967941</v>
      </c>
    </row>
    <row r="134" spans="4:30" x14ac:dyDescent="0.3">
      <c r="D134" s="52">
        <f t="shared" ca="1" si="56"/>
        <v>7</v>
      </c>
      <c r="E134" s="52">
        <f t="shared" ca="1" si="57"/>
        <v>1</v>
      </c>
      <c r="F134" s="52">
        <f t="shared" ca="1" si="54"/>
        <v>4</v>
      </c>
      <c r="G134" s="52">
        <f t="shared" si="58"/>
        <v>20</v>
      </c>
      <c r="H134" s="52">
        <f t="shared" ref="H134:P134" ca="1" si="81">RANK(H110,H$91:H$110,1)</f>
        <v>1</v>
      </c>
      <c r="I134" s="52">
        <f t="shared" ca="1" si="81"/>
        <v>1</v>
      </c>
      <c r="J134" s="52">
        <f t="shared" ca="1" si="81"/>
        <v>1</v>
      </c>
      <c r="K134" s="52">
        <f t="shared" ca="1" si="81"/>
        <v>1</v>
      </c>
      <c r="L134" s="52">
        <f t="shared" ca="1" si="81"/>
        <v>1</v>
      </c>
      <c r="M134" s="52">
        <f t="shared" ca="1" si="81"/>
        <v>1</v>
      </c>
      <c r="N134" s="52">
        <f t="shared" ca="1" si="81"/>
        <v>1</v>
      </c>
      <c r="O134" s="52">
        <f t="shared" ca="1" si="81"/>
        <v>1</v>
      </c>
      <c r="P134" s="52">
        <f t="shared" ca="1" si="81"/>
        <v>8</v>
      </c>
      <c r="Q134" s="52">
        <v>1000000</v>
      </c>
      <c r="R134" s="79">
        <f t="shared" ca="1" si="60"/>
        <v>1.7777777777777777</v>
      </c>
      <c r="S134" s="52">
        <f t="shared" ca="1" si="61"/>
        <v>8</v>
      </c>
      <c r="U134">
        <f>IF(Munka1!M93*Munka2!M93&lt;=0,1,0)</f>
        <v>1</v>
      </c>
      <c r="V134">
        <f>Munka1!K93</f>
        <v>1000034.9</v>
      </c>
      <c r="W134">
        <f t="shared" si="62"/>
        <v>5</v>
      </c>
      <c r="X134">
        <f t="shared" ca="1" si="63"/>
        <v>3</v>
      </c>
      <c r="AA134">
        <v>131</v>
      </c>
      <c r="AB134" s="1">
        <v>6.5072945336840204</v>
      </c>
      <c r="AC134" s="1">
        <v>0.57812975018769064</v>
      </c>
      <c r="AD134" s="1">
        <v>1.2921013310121667</v>
      </c>
    </row>
    <row r="135" spans="4:30" x14ac:dyDescent="0.3">
      <c r="AA135">
        <v>132</v>
      </c>
      <c r="AB135" s="1">
        <v>3.2381055099832552</v>
      </c>
      <c r="AC135" s="1">
        <v>1.1216590046114387</v>
      </c>
      <c r="AD135" s="1">
        <v>1.3767551295663587</v>
      </c>
    </row>
    <row r="136" spans="4:30" x14ac:dyDescent="0.3">
      <c r="AA136">
        <v>133</v>
      </c>
      <c r="AB136" s="1">
        <v>6.2550435679685066</v>
      </c>
      <c r="AC136" s="1">
        <v>0.3995412984543264</v>
      </c>
      <c r="AD136" s="1">
        <v>1.5493599722416083</v>
      </c>
    </row>
    <row r="137" spans="4:30" x14ac:dyDescent="0.3">
      <c r="AA137">
        <v>134</v>
      </c>
      <c r="AB137" s="1">
        <v>4.2325051957126449</v>
      </c>
      <c r="AC137" s="1">
        <v>1.2151292389992605</v>
      </c>
      <c r="AD137" s="1">
        <v>3.4651118638693648</v>
      </c>
    </row>
    <row r="138" spans="4:30" x14ac:dyDescent="0.3">
      <c r="AA138">
        <v>135</v>
      </c>
      <c r="AB138" s="1">
        <v>2.0595359089945502</v>
      </c>
      <c r="AC138" s="1">
        <v>0.85371417588042586</v>
      </c>
      <c r="AD138" s="1">
        <v>1.8629856690555351</v>
      </c>
    </row>
    <row r="139" spans="4:30" x14ac:dyDescent="0.3">
      <c r="AA139">
        <v>136</v>
      </c>
      <c r="AB139" s="1">
        <v>4.7566057472983614</v>
      </c>
      <c r="AC139" s="1">
        <v>0.19549362184188579</v>
      </c>
      <c r="AD139" s="1">
        <v>2.1404491197961626</v>
      </c>
    </row>
    <row r="140" spans="4:30" x14ac:dyDescent="0.3">
      <c r="AA140">
        <v>137</v>
      </c>
      <c r="AB140" s="1">
        <v>2.0135555423776017</v>
      </c>
      <c r="AC140" s="1">
        <v>0.66435453212431794</v>
      </c>
      <c r="AD140" s="1">
        <v>2.165479065744861</v>
      </c>
    </row>
    <row r="141" spans="4:30" x14ac:dyDescent="0.3">
      <c r="AA141">
        <v>138</v>
      </c>
      <c r="AB141" s="1">
        <v>4.9920298902041376</v>
      </c>
      <c r="AC141" s="1">
        <v>0.49551419659251916</v>
      </c>
      <c r="AD141" s="1">
        <v>1.1454859782240154</v>
      </c>
    </row>
    <row r="142" spans="4:30" x14ac:dyDescent="0.3">
      <c r="AA142">
        <v>139</v>
      </c>
      <c r="AB142" s="1">
        <v>2.7090106779693035</v>
      </c>
      <c r="AC142" s="1">
        <v>1.1042658214383756</v>
      </c>
      <c r="AD142" s="1">
        <v>2.8209796422659514</v>
      </c>
    </row>
    <row r="143" spans="4:30" x14ac:dyDescent="0.3">
      <c r="AA143">
        <v>140</v>
      </c>
      <c r="AB143" s="1">
        <v>6.5048802150110436</v>
      </c>
      <c r="AC143" s="1">
        <v>1.0544692630557486</v>
      </c>
      <c r="AD143" s="1">
        <v>1.9451752794541712</v>
      </c>
    </row>
    <row r="144" spans="4:30" x14ac:dyDescent="0.3">
      <c r="AA144">
        <v>141</v>
      </c>
      <c r="AB144" s="1">
        <v>2.2591120969359944</v>
      </c>
      <c r="AC144" s="1">
        <v>0.5292488191275565</v>
      </c>
      <c r="AD144" s="1">
        <v>1.3666104069114544</v>
      </c>
    </row>
    <row r="145" spans="27:30" x14ac:dyDescent="0.3">
      <c r="AA145">
        <v>142</v>
      </c>
      <c r="AB145" s="1">
        <v>7.553103271848066</v>
      </c>
      <c r="AC145" s="1">
        <v>1.0619991575661181</v>
      </c>
      <c r="AD145" s="1">
        <v>2.1680630246275854</v>
      </c>
    </row>
    <row r="146" spans="27:30" x14ac:dyDescent="0.3">
      <c r="AA146">
        <v>143</v>
      </c>
      <c r="AB146" s="1">
        <v>1.0204613617697007</v>
      </c>
      <c r="AC146" s="1">
        <v>0.49334548685984608</v>
      </c>
      <c r="AD146" s="1">
        <v>2.3596040020175271</v>
      </c>
    </row>
    <row r="147" spans="27:30" x14ac:dyDescent="0.3">
      <c r="AA147">
        <v>144</v>
      </c>
      <c r="AB147" s="1">
        <v>5.6463410876531439</v>
      </c>
      <c r="AC147" s="1">
        <v>0.39807828225883107</v>
      </c>
      <c r="AD147" s="1">
        <v>1.1990987874227022</v>
      </c>
    </row>
    <row r="148" spans="27:30" x14ac:dyDescent="0.3">
      <c r="AA148">
        <v>145</v>
      </c>
      <c r="AB148" s="1">
        <v>6.1039880998314509</v>
      </c>
      <c r="AC148" s="1">
        <v>0.47841052996668704</v>
      </c>
      <c r="AD148" s="1">
        <v>1.6031068148767109</v>
      </c>
    </row>
    <row r="149" spans="27:30" x14ac:dyDescent="0.3">
      <c r="AA149">
        <v>146</v>
      </c>
      <c r="AB149" s="1">
        <v>5.1634891264495408</v>
      </c>
      <c r="AC149" s="1">
        <v>0.31551650570571088</v>
      </c>
      <c r="AD149" s="1">
        <v>1.8216142712337453</v>
      </c>
    </row>
    <row r="150" spans="27:30" x14ac:dyDescent="0.3">
      <c r="AA150">
        <v>147</v>
      </c>
      <c r="AB150" s="1">
        <v>6.0763712626473598</v>
      </c>
      <c r="AC150" s="1">
        <v>0.53927747786178615</v>
      </c>
      <c r="AD150" s="1">
        <v>2.6936029322015962</v>
      </c>
    </row>
    <row r="151" spans="27:30" x14ac:dyDescent="0.3">
      <c r="AA151">
        <v>148</v>
      </c>
      <c r="AB151" s="1">
        <v>3.3432046587782214</v>
      </c>
      <c r="AC151" s="1">
        <v>0.71568599578618386</v>
      </c>
      <c r="AD151" s="1">
        <v>2.3515204141566217</v>
      </c>
    </row>
    <row r="152" spans="27:30" x14ac:dyDescent="0.3">
      <c r="AA152">
        <v>149</v>
      </c>
      <c r="AB152" s="1">
        <v>8.2833844753706245</v>
      </c>
      <c r="AC152" s="1">
        <v>0.80218466671834854</v>
      </c>
      <c r="AD152" s="1">
        <v>2.5464814328406034</v>
      </c>
    </row>
    <row r="153" spans="27:30" x14ac:dyDescent="0.3">
      <c r="AA153">
        <v>150</v>
      </c>
      <c r="AB153" s="1">
        <v>0.56637270093284364</v>
      </c>
      <c r="AC153" s="1">
        <v>1.0026241746867248</v>
      </c>
      <c r="AD153" s="1">
        <v>1.18766018962396</v>
      </c>
    </row>
    <row r="154" spans="27:30" x14ac:dyDescent="0.3">
      <c r="AA154">
        <v>151</v>
      </c>
      <c r="AB154" s="1">
        <v>8.619299856149901</v>
      </c>
      <c r="AC154" s="1">
        <v>0.54020507799934436</v>
      </c>
      <c r="AD154" s="1">
        <v>2.8573408614899711</v>
      </c>
    </row>
    <row r="155" spans="27:30" x14ac:dyDescent="0.3">
      <c r="AA155">
        <v>152</v>
      </c>
      <c r="AB155" s="1">
        <v>3.1185773674096775</v>
      </c>
      <c r="AC155" s="1">
        <v>0.6407673850836908</v>
      </c>
      <c r="AD155" s="1">
        <v>3.7023203717371587</v>
      </c>
    </row>
    <row r="156" spans="27:30" x14ac:dyDescent="0.3">
      <c r="AA156">
        <v>153</v>
      </c>
      <c r="AB156" s="1">
        <v>9.0405971029011685</v>
      </c>
      <c r="AC156" s="1">
        <v>0.55351248223201621</v>
      </c>
      <c r="AD156" s="1">
        <v>2.6978684493866858</v>
      </c>
    </row>
    <row r="157" spans="27:30" x14ac:dyDescent="0.3">
      <c r="AA157">
        <v>154</v>
      </c>
      <c r="AB157" s="1">
        <v>4.1488047496771774</v>
      </c>
      <c r="AC157" s="1">
        <v>0.6956855335380584</v>
      </c>
      <c r="AD157" s="1">
        <v>2.1252619474851744</v>
      </c>
    </row>
    <row r="158" spans="27:30" x14ac:dyDescent="0.3">
      <c r="AA158">
        <v>155</v>
      </c>
      <c r="AB158" s="1">
        <v>5.4151179043503914</v>
      </c>
      <c r="AC158" s="1">
        <v>0.20026368417838034</v>
      </c>
      <c r="AD158" s="1">
        <v>2.985964106598475</v>
      </c>
    </row>
    <row r="159" spans="27:30" x14ac:dyDescent="0.3">
      <c r="AA159">
        <v>156</v>
      </c>
      <c r="AB159" s="1">
        <v>0.73561734904442522</v>
      </c>
      <c r="AC159" s="1">
        <v>1.1898818347787399</v>
      </c>
      <c r="AD159" s="1">
        <v>3.5356565353893861</v>
      </c>
    </row>
    <row r="160" spans="27:30" x14ac:dyDescent="0.3">
      <c r="AA160">
        <v>157</v>
      </c>
      <c r="AB160" s="1">
        <v>6.0340058439409061</v>
      </c>
      <c r="AC160" s="1">
        <v>0.3588251130924765</v>
      </c>
      <c r="AD160" s="1">
        <v>1.3310928599371545</v>
      </c>
    </row>
    <row r="161" spans="27:30" x14ac:dyDescent="0.3">
      <c r="AA161">
        <v>158</v>
      </c>
      <c r="AB161" s="1">
        <v>0.13585279355308721</v>
      </c>
      <c r="AC161" s="1">
        <v>1.1211229615742209</v>
      </c>
      <c r="AD161" s="1">
        <v>2.0804254601177963</v>
      </c>
    </row>
    <row r="162" spans="27:30" x14ac:dyDescent="0.3">
      <c r="AA162">
        <v>159</v>
      </c>
      <c r="AB162" s="1">
        <v>1.8138478440889512</v>
      </c>
      <c r="AC162" s="1">
        <v>0.63700247929016285</v>
      </c>
      <c r="AD162" s="1">
        <v>2.4830268988518349</v>
      </c>
    </row>
    <row r="163" spans="27:30" x14ac:dyDescent="0.3">
      <c r="AA163">
        <v>160</v>
      </c>
      <c r="AB163" s="1">
        <v>7.5087034895027767</v>
      </c>
      <c r="AC163" s="1">
        <v>0.82052147351592808</v>
      </c>
      <c r="AD163" s="1">
        <v>2.6461980057165251</v>
      </c>
    </row>
    <row r="164" spans="27:30" x14ac:dyDescent="0.3">
      <c r="AA164">
        <v>161</v>
      </c>
      <c r="AB164" s="1">
        <v>8.6108430992444713</v>
      </c>
      <c r="AC164" s="1">
        <v>0.8416426554819556</v>
      </c>
      <c r="AD164" s="1">
        <v>3.0793533975894665</v>
      </c>
    </row>
    <row r="165" spans="27:30" x14ac:dyDescent="0.3">
      <c r="AA165">
        <v>162</v>
      </c>
      <c r="AB165" s="1">
        <v>2.5300399109896525</v>
      </c>
      <c r="AC165" s="1">
        <v>0.95842479561385485</v>
      </c>
      <c r="AD165" s="1">
        <v>1.8776148183425927</v>
      </c>
    </row>
    <row r="166" spans="27:30" x14ac:dyDescent="0.3">
      <c r="AA166">
        <v>163</v>
      </c>
      <c r="AB166" s="1">
        <v>7.4998196332070615</v>
      </c>
      <c r="AC166" s="1">
        <v>0.28756061169393227</v>
      </c>
      <c r="AD166" s="1">
        <v>1.7013980088523473</v>
      </c>
    </row>
    <row r="167" spans="27:30" x14ac:dyDescent="0.3">
      <c r="AA167">
        <v>164</v>
      </c>
      <c r="AB167" s="1">
        <v>7.288892730228679</v>
      </c>
      <c r="AC167" s="1">
        <v>0.95605303412882658</v>
      </c>
      <c r="AD167" s="1">
        <v>2.5618254599687025</v>
      </c>
    </row>
    <row r="168" spans="27:30" x14ac:dyDescent="0.3">
      <c r="AA168">
        <v>165</v>
      </c>
      <c r="AB168" s="1">
        <v>3.4414786294243691</v>
      </c>
      <c r="AC168" s="1">
        <v>1.111873749096318</v>
      </c>
      <c r="AD168" s="1">
        <v>2.8294839780525423</v>
      </c>
    </row>
    <row r="169" spans="27:30" x14ac:dyDescent="0.3">
      <c r="AA169">
        <v>166</v>
      </c>
      <c r="AB169" s="1">
        <v>5.6304138801821173</v>
      </c>
      <c r="AC169" s="1">
        <v>0.31944748545688761</v>
      </c>
      <c r="AD169" s="1">
        <v>1.1136054240694913</v>
      </c>
    </row>
    <row r="170" spans="27:30" x14ac:dyDescent="0.3">
      <c r="AA170">
        <v>167</v>
      </c>
      <c r="AB170" s="1">
        <v>5.1619231810460722</v>
      </c>
      <c r="AC170" s="1">
        <v>0.36329666196121679</v>
      </c>
      <c r="AD170" s="1">
        <v>1.1852625490654345</v>
      </c>
    </row>
    <row r="171" spans="27:30" x14ac:dyDescent="0.3">
      <c r="AA171">
        <v>168</v>
      </c>
      <c r="AB171" s="1">
        <v>4.6539942458317727</v>
      </c>
      <c r="AC171" s="1">
        <v>0.89974639788239341</v>
      </c>
      <c r="AD171" s="1">
        <v>2.540217129846317</v>
      </c>
    </row>
    <row r="172" spans="27:30" x14ac:dyDescent="0.3">
      <c r="AA172">
        <v>169</v>
      </c>
      <c r="AB172" s="1">
        <v>7.4387486286919486</v>
      </c>
      <c r="AC172" s="1">
        <v>1.6584007363690167</v>
      </c>
      <c r="AD172" s="1">
        <v>2.6066364887072404</v>
      </c>
    </row>
    <row r="173" spans="27:30" x14ac:dyDescent="0.3">
      <c r="AA173">
        <v>170</v>
      </c>
      <c r="AB173" s="1">
        <v>0.38490404208934947</v>
      </c>
      <c r="AC173" s="1">
        <v>0.28350215665820599</v>
      </c>
      <c r="AD173" s="1">
        <v>1.1054769478560058</v>
      </c>
    </row>
    <row r="174" spans="27:30" x14ac:dyDescent="0.3">
      <c r="AA174">
        <v>171</v>
      </c>
      <c r="AB174" s="1">
        <v>1.4692463132618987</v>
      </c>
      <c r="AC174" s="1">
        <v>0.70455248456316144</v>
      </c>
      <c r="AD174" s="1">
        <v>2.5329814259390235</v>
      </c>
    </row>
    <row r="175" spans="27:30" x14ac:dyDescent="0.3">
      <c r="AA175">
        <v>172</v>
      </c>
      <c r="AB175" s="1">
        <v>0.50241844529247315</v>
      </c>
      <c r="AC175" s="1">
        <v>1.5872447214831495</v>
      </c>
      <c r="AD175" s="1">
        <v>3.1076810384269273</v>
      </c>
    </row>
    <row r="176" spans="27:30" x14ac:dyDescent="0.3">
      <c r="AA176">
        <v>173</v>
      </c>
      <c r="AB176" s="1">
        <v>3.3148260354460777</v>
      </c>
      <c r="AC176" s="1">
        <v>0.74747369999216839</v>
      </c>
      <c r="AD176" s="1">
        <v>2.1745665796310178</v>
      </c>
    </row>
    <row r="177" spans="27:30" x14ac:dyDescent="0.3">
      <c r="AA177">
        <v>174</v>
      </c>
      <c r="AB177" s="1">
        <v>7.5642738047807399</v>
      </c>
      <c r="AC177" s="1">
        <v>0.90246661752116264</v>
      </c>
      <c r="AD177" s="1">
        <v>1.8231176943289826</v>
      </c>
    </row>
    <row r="178" spans="27:30" x14ac:dyDescent="0.3">
      <c r="AA178">
        <v>175</v>
      </c>
      <c r="AB178" s="1">
        <v>3.6635742968146516</v>
      </c>
      <c r="AC178" s="1">
        <v>0.60866209009607075</v>
      </c>
      <c r="AD178" s="1">
        <v>1.6415914305521795</v>
      </c>
    </row>
    <row r="179" spans="27:30" x14ac:dyDescent="0.3">
      <c r="AA179">
        <v>176</v>
      </c>
      <c r="AB179" s="1">
        <v>2.0385623562755271</v>
      </c>
      <c r="AC179" s="1">
        <v>0.68254418116385041</v>
      </c>
      <c r="AD179" s="1">
        <v>2.350666568451623</v>
      </c>
    </row>
    <row r="180" spans="27:30" x14ac:dyDescent="0.3">
      <c r="AA180">
        <v>177</v>
      </c>
      <c r="AB180" s="1">
        <v>8.4924161664706084</v>
      </c>
      <c r="AC180" s="1">
        <v>0.61099256563263871</v>
      </c>
      <c r="AD180" s="1">
        <v>1.4019882851949417</v>
      </c>
    </row>
    <row r="181" spans="27:30" x14ac:dyDescent="0.3">
      <c r="AA181">
        <v>178</v>
      </c>
      <c r="AB181" s="1">
        <v>5.1369206717362101E-2</v>
      </c>
      <c r="AC181" s="1">
        <v>1.4450300369657954</v>
      </c>
      <c r="AD181" s="1">
        <v>1.3042099976480017</v>
      </c>
    </row>
    <row r="182" spans="27:30" x14ac:dyDescent="0.3">
      <c r="AA182">
        <v>179</v>
      </c>
      <c r="AB182" s="1">
        <v>5.380148148221517</v>
      </c>
      <c r="AC182" s="1">
        <v>0.67741019252431056</v>
      </c>
      <c r="AD182" s="1">
        <v>2.0520251095707089</v>
      </c>
    </row>
    <row r="183" spans="27:30" x14ac:dyDescent="0.3">
      <c r="AA183">
        <v>180</v>
      </c>
      <c r="AB183" s="1">
        <v>1.1665022589622487</v>
      </c>
      <c r="AC183" s="1">
        <v>0.74805887224858525</v>
      </c>
      <c r="AD183" s="1">
        <v>1.7426487040121525</v>
      </c>
    </row>
    <row r="184" spans="27:30" x14ac:dyDescent="0.3">
      <c r="AA184">
        <v>181</v>
      </c>
      <c r="AB184" s="1">
        <v>3.5344428391233871</v>
      </c>
      <c r="AC184" s="1">
        <v>0.98736268588466158</v>
      </c>
      <c r="AD184" s="1">
        <v>2.6696213178648436</v>
      </c>
    </row>
    <row r="185" spans="27:30" x14ac:dyDescent="0.3">
      <c r="AA185">
        <v>182</v>
      </c>
      <c r="AB185" s="1">
        <v>3.4965116230735416</v>
      </c>
      <c r="AC185" s="1">
        <v>1.4662057068959835</v>
      </c>
      <c r="AD185" s="1">
        <v>2.5867842756957855</v>
      </c>
    </row>
    <row r="186" spans="27:30" x14ac:dyDescent="0.3">
      <c r="AA186">
        <v>183</v>
      </c>
      <c r="AB186" s="1">
        <v>5.5093130456507149</v>
      </c>
      <c r="AC186" s="1">
        <v>1.1382530865045484</v>
      </c>
      <c r="AD186" s="1">
        <v>3.2832923836370678</v>
      </c>
    </row>
    <row r="187" spans="27:30" x14ac:dyDescent="0.3">
      <c r="AA187">
        <v>184</v>
      </c>
      <c r="AB187" s="1">
        <v>6.3665246056093876</v>
      </c>
      <c r="AC187" s="1">
        <v>0.54077338898841365</v>
      </c>
      <c r="AD187" s="1">
        <v>2.7813062938840321</v>
      </c>
    </row>
    <row r="188" spans="27:30" x14ac:dyDescent="0.3">
      <c r="AA188">
        <v>185</v>
      </c>
      <c r="AB188" s="1">
        <v>6.7844845180604256</v>
      </c>
      <c r="AC188" s="1">
        <v>0.30779618306376555</v>
      </c>
      <c r="AD188" s="1">
        <v>2.5267917939647595</v>
      </c>
    </row>
    <row r="189" spans="27:30" x14ac:dyDescent="0.3">
      <c r="AA189">
        <v>186</v>
      </c>
      <c r="AB189" s="1">
        <v>2.6986759349321319</v>
      </c>
      <c r="AC189" s="1">
        <v>1.1190679506824988</v>
      </c>
      <c r="AD189" s="1">
        <v>2.2003964514568928</v>
      </c>
    </row>
    <row r="190" spans="27:30" x14ac:dyDescent="0.3">
      <c r="AA190">
        <v>187</v>
      </c>
      <c r="AB190" s="1">
        <v>6.1740420425411084</v>
      </c>
      <c r="AC190" s="1">
        <v>0.99223615275780286</v>
      </c>
      <c r="AD190" s="1">
        <v>3.4412746777660632</v>
      </c>
    </row>
    <row r="191" spans="27:30" x14ac:dyDescent="0.3">
      <c r="AA191">
        <v>188</v>
      </c>
      <c r="AB191" s="1">
        <v>1.5920027325030641</v>
      </c>
      <c r="AC191" s="1">
        <v>0.97898814908491216</v>
      </c>
      <c r="AD191" s="1">
        <v>2.3238293199130848</v>
      </c>
    </row>
    <row r="192" spans="27:30" x14ac:dyDescent="0.3">
      <c r="AA192">
        <v>189</v>
      </c>
      <c r="AB192" s="1">
        <v>7.0965082813100891E-2</v>
      </c>
      <c r="AC192" s="1">
        <v>1.0487803995040927</v>
      </c>
      <c r="AD192" s="1">
        <v>2.7344296636764764</v>
      </c>
    </row>
    <row r="193" spans="27:30" x14ac:dyDescent="0.3">
      <c r="AA193">
        <v>190</v>
      </c>
      <c r="AB193" s="1">
        <v>9.4959223660294647</v>
      </c>
      <c r="AC193" s="1">
        <v>0.46786035369845935</v>
      </c>
      <c r="AD193" s="1">
        <v>2.973764667610487</v>
      </c>
    </row>
    <row r="194" spans="27:30" x14ac:dyDescent="0.3">
      <c r="AA194">
        <v>191</v>
      </c>
      <c r="AB194" s="1">
        <v>2.0875641404277778</v>
      </c>
      <c r="AC194" s="1">
        <v>1.1191121068240395</v>
      </c>
      <c r="AD194" s="1">
        <v>1.4079021517708818</v>
      </c>
    </row>
    <row r="195" spans="27:30" x14ac:dyDescent="0.3">
      <c r="AA195">
        <v>192</v>
      </c>
      <c r="AB195" s="1">
        <v>0.72708733997232844</v>
      </c>
      <c r="AC195" s="1">
        <v>1.1863768733627982</v>
      </c>
      <c r="AD195" s="1">
        <v>1.9561923044834868</v>
      </c>
    </row>
    <row r="196" spans="27:30" x14ac:dyDescent="0.3">
      <c r="AA196">
        <v>193</v>
      </c>
      <c r="AB196" s="1">
        <v>0.71006429651508773</v>
      </c>
      <c r="AC196" s="1">
        <v>0.68547554008133871</v>
      </c>
      <c r="AD196" s="1">
        <v>2.0785250085414333</v>
      </c>
    </row>
    <row r="197" spans="27:30" x14ac:dyDescent="0.3">
      <c r="AA197">
        <v>194</v>
      </c>
      <c r="AB197" s="1">
        <v>7.4537430433525866</v>
      </c>
      <c r="AC197" s="1">
        <v>0.9397002974659624</v>
      </c>
      <c r="AD197" s="1">
        <v>2.0673874034589828</v>
      </c>
    </row>
    <row r="198" spans="27:30" x14ac:dyDescent="0.3">
      <c r="AA198">
        <v>195</v>
      </c>
      <c r="AB198" s="1">
        <v>5.0764372541289058</v>
      </c>
      <c r="AC198" s="1">
        <v>0.85839966590925509</v>
      </c>
      <c r="AD198" s="1">
        <v>2.2397921905567255</v>
      </c>
    </row>
    <row r="199" spans="27:30" x14ac:dyDescent="0.3">
      <c r="AA199">
        <v>196</v>
      </c>
      <c r="AB199" s="1">
        <v>1.9695490200198371</v>
      </c>
      <c r="AC199" s="1">
        <v>0.727211359015977</v>
      </c>
      <c r="AD199" s="1">
        <v>1.4520731815835712</v>
      </c>
    </row>
    <row r="200" spans="27:30" x14ac:dyDescent="0.3">
      <c r="AA200">
        <v>197</v>
      </c>
      <c r="AB200" s="1">
        <v>0.30164559753592474</v>
      </c>
      <c r="AC200" s="1">
        <v>0.34187865862566041</v>
      </c>
      <c r="AD200" s="1">
        <v>1.9596813143158109</v>
      </c>
    </row>
    <row r="201" spans="27:30" x14ac:dyDescent="0.3">
      <c r="AA201">
        <v>198</v>
      </c>
      <c r="AB201" s="1">
        <v>0.83375965395761431</v>
      </c>
      <c r="AC201" s="1">
        <v>0.97480417242797712</v>
      </c>
      <c r="AD201" s="1">
        <v>1.5592739147276795</v>
      </c>
    </row>
    <row r="202" spans="27:30" x14ac:dyDescent="0.3">
      <c r="AA202">
        <v>199</v>
      </c>
      <c r="AB202" s="1">
        <v>6.3184825927918293</v>
      </c>
      <c r="AC202" s="1">
        <v>0.97912775260471419</v>
      </c>
      <c r="AD202" s="1">
        <v>2.504480038514568</v>
      </c>
    </row>
    <row r="203" spans="27:30" x14ac:dyDescent="0.3">
      <c r="AA203">
        <v>200</v>
      </c>
      <c r="AB203" s="1">
        <v>7.2688432074799163</v>
      </c>
      <c r="AC203" s="1">
        <v>0.506930755397343</v>
      </c>
      <c r="AD203" s="1">
        <v>1.5151109611295908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14" priority="14">
      <formula>ABS(B57)&gt;0.4</formula>
    </cfRule>
    <cfRule type="expression" dxfId="13" priority="15">
      <formula>AND(ABS(B57)&gt;0.2, ABS(B57)&lt;=0.4)</formula>
    </cfRule>
    <cfRule type="expression" dxfId="12" priority="16">
      <formula>ABS(B57)&lt;=0.2</formula>
    </cfRule>
  </conditionalFormatting>
  <conditionalFormatting sqref="B82:D87">
    <cfRule type="expression" dxfId="11" priority="2">
      <formula>ABS(B82)&lt;=0.2</formula>
    </cfRule>
    <cfRule type="expression" dxfId="10" priority="3">
      <formula>ABS(B82)&gt;0.4</formula>
    </cfRule>
    <cfRule type="expression" dxfId="9" priority="4">
      <formula>AND(ABS(B82)&gt;0.2, ABS(B82)&lt;=0.4)</formula>
    </cfRule>
  </conditionalFormatting>
  <conditionalFormatting sqref="E40:M45">
    <cfRule type="expression" dxfId="8" priority="5">
      <formula>ABS(IFERROR(E13-E40,0))&gt;0.4</formula>
    </cfRule>
    <cfRule type="expression" dxfId="7" priority="6">
      <formula>AND(ABS(IFERROR(E13-E40,0))&gt;0.2, ABS(IFERROR(E13-E40,0))&lt;=0.4)</formula>
    </cfRule>
    <cfRule type="expression" dxfId="6" priority="7">
      <formula>ABS(IFERROR(E13-E40,0))&lt;=0.2</formula>
    </cfRule>
  </conditionalFormatting>
  <conditionalFormatting sqref="G57:I65">
    <cfRule type="expression" dxfId="5" priority="11">
      <formula>ABS(G57)&lt;=0.2</formula>
    </cfRule>
    <cfRule type="expression" dxfId="4" priority="12">
      <formula>AND(ABS(G57)&gt;0.2, ABS(G57)&lt;=0.4)</formula>
    </cfRule>
    <cfRule type="expression" dxfId="3" priority="13">
      <formula>ABS(G57)&gt;0.4</formula>
    </cfRule>
  </conditionalFormatting>
  <conditionalFormatting sqref="H115:P134 R115:R13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7:Q65">
    <cfRule type="expression" dxfId="2" priority="8">
      <formula>ABS(L57)&gt;0.4</formula>
    </cfRule>
    <cfRule type="expression" dxfId="1" priority="9">
      <formula>AND(ABS(L57)&gt;0.2, ABS(L57)&lt;=0.4)</formula>
    </cfRule>
    <cfRule type="expression" dxfId="0" priority="10">
      <formula>ABS(L57)&lt;=0.2</formula>
    </cfRule>
  </conditionalFormatting>
  <dataValidations count="2">
    <dataValidation type="list" allowBlank="1" showInputMessage="1" showErrorMessage="1" sqref="Y8" xr:uid="{00000000-0002-0000-0000-000000000000}">
      <formula1>"összeg,szorzat"</formula1>
    </dataValidation>
    <dataValidation type="list" allowBlank="1" showInputMessage="1" showErrorMessage="1" sqref="B91" xr:uid="{00000000-0002-0000-0000-000001000000}">
      <formula1>"szorzat,összeg"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7"/>
  <sheetViews>
    <sheetView topLeftCell="A3" workbookViewId="0">
      <selection activeCell="K7" sqref="K7"/>
    </sheetView>
  </sheetViews>
  <sheetFormatPr defaultRowHeight="15.6" x14ac:dyDescent="0.3"/>
  <sheetData>
    <row r="1" spans="1:22" ht="18" x14ac:dyDescent="0.3">
      <c r="A1" s="68"/>
    </row>
    <row r="2" spans="1:22" x14ac:dyDescent="0.3">
      <c r="A2" s="69"/>
    </row>
    <row r="5" spans="1:22" ht="18" x14ac:dyDescent="0.3">
      <c r="A5" s="70" t="s">
        <v>78</v>
      </c>
      <c r="B5" s="71">
        <v>5437539</v>
      </c>
      <c r="C5" s="70" t="s">
        <v>79</v>
      </c>
      <c r="D5" s="71">
        <v>20</v>
      </c>
      <c r="E5" s="70" t="s">
        <v>80</v>
      </c>
      <c r="F5" s="71">
        <v>9</v>
      </c>
      <c r="G5" s="70" t="s">
        <v>81</v>
      </c>
      <c r="H5" s="71">
        <v>20</v>
      </c>
      <c r="I5" s="70" t="s">
        <v>82</v>
      </c>
      <c r="J5" s="71">
        <v>0</v>
      </c>
      <c r="K5" s="70" t="s">
        <v>83</v>
      </c>
      <c r="L5" s="71" t="s">
        <v>84</v>
      </c>
    </row>
    <row r="6" spans="1:22" ht="18.600000000000001" thickBot="1" x14ac:dyDescent="0.35">
      <c r="A6" s="68"/>
    </row>
    <row r="7" spans="1:22" ht="16.2" thickBot="1" x14ac:dyDescent="0.35">
      <c r="A7" s="72" t="s">
        <v>85</v>
      </c>
      <c r="B7" s="72" t="s">
        <v>86</v>
      </c>
      <c r="C7" s="72" t="s">
        <v>87</v>
      </c>
      <c r="D7" s="72" t="s">
        <v>88</v>
      </c>
      <c r="E7" s="72" t="s">
        <v>89</v>
      </c>
      <c r="F7" s="72" t="s">
        <v>90</v>
      </c>
      <c r="G7" s="72" t="s">
        <v>91</v>
      </c>
      <c r="H7" s="72" t="s">
        <v>92</v>
      </c>
      <c r="I7" s="72" t="s">
        <v>93</v>
      </c>
      <c r="J7" s="72" t="s">
        <v>94</v>
      </c>
      <c r="K7" s="72" t="s">
        <v>95</v>
      </c>
      <c r="M7" s="78" t="s">
        <v>284</v>
      </c>
      <c r="N7" s="78" t="s">
        <v>284</v>
      </c>
      <c r="O7" s="78" t="s">
        <v>284</v>
      </c>
      <c r="P7" s="78" t="s">
        <v>284</v>
      </c>
      <c r="Q7" s="78" t="s">
        <v>284</v>
      </c>
      <c r="R7" s="78" t="s">
        <v>284</v>
      </c>
      <c r="S7" s="78" t="s">
        <v>284</v>
      </c>
      <c r="T7" s="78" t="s">
        <v>284</v>
      </c>
      <c r="U7" s="78" t="s">
        <v>284</v>
      </c>
    </row>
    <row r="8" spans="1:22" ht="16.2" thickBot="1" x14ac:dyDescent="0.35">
      <c r="A8" s="72" t="s">
        <v>96</v>
      </c>
      <c r="B8" s="73">
        <v>13</v>
      </c>
      <c r="C8" s="73">
        <v>7</v>
      </c>
      <c r="D8" s="73">
        <v>15</v>
      </c>
      <c r="E8" s="73">
        <v>1</v>
      </c>
      <c r="F8" s="73">
        <v>14</v>
      </c>
      <c r="G8" s="73">
        <v>5</v>
      </c>
      <c r="H8" s="73">
        <v>20</v>
      </c>
      <c r="I8" s="73">
        <v>7</v>
      </c>
      <c r="J8" s="73">
        <v>9</v>
      </c>
      <c r="K8" s="73">
        <v>1000000</v>
      </c>
      <c r="M8">
        <f>21-B8</f>
        <v>8</v>
      </c>
      <c r="N8">
        <f t="shared" ref="N8:N27" si="0">21-C8</f>
        <v>14</v>
      </c>
      <c r="O8">
        <f t="shared" ref="O8:O27" si="1">21-D8</f>
        <v>6</v>
      </c>
      <c r="P8">
        <f t="shared" ref="P8:P27" si="2">21-E8</f>
        <v>20</v>
      </c>
      <c r="Q8">
        <f t="shared" ref="Q8:Q27" si="3">21-F8</f>
        <v>7</v>
      </c>
      <c r="R8">
        <f t="shared" ref="R8:R27" si="4">21-G8</f>
        <v>16</v>
      </c>
      <c r="S8">
        <f t="shared" ref="S8:S27" si="5">21-H8</f>
        <v>1</v>
      </c>
      <c r="T8">
        <f t="shared" ref="T8:T27" si="6">21-I8</f>
        <v>14</v>
      </c>
      <c r="U8">
        <f t="shared" ref="U8:U27" si="7">21-J8</f>
        <v>12</v>
      </c>
      <c r="V8">
        <f>K8</f>
        <v>1000000</v>
      </c>
    </row>
    <row r="9" spans="1:22" ht="16.2" thickBot="1" x14ac:dyDescent="0.35">
      <c r="A9" s="72" t="s">
        <v>97</v>
      </c>
      <c r="B9" s="73">
        <v>7</v>
      </c>
      <c r="C9" s="73">
        <v>20</v>
      </c>
      <c r="D9" s="73">
        <v>13</v>
      </c>
      <c r="E9" s="73">
        <v>19</v>
      </c>
      <c r="F9" s="73">
        <v>4</v>
      </c>
      <c r="G9" s="73">
        <v>5</v>
      </c>
      <c r="H9" s="73">
        <v>8</v>
      </c>
      <c r="I9" s="73">
        <v>15</v>
      </c>
      <c r="J9" s="73">
        <v>13</v>
      </c>
      <c r="K9" s="73">
        <v>1000000</v>
      </c>
      <c r="M9">
        <f t="shared" ref="M9:M27" si="8">21-B9</f>
        <v>14</v>
      </c>
      <c r="N9">
        <f t="shared" si="0"/>
        <v>1</v>
      </c>
      <c r="O9">
        <f t="shared" si="1"/>
        <v>8</v>
      </c>
      <c r="P9">
        <f t="shared" si="2"/>
        <v>2</v>
      </c>
      <c r="Q9">
        <f t="shared" si="3"/>
        <v>17</v>
      </c>
      <c r="R9">
        <f t="shared" si="4"/>
        <v>16</v>
      </c>
      <c r="S9">
        <f t="shared" si="5"/>
        <v>13</v>
      </c>
      <c r="T9">
        <f t="shared" si="6"/>
        <v>6</v>
      </c>
      <c r="U9">
        <f t="shared" si="7"/>
        <v>8</v>
      </c>
      <c r="V9">
        <f t="shared" ref="V9:V27" si="9">K9</f>
        <v>1000000</v>
      </c>
    </row>
    <row r="10" spans="1:22" ht="16.2" thickBot="1" x14ac:dyDescent="0.35">
      <c r="A10" s="72" t="s">
        <v>98</v>
      </c>
      <c r="B10" s="73">
        <v>17</v>
      </c>
      <c r="C10" s="73">
        <v>9</v>
      </c>
      <c r="D10" s="73">
        <v>18</v>
      </c>
      <c r="E10" s="73">
        <v>15</v>
      </c>
      <c r="F10" s="73">
        <v>19</v>
      </c>
      <c r="G10" s="73">
        <v>20</v>
      </c>
      <c r="H10" s="73">
        <v>11</v>
      </c>
      <c r="I10" s="73">
        <v>20</v>
      </c>
      <c r="J10" s="73">
        <v>2</v>
      </c>
      <c r="K10" s="73">
        <v>1000000</v>
      </c>
      <c r="M10">
        <f t="shared" si="8"/>
        <v>4</v>
      </c>
      <c r="N10">
        <f t="shared" si="0"/>
        <v>12</v>
      </c>
      <c r="O10">
        <f t="shared" si="1"/>
        <v>3</v>
      </c>
      <c r="P10">
        <f t="shared" si="2"/>
        <v>6</v>
      </c>
      <c r="Q10">
        <f t="shared" si="3"/>
        <v>2</v>
      </c>
      <c r="R10">
        <f t="shared" si="4"/>
        <v>1</v>
      </c>
      <c r="S10">
        <f t="shared" si="5"/>
        <v>10</v>
      </c>
      <c r="T10">
        <f t="shared" si="6"/>
        <v>1</v>
      </c>
      <c r="U10">
        <f t="shared" si="7"/>
        <v>19</v>
      </c>
      <c r="V10">
        <f t="shared" si="9"/>
        <v>1000000</v>
      </c>
    </row>
    <row r="11" spans="1:22" ht="16.2" thickBot="1" x14ac:dyDescent="0.35">
      <c r="A11" s="72" t="s">
        <v>99</v>
      </c>
      <c r="B11" s="73">
        <v>10</v>
      </c>
      <c r="C11" s="73">
        <v>2</v>
      </c>
      <c r="D11" s="73">
        <v>3</v>
      </c>
      <c r="E11" s="73">
        <v>5</v>
      </c>
      <c r="F11" s="73">
        <v>3</v>
      </c>
      <c r="G11" s="73">
        <v>1</v>
      </c>
      <c r="H11" s="73">
        <v>7</v>
      </c>
      <c r="I11" s="73">
        <v>3</v>
      </c>
      <c r="J11" s="73">
        <v>3</v>
      </c>
      <c r="K11" s="73">
        <v>1000000</v>
      </c>
      <c r="M11">
        <f t="shared" si="8"/>
        <v>11</v>
      </c>
      <c r="N11">
        <f t="shared" si="0"/>
        <v>19</v>
      </c>
      <c r="O11">
        <f t="shared" si="1"/>
        <v>18</v>
      </c>
      <c r="P11">
        <f t="shared" si="2"/>
        <v>16</v>
      </c>
      <c r="Q11">
        <f t="shared" si="3"/>
        <v>18</v>
      </c>
      <c r="R11">
        <f t="shared" si="4"/>
        <v>20</v>
      </c>
      <c r="S11">
        <f t="shared" si="5"/>
        <v>14</v>
      </c>
      <c r="T11">
        <f t="shared" si="6"/>
        <v>18</v>
      </c>
      <c r="U11">
        <f t="shared" si="7"/>
        <v>18</v>
      </c>
      <c r="V11">
        <f t="shared" si="9"/>
        <v>1000000</v>
      </c>
    </row>
    <row r="12" spans="1:22" ht="16.2" thickBot="1" x14ac:dyDescent="0.35">
      <c r="A12" s="72" t="s">
        <v>100</v>
      </c>
      <c r="B12" s="73">
        <v>5</v>
      </c>
      <c r="C12" s="73">
        <v>10</v>
      </c>
      <c r="D12" s="73">
        <v>14</v>
      </c>
      <c r="E12" s="73">
        <v>14</v>
      </c>
      <c r="F12" s="73">
        <v>15</v>
      </c>
      <c r="G12" s="73">
        <v>17</v>
      </c>
      <c r="H12" s="73">
        <v>5</v>
      </c>
      <c r="I12" s="73">
        <v>18</v>
      </c>
      <c r="J12" s="73">
        <v>19</v>
      </c>
      <c r="K12" s="73">
        <v>1000000</v>
      </c>
      <c r="M12">
        <f t="shared" si="8"/>
        <v>16</v>
      </c>
      <c r="N12">
        <f t="shared" si="0"/>
        <v>11</v>
      </c>
      <c r="O12">
        <f t="shared" si="1"/>
        <v>7</v>
      </c>
      <c r="P12">
        <f t="shared" si="2"/>
        <v>7</v>
      </c>
      <c r="Q12">
        <f t="shared" si="3"/>
        <v>6</v>
      </c>
      <c r="R12">
        <f t="shared" si="4"/>
        <v>4</v>
      </c>
      <c r="S12">
        <f t="shared" si="5"/>
        <v>16</v>
      </c>
      <c r="T12">
        <f t="shared" si="6"/>
        <v>3</v>
      </c>
      <c r="U12">
        <f t="shared" si="7"/>
        <v>2</v>
      </c>
      <c r="V12">
        <f t="shared" si="9"/>
        <v>1000000</v>
      </c>
    </row>
    <row r="13" spans="1:22" ht="16.2" thickBot="1" x14ac:dyDescent="0.35">
      <c r="A13" s="72" t="s">
        <v>101</v>
      </c>
      <c r="B13" s="73">
        <v>11</v>
      </c>
      <c r="C13" s="73">
        <v>1</v>
      </c>
      <c r="D13" s="73">
        <v>7</v>
      </c>
      <c r="E13" s="73">
        <v>3</v>
      </c>
      <c r="F13" s="73">
        <v>9</v>
      </c>
      <c r="G13" s="73">
        <v>5</v>
      </c>
      <c r="H13" s="73">
        <v>15</v>
      </c>
      <c r="I13" s="73">
        <v>9</v>
      </c>
      <c r="J13" s="73">
        <v>20</v>
      </c>
      <c r="K13" s="73">
        <v>1000000</v>
      </c>
      <c r="M13">
        <f t="shared" si="8"/>
        <v>10</v>
      </c>
      <c r="N13">
        <f t="shared" si="0"/>
        <v>20</v>
      </c>
      <c r="O13">
        <f t="shared" si="1"/>
        <v>14</v>
      </c>
      <c r="P13">
        <f t="shared" si="2"/>
        <v>18</v>
      </c>
      <c r="Q13">
        <f t="shared" si="3"/>
        <v>12</v>
      </c>
      <c r="R13">
        <f t="shared" si="4"/>
        <v>16</v>
      </c>
      <c r="S13">
        <f t="shared" si="5"/>
        <v>6</v>
      </c>
      <c r="T13">
        <f t="shared" si="6"/>
        <v>12</v>
      </c>
      <c r="U13">
        <f t="shared" si="7"/>
        <v>1</v>
      </c>
      <c r="V13">
        <f t="shared" si="9"/>
        <v>1000000</v>
      </c>
    </row>
    <row r="14" spans="1:22" ht="16.2" thickBot="1" x14ac:dyDescent="0.35">
      <c r="A14" s="72" t="s">
        <v>102</v>
      </c>
      <c r="B14" s="73">
        <v>20</v>
      </c>
      <c r="C14" s="73">
        <v>17</v>
      </c>
      <c r="D14" s="73">
        <v>20</v>
      </c>
      <c r="E14" s="73">
        <v>18</v>
      </c>
      <c r="F14" s="73">
        <v>16</v>
      </c>
      <c r="G14" s="73">
        <v>12</v>
      </c>
      <c r="H14" s="73">
        <v>18</v>
      </c>
      <c r="I14" s="73">
        <v>16</v>
      </c>
      <c r="J14" s="73">
        <v>5</v>
      </c>
      <c r="K14" s="73">
        <v>1000000</v>
      </c>
      <c r="M14">
        <f t="shared" si="8"/>
        <v>1</v>
      </c>
      <c r="N14">
        <f t="shared" si="0"/>
        <v>4</v>
      </c>
      <c r="O14">
        <f t="shared" si="1"/>
        <v>1</v>
      </c>
      <c r="P14">
        <f t="shared" si="2"/>
        <v>3</v>
      </c>
      <c r="Q14">
        <f t="shared" si="3"/>
        <v>5</v>
      </c>
      <c r="R14">
        <f t="shared" si="4"/>
        <v>9</v>
      </c>
      <c r="S14">
        <f t="shared" si="5"/>
        <v>3</v>
      </c>
      <c r="T14">
        <f t="shared" si="6"/>
        <v>5</v>
      </c>
      <c r="U14">
        <f t="shared" si="7"/>
        <v>16</v>
      </c>
      <c r="V14">
        <f t="shared" si="9"/>
        <v>1000000</v>
      </c>
    </row>
    <row r="15" spans="1:22" ht="16.2" thickBot="1" x14ac:dyDescent="0.35">
      <c r="A15" s="72" t="s">
        <v>103</v>
      </c>
      <c r="B15" s="73">
        <v>18</v>
      </c>
      <c r="C15" s="73">
        <v>14</v>
      </c>
      <c r="D15" s="73">
        <v>12</v>
      </c>
      <c r="E15" s="73">
        <v>11</v>
      </c>
      <c r="F15" s="73">
        <v>11</v>
      </c>
      <c r="G15" s="73">
        <v>5</v>
      </c>
      <c r="H15" s="73">
        <v>14</v>
      </c>
      <c r="I15" s="73">
        <v>10</v>
      </c>
      <c r="J15" s="73">
        <v>10</v>
      </c>
      <c r="K15" s="73">
        <v>1000000</v>
      </c>
      <c r="M15">
        <f t="shared" si="8"/>
        <v>3</v>
      </c>
      <c r="N15">
        <f t="shared" si="0"/>
        <v>7</v>
      </c>
      <c r="O15">
        <f t="shared" si="1"/>
        <v>9</v>
      </c>
      <c r="P15">
        <f t="shared" si="2"/>
        <v>10</v>
      </c>
      <c r="Q15">
        <f t="shared" si="3"/>
        <v>10</v>
      </c>
      <c r="R15">
        <f t="shared" si="4"/>
        <v>16</v>
      </c>
      <c r="S15">
        <f t="shared" si="5"/>
        <v>7</v>
      </c>
      <c r="T15">
        <f t="shared" si="6"/>
        <v>11</v>
      </c>
      <c r="U15">
        <f t="shared" si="7"/>
        <v>11</v>
      </c>
      <c r="V15">
        <f t="shared" si="9"/>
        <v>1000000</v>
      </c>
    </row>
    <row r="16" spans="1:22" ht="16.2" thickBot="1" x14ac:dyDescent="0.35">
      <c r="A16" s="72" t="s">
        <v>104</v>
      </c>
      <c r="B16" s="73">
        <v>4</v>
      </c>
      <c r="C16" s="73">
        <v>5</v>
      </c>
      <c r="D16" s="73">
        <v>1</v>
      </c>
      <c r="E16" s="73">
        <v>6</v>
      </c>
      <c r="F16" s="73">
        <v>2</v>
      </c>
      <c r="G16" s="73">
        <v>1</v>
      </c>
      <c r="H16" s="73">
        <v>3</v>
      </c>
      <c r="I16" s="73">
        <v>1</v>
      </c>
      <c r="J16" s="73">
        <v>6</v>
      </c>
      <c r="K16" s="73">
        <v>1000000</v>
      </c>
      <c r="M16">
        <f t="shared" si="8"/>
        <v>17</v>
      </c>
      <c r="N16">
        <f t="shared" si="0"/>
        <v>16</v>
      </c>
      <c r="O16">
        <f t="shared" si="1"/>
        <v>20</v>
      </c>
      <c r="P16">
        <f t="shared" si="2"/>
        <v>15</v>
      </c>
      <c r="Q16">
        <f t="shared" si="3"/>
        <v>19</v>
      </c>
      <c r="R16">
        <f t="shared" si="4"/>
        <v>20</v>
      </c>
      <c r="S16">
        <f t="shared" si="5"/>
        <v>18</v>
      </c>
      <c r="T16">
        <f t="shared" si="6"/>
        <v>20</v>
      </c>
      <c r="U16">
        <f t="shared" si="7"/>
        <v>15</v>
      </c>
      <c r="V16">
        <f t="shared" si="9"/>
        <v>1000000</v>
      </c>
    </row>
    <row r="17" spans="1:22" ht="16.2" thickBot="1" x14ac:dyDescent="0.35">
      <c r="A17" s="72" t="s">
        <v>105</v>
      </c>
      <c r="B17" s="73">
        <v>1</v>
      </c>
      <c r="C17" s="73">
        <v>3</v>
      </c>
      <c r="D17" s="73">
        <v>4</v>
      </c>
      <c r="E17" s="73">
        <v>9</v>
      </c>
      <c r="F17" s="73">
        <v>8</v>
      </c>
      <c r="G17" s="73">
        <v>12</v>
      </c>
      <c r="H17" s="73">
        <v>4</v>
      </c>
      <c r="I17" s="73">
        <v>5</v>
      </c>
      <c r="J17" s="73">
        <v>15</v>
      </c>
      <c r="K17" s="73">
        <v>1000000</v>
      </c>
      <c r="M17">
        <f t="shared" si="8"/>
        <v>20</v>
      </c>
      <c r="N17">
        <f t="shared" si="0"/>
        <v>18</v>
      </c>
      <c r="O17">
        <f t="shared" si="1"/>
        <v>17</v>
      </c>
      <c r="P17">
        <f t="shared" si="2"/>
        <v>12</v>
      </c>
      <c r="Q17">
        <f t="shared" si="3"/>
        <v>13</v>
      </c>
      <c r="R17">
        <f t="shared" si="4"/>
        <v>9</v>
      </c>
      <c r="S17">
        <f t="shared" si="5"/>
        <v>17</v>
      </c>
      <c r="T17">
        <f t="shared" si="6"/>
        <v>16</v>
      </c>
      <c r="U17">
        <f t="shared" si="7"/>
        <v>6</v>
      </c>
      <c r="V17">
        <f t="shared" si="9"/>
        <v>1000000</v>
      </c>
    </row>
    <row r="18" spans="1:22" ht="16.2" thickBot="1" x14ac:dyDescent="0.35">
      <c r="A18" s="72" t="s">
        <v>106</v>
      </c>
      <c r="B18" s="73">
        <v>8</v>
      </c>
      <c r="C18" s="73">
        <v>8</v>
      </c>
      <c r="D18" s="73">
        <v>11</v>
      </c>
      <c r="E18" s="73">
        <v>8</v>
      </c>
      <c r="F18" s="73">
        <v>10</v>
      </c>
      <c r="G18" s="73">
        <v>5</v>
      </c>
      <c r="H18" s="73">
        <v>13</v>
      </c>
      <c r="I18" s="73">
        <v>14</v>
      </c>
      <c r="J18" s="73">
        <v>8</v>
      </c>
      <c r="K18" s="73">
        <v>1000000</v>
      </c>
      <c r="M18">
        <f t="shared" si="8"/>
        <v>13</v>
      </c>
      <c r="N18">
        <f t="shared" si="0"/>
        <v>13</v>
      </c>
      <c r="O18">
        <f t="shared" si="1"/>
        <v>10</v>
      </c>
      <c r="P18">
        <f t="shared" si="2"/>
        <v>13</v>
      </c>
      <c r="Q18">
        <f t="shared" si="3"/>
        <v>11</v>
      </c>
      <c r="R18">
        <f t="shared" si="4"/>
        <v>16</v>
      </c>
      <c r="S18">
        <f t="shared" si="5"/>
        <v>8</v>
      </c>
      <c r="T18">
        <f t="shared" si="6"/>
        <v>7</v>
      </c>
      <c r="U18">
        <f t="shared" si="7"/>
        <v>13</v>
      </c>
      <c r="V18">
        <f t="shared" si="9"/>
        <v>1000000</v>
      </c>
    </row>
    <row r="19" spans="1:22" ht="16.2" thickBot="1" x14ac:dyDescent="0.35">
      <c r="A19" s="72" t="s">
        <v>107</v>
      </c>
      <c r="B19" s="73">
        <v>12</v>
      </c>
      <c r="C19" s="73">
        <v>18</v>
      </c>
      <c r="D19" s="73">
        <v>9</v>
      </c>
      <c r="E19" s="73">
        <v>10</v>
      </c>
      <c r="F19" s="73">
        <v>13</v>
      </c>
      <c r="G19" s="73">
        <v>12</v>
      </c>
      <c r="H19" s="73">
        <v>9</v>
      </c>
      <c r="I19" s="73">
        <v>2</v>
      </c>
      <c r="J19" s="73">
        <v>7</v>
      </c>
      <c r="K19" s="73">
        <v>1000000</v>
      </c>
      <c r="M19">
        <f t="shared" si="8"/>
        <v>9</v>
      </c>
      <c r="N19">
        <f t="shared" si="0"/>
        <v>3</v>
      </c>
      <c r="O19">
        <f t="shared" si="1"/>
        <v>12</v>
      </c>
      <c r="P19">
        <f t="shared" si="2"/>
        <v>11</v>
      </c>
      <c r="Q19">
        <f t="shared" si="3"/>
        <v>8</v>
      </c>
      <c r="R19">
        <f t="shared" si="4"/>
        <v>9</v>
      </c>
      <c r="S19">
        <f t="shared" si="5"/>
        <v>12</v>
      </c>
      <c r="T19">
        <f t="shared" si="6"/>
        <v>19</v>
      </c>
      <c r="U19">
        <f t="shared" si="7"/>
        <v>14</v>
      </c>
      <c r="V19">
        <f t="shared" si="9"/>
        <v>1000000</v>
      </c>
    </row>
    <row r="20" spans="1:22" ht="16.2" thickBot="1" x14ac:dyDescent="0.35">
      <c r="A20" s="72" t="s">
        <v>108</v>
      </c>
      <c r="B20" s="73">
        <v>19</v>
      </c>
      <c r="C20" s="73">
        <v>4</v>
      </c>
      <c r="D20" s="73">
        <v>10</v>
      </c>
      <c r="E20" s="73">
        <v>2</v>
      </c>
      <c r="F20" s="73">
        <v>12</v>
      </c>
      <c r="G20" s="73">
        <v>12</v>
      </c>
      <c r="H20" s="73">
        <v>16</v>
      </c>
      <c r="I20" s="73">
        <v>4</v>
      </c>
      <c r="J20" s="73">
        <v>14</v>
      </c>
      <c r="K20" s="73">
        <v>1000000</v>
      </c>
      <c r="M20">
        <f t="shared" si="8"/>
        <v>2</v>
      </c>
      <c r="N20">
        <f t="shared" si="0"/>
        <v>17</v>
      </c>
      <c r="O20">
        <f t="shared" si="1"/>
        <v>11</v>
      </c>
      <c r="P20">
        <f t="shared" si="2"/>
        <v>19</v>
      </c>
      <c r="Q20">
        <f t="shared" si="3"/>
        <v>9</v>
      </c>
      <c r="R20">
        <f t="shared" si="4"/>
        <v>9</v>
      </c>
      <c r="S20">
        <f t="shared" si="5"/>
        <v>5</v>
      </c>
      <c r="T20">
        <f t="shared" si="6"/>
        <v>17</v>
      </c>
      <c r="U20">
        <f t="shared" si="7"/>
        <v>7</v>
      </c>
      <c r="V20">
        <f t="shared" si="9"/>
        <v>1000000</v>
      </c>
    </row>
    <row r="21" spans="1:22" ht="16.2" thickBot="1" x14ac:dyDescent="0.35">
      <c r="A21" s="72" t="s">
        <v>109</v>
      </c>
      <c r="B21" s="73">
        <v>14</v>
      </c>
      <c r="C21" s="73">
        <v>19</v>
      </c>
      <c r="D21" s="73">
        <v>19</v>
      </c>
      <c r="E21" s="73">
        <v>17</v>
      </c>
      <c r="F21" s="73">
        <v>20</v>
      </c>
      <c r="G21" s="73">
        <v>17</v>
      </c>
      <c r="H21" s="73">
        <v>19</v>
      </c>
      <c r="I21" s="73">
        <v>12</v>
      </c>
      <c r="J21" s="73">
        <v>18</v>
      </c>
      <c r="K21" s="73">
        <v>1000000</v>
      </c>
      <c r="M21">
        <f t="shared" si="8"/>
        <v>7</v>
      </c>
      <c r="N21">
        <f t="shared" si="0"/>
        <v>2</v>
      </c>
      <c r="O21">
        <f t="shared" si="1"/>
        <v>2</v>
      </c>
      <c r="P21">
        <f t="shared" si="2"/>
        <v>4</v>
      </c>
      <c r="Q21">
        <f t="shared" si="3"/>
        <v>1</v>
      </c>
      <c r="R21">
        <f t="shared" si="4"/>
        <v>4</v>
      </c>
      <c r="S21">
        <f t="shared" si="5"/>
        <v>2</v>
      </c>
      <c r="T21">
        <f t="shared" si="6"/>
        <v>9</v>
      </c>
      <c r="U21">
        <f t="shared" si="7"/>
        <v>3</v>
      </c>
      <c r="V21">
        <f t="shared" si="9"/>
        <v>1000000</v>
      </c>
    </row>
    <row r="22" spans="1:22" ht="16.2" thickBot="1" x14ac:dyDescent="0.35">
      <c r="A22" s="72" t="s">
        <v>110</v>
      </c>
      <c r="B22" s="73">
        <v>2</v>
      </c>
      <c r="C22" s="73">
        <v>12</v>
      </c>
      <c r="D22" s="73">
        <v>6</v>
      </c>
      <c r="E22" s="73">
        <v>7</v>
      </c>
      <c r="F22" s="73">
        <v>6</v>
      </c>
      <c r="G22" s="73">
        <v>5</v>
      </c>
      <c r="H22" s="73">
        <v>6</v>
      </c>
      <c r="I22" s="73">
        <v>6</v>
      </c>
      <c r="J22" s="73">
        <v>11</v>
      </c>
      <c r="K22" s="73">
        <v>1000000</v>
      </c>
      <c r="M22">
        <f t="shared" si="8"/>
        <v>19</v>
      </c>
      <c r="N22">
        <f t="shared" si="0"/>
        <v>9</v>
      </c>
      <c r="O22">
        <f t="shared" si="1"/>
        <v>15</v>
      </c>
      <c r="P22">
        <f t="shared" si="2"/>
        <v>14</v>
      </c>
      <c r="Q22">
        <f t="shared" si="3"/>
        <v>15</v>
      </c>
      <c r="R22">
        <f t="shared" si="4"/>
        <v>16</v>
      </c>
      <c r="S22">
        <f t="shared" si="5"/>
        <v>15</v>
      </c>
      <c r="T22">
        <f t="shared" si="6"/>
        <v>15</v>
      </c>
      <c r="U22">
        <f t="shared" si="7"/>
        <v>10</v>
      </c>
      <c r="V22">
        <f t="shared" si="9"/>
        <v>1000000</v>
      </c>
    </row>
    <row r="23" spans="1:22" ht="16.2" thickBot="1" x14ac:dyDescent="0.35">
      <c r="A23" s="72" t="s">
        <v>111</v>
      </c>
      <c r="B23" s="73">
        <v>3</v>
      </c>
      <c r="C23" s="73">
        <v>13</v>
      </c>
      <c r="D23" s="73">
        <v>2</v>
      </c>
      <c r="E23" s="73">
        <v>20</v>
      </c>
      <c r="F23" s="73">
        <v>1</v>
      </c>
      <c r="G23" s="73">
        <v>1</v>
      </c>
      <c r="H23" s="73">
        <v>2</v>
      </c>
      <c r="I23" s="73">
        <v>13</v>
      </c>
      <c r="J23" s="73">
        <v>12</v>
      </c>
      <c r="K23" s="73">
        <v>1000000</v>
      </c>
      <c r="M23">
        <f t="shared" si="8"/>
        <v>18</v>
      </c>
      <c r="N23">
        <f t="shared" si="0"/>
        <v>8</v>
      </c>
      <c r="O23">
        <f t="shared" si="1"/>
        <v>19</v>
      </c>
      <c r="P23">
        <f t="shared" si="2"/>
        <v>1</v>
      </c>
      <c r="Q23">
        <f t="shared" si="3"/>
        <v>20</v>
      </c>
      <c r="R23">
        <f t="shared" si="4"/>
        <v>20</v>
      </c>
      <c r="S23">
        <f t="shared" si="5"/>
        <v>19</v>
      </c>
      <c r="T23">
        <f t="shared" si="6"/>
        <v>8</v>
      </c>
      <c r="U23">
        <f t="shared" si="7"/>
        <v>9</v>
      </c>
      <c r="V23">
        <f t="shared" si="9"/>
        <v>1000000</v>
      </c>
    </row>
    <row r="24" spans="1:22" ht="16.2" thickBot="1" x14ac:dyDescent="0.35">
      <c r="A24" s="72" t="s">
        <v>112</v>
      </c>
      <c r="B24" s="73">
        <v>6</v>
      </c>
      <c r="C24" s="73">
        <v>11</v>
      </c>
      <c r="D24" s="73">
        <v>16</v>
      </c>
      <c r="E24" s="73">
        <v>13</v>
      </c>
      <c r="F24" s="73">
        <v>18</v>
      </c>
      <c r="G24" s="73">
        <v>17</v>
      </c>
      <c r="H24" s="73">
        <v>10</v>
      </c>
      <c r="I24" s="73">
        <v>17</v>
      </c>
      <c r="J24" s="73">
        <v>4</v>
      </c>
      <c r="K24" s="73">
        <v>1000000</v>
      </c>
      <c r="M24">
        <f t="shared" si="8"/>
        <v>15</v>
      </c>
      <c r="N24">
        <f t="shared" si="0"/>
        <v>10</v>
      </c>
      <c r="O24">
        <f t="shared" si="1"/>
        <v>5</v>
      </c>
      <c r="P24">
        <f t="shared" si="2"/>
        <v>8</v>
      </c>
      <c r="Q24">
        <f t="shared" si="3"/>
        <v>3</v>
      </c>
      <c r="R24">
        <f t="shared" si="4"/>
        <v>4</v>
      </c>
      <c r="S24">
        <f t="shared" si="5"/>
        <v>11</v>
      </c>
      <c r="T24">
        <f t="shared" si="6"/>
        <v>4</v>
      </c>
      <c r="U24">
        <f t="shared" si="7"/>
        <v>17</v>
      </c>
      <c r="V24">
        <f t="shared" si="9"/>
        <v>1000000</v>
      </c>
    </row>
    <row r="25" spans="1:22" ht="16.2" thickBot="1" x14ac:dyDescent="0.35">
      <c r="A25" s="72" t="s">
        <v>113</v>
      </c>
      <c r="B25" s="73">
        <v>15</v>
      </c>
      <c r="C25" s="73">
        <v>15</v>
      </c>
      <c r="D25" s="73">
        <v>17</v>
      </c>
      <c r="E25" s="73">
        <v>12</v>
      </c>
      <c r="F25" s="73">
        <v>17</v>
      </c>
      <c r="G25" s="73">
        <v>12</v>
      </c>
      <c r="H25" s="73">
        <v>12</v>
      </c>
      <c r="I25" s="73">
        <v>19</v>
      </c>
      <c r="J25" s="73">
        <v>1</v>
      </c>
      <c r="K25" s="73">
        <v>1000000</v>
      </c>
      <c r="M25">
        <f t="shared" si="8"/>
        <v>6</v>
      </c>
      <c r="N25">
        <f t="shared" si="0"/>
        <v>6</v>
      </c>
      <c r="O25">
        <f t="shared" si="1"/>
        <v>4</v>
      </c>
      <c r="P25">
        <f t="shared" si="2"/>
        <v>9</v>
      </c>
      <c r="Q25">
        <f t="shared" si="3"/>
        <v>4</v>
      </c>
      <c r="R25">
        <f t="shared" si="4"/>
        <v>9</v>
      </c>
      <c r="S25">
        <f t="shared" si="5"/>
        <v>9</v>
      </c>
      <c r="T25">
        <f t="shared" si="6"/>
        <v>2</v>
      </c>
      <c r="U25">
        <f t="shared" si="7"/>
        <v>20</v>
      </c>
      <c r="V25">
        <f t="shared" si="9"/>
        <v>1000000</v>
      </c>
    </row>
    <row r="26" spans="1:22" ht="16.2" thickBot="1" x14ac:dyDescent="0.35">
      <c r="A26" s="72" t="s">
        <v>114</v>
      </c>
      <c r="B26" s="73">
        <v>16</v>
      </c>
      <c r="C26" s="73">
        <v>6</v>
      </c>
      <c r="D26" s="73">
        <v>8</v>
      </c>
      <c r="E26" s="73">
        <v>4</v>
      </c>
      <c r="F26" s="73">
        <v>7</v>
      </c>
      <c r="G26" s="73">
        <v>5</v>
      </c>
      <c r="H26" s="73">
        <v>17</v>
      </c>
      <c r="I26" s="73">
        <v>8</v>
      </c>
      <c r="J26" s="73">
        <v>16</v>
      </c>
      <c r="K26" s="73">
        <v>1000000</v>
      </c>
      <c r="M26">
        <f t="shared" si="8"/>
        <v>5</v>
      </c>
      <c r="N26">
        <f t="shared" si="0"/>
        <v>15</v>
      </c>
      <c r="O26">
        <f t="shared" si="1"/>
        <v>13</v>
      </c>
      <c r="P26">
        <f t="shared" si="2"/>
        <v>17</v>
      </c>
      <c r="Q26">
        <f t="shared" si="3"/>
        <v>14</v>
      </c>
      <c r="R26">
        <f t="shared" si="4"/>
        <v>16</v>
      </c>
      <c r="S26">
        <f t="shared" si="5"/>
        <v>4</v>
      </c>
      <c r="T26">
        <f t="shared" si="6"/>
        <v>13</v>
      </c>
      <c r="U26">
        <f t="shared" si="7"/>
        <v>5</v>
      </c>
      <c r="V26">
        <f t="shared" si="9"/>
        <v>1000000</v>
      </c>
    </row>
    <row r="27" spans="1:22" ht="16.2" thickBot="1" x14ac:dyDescent="0.35">
      <c r="A27" s="72" t="s">
        <v>115</v>
      </c>
      <c r="B27" s="73">
        <v>9</v>
      </c>
      <c r="C27" s="73">
        <v>16</v>
      </c>
      <c r="D27" s="73">
        <v>5</v>
      </c>
      <c r="E27" s="73">
        <v>16</v>
      </c>
      <c r="F27" s="73">
        <v>5</v>
      </c>
      <c r="G27" s="73">
        <v>1</v>
      </c>
      <c r="H27" s="73">
        <v>1</v>
      </c>
      <c r="I27" s="73">
        <v>11</v>
      </c>
      <c r="J27" s="73">
        <v>17</v>
      </c>
      <c r="K27" s="73">
        <v>1000000</v>
      </c>
      <c r="M27">
        <f t="shared" si="8"/>
        <v>12</v>
      </c>
      <c r="N27">
        <f t="shared" si="0"/>
        <v>5</v>
      </c>
      <c r="O27">
        <f t="shared" si="1"/>
        <v>16</v>
      </c>
      <c r="P27">
        <f t="shared" si="2"/>
        <v>5</v>
      </c>
      <c r="Q27">
        <f t="shared" si="3"/>
        <v>16</v>
      </c>
      <c r="R27">
        <f t="shared" si="4"/>
        <v>20</v>
      </c>
      <c r="S27">
        <f t="shared" si="5"/>
        <v>20</v>
      </c>
      <c r="T27">
        <f t="shared" si="6"/>
        <v>10</v>
      </c>
      <c r="U27">
        <f t="shared" si="7"/>
        <v>4</v>
      </c>
      <c r="V27">
        <f t="shared" si="9"/>
        <v>1000000</v>
      </c>
    </row>
    <row r="28" spans="1:22" ht="18.600000000000001" thickBot="1" x14ac:dyDescent="0.35">
      <c r="A28" s="68"/>
    </row>
    <row r="29" spans="1:22" ht="16.2" thickBot="1" x14ac:dyDescent="0.35">
      <c r="A29" s="72" t="s">
        <v>116</v>
      </c>
      <c r="B29" s="72" t="s">
        <v>86</v>
      </c>
      <c r="C29" s="72" t="s">
        <v>87</v>
      </c>
      <c r="D29" s="72" t="s">
        <v>88</v>
      </c>
      <c r="E29" s="72" t="s">
        <v>89</v>
      </c>
      <c r="F29" s="72" t="s">
        <v>90</v>
      </c>
      <c r="G29" s="72" t="s">
        <v>91</v>
      </c>
      <c r="H29" s="72" t="s">
        <v>92</v>
      </c>
      <c r="I29" s="72" t="s">
        <v>93</v>
      </c>
      <c r="J29" s="72" t="s">
        <v>94</v>
      </c>
    </row>
    <row r="30" spans="1:22" ht="16.2" thickBot="1" x14ac:dyDescent="0.35">
      <c r="A30" s="72" t="s">
        <v>117</v>
      </c>
      <c r="B30" s="73" t="s">
        <v>118</v>
      </c>
      <c r="C30" s="73" t="s">
        <v>119</v>
      </c>
      <c r="D30" s="73" t="s">
        <v>120</v>
      </c>
      <c r="E30" s="73" t="s">
        <v>121</v>
      </c>
      <c r="F30" s="73" t="s">
        <v>120</v>
      </c>
      <c r="G30" s="73" t="s">
        <v>120</v>
      </c>
      <c r="H30" s="73" t="s">
        <v>122</v>
      </c>
      <c r="I30" s="73" t="s">
        <v>123</v>
      </c>
      <c r="J30" s="73" t="s">
        <v>124</v>
      </c>
    </row>
    <row r="31" spans="1:22" ht="16.2" thickBot="1" x14ac:dyDescent="0.35">
      <c r="A31" s="72" t="s">
        <v>125</v>
      </c>
      <c r="B31" s="73" t="s">
        <v>126</v>
      </c>
      <c r="C31" s="73" t="s">
        <v>127</v>
      </c>
      <c r="D31" s="73" t="s">
        <v>128</v>
      </c>
      <c r="E31" s="73" t="s">
        <v>129</v>
      </c>
      <c r="F31" s="73" t="s">
        <v>128</v>
      </c>
      <c r="G31" s="73" t="s">
        <v>128</v>
      </c>
      <c r="H31" s="73" t="s">
        <v>130</v>
      </c>
      <c r="I31" s="73" t="s">
        <v>131</v>
      </c>
      <c r="J31" s="73" t="s">
        <v>132</v>
      </c>
    </row>
    <row r="32" spans="1:22" ht="16.2" thickBot="1" x14ac:dyDescent="0.35">
      <c r="A32" s="72" t="s">
        <v>133</v>
      </c>
      <c r="B32" s="73" t="s">
        <v>134</v>
      </c>
      <c r="C32" s="73" t="s">
        <v>135</v>
      </c>
      <c r="D32" s="73" t="s">
        <v>136</v>
      </c>
      <c r="E32" s="73" t="s">
        <v>137</v>
      </c>
      <c r="F32" s="73" t="s">
        <v>136</v>
      </c>
      <c r="G32" s="73" t="s">
        <v>136</v>
      </c>
      <c r="H32" s="73" t="s">
        <v>138</v>
      </c>
      <c r="I32" s="73" t="s">
        <v>139</v>
      </c>
      <c r="J32" s="73" t="s">
        <v>140</v>
      </c>
    </row>
    <row r="33" spans="1:10" ht="16.2" thickBot="1" x14ac:dyDescent="0.35">
      <c r="A33" s="72" t="s">
        <v>141</v>
      </c>
      <c r="B33" s="73" t="s">
        <v>142</v>
      </c>
      <c r="C33" s="73" t="s">
        <v>143</v>
      </c>
      <c r="D33" s="73" t="s">
        <v>144</v>
      </c>
      <c r="E33" s="73" t="s">
        <v>145</v>
      </c>
      <c r="F33" s="73" t="s">
        <v>144</v>
      </c>
      <c r="G33" s="73" t="s">
        <v>144</v>
      </c>
      <c r="H33" s="73" t="s">
        <v>146</v>
      </c>
      <c r="I33" s="73" t="s">
        <v>147</v>
      </c>
      <c r="J33" s="73" t="s">
        <v>148</v>
      </c>
    </row>
    <row r="34" spans="1:10" ht="16.2" thickBot="1" x14ac:dyDescent="0.35">
      <c r="A34" s="72" t="s">
        <v>149</v>
      </c>
      <c r="B34" s="73" t="s">
        <v>150</v>
      </c>
      <c r="C34" s="73" t="s">
        <v>151</v>
      </c>
      <c r="D34" s="73" t="s">
        <v>152</v>
      </c>
      <c r="E34" s="73" t="s">
        <v>153</v>
      </c>
      <c r="F34" s="73" t="s">
        <v>152</v>
      </c>
      <c r="G34" s="73" t="s">
        <v>152</v>
      </c>
      <c r="H34" s="73" t="s">
        <v>154</v>
      </c>
      <c r="I34" s="73" t="s">
        <v>155</v>
      </c>
      <c r="J34" s="73" t="s">
        <v>156</v>
      </c>
    </row>
    <row r="35" spans="1:10" ht="16.2" thickBot="1" x14ac:dyDescent="0.35">
      <c r="A35" s="72" t="s">
        <v>157</v>
      </c>
      <c r="B35" s="73" t="s">
        <v>158</v>
      </c>
      <c r="C35" s="73" t="s">
        <v>159</v>
      </c>
      <c r="D35" s="73" t="s">
        <v>160</v>
      </c>
      <c r="E35" s="73" t="s">
        <v>161</v>
      </c>
      <c r="F35" s="73" t="s">
        <v>160</v>
      </c>
      <c r="G35" s="73" t="s">
        <v>160</v>
      </c>
      <c r="H35" s="73" t="s">
        <v>162</v>
      </c>
      <c r="I35" s="73" t="s">
        <v>163</v>
      </c>
      <c r="J35" s="73" t="s">
        <v>164</v>
      </c>
    </row>
    <row r="36" spans="1:10" ht="16.2" thickBot="1" x14ac:dyDescent="0.35">
      <c r="A36" s="72" t="s">
        <v>165</v>
      </c>
      <c r="B36" s="73" t="s">
        <v>166</v>
      </c>
      <c r="C36" s="73" t="s">
        <v>167</v>
      </c>
      <c r="D36" s="73" t="s">
        <v>168</v>
      </c>
      <c r="E36" s="73" t="s">
        <v>169</v>
      </c>
      <c r="F36" s="73" t="s">
        <v>168</v>
      </c>
      <c r="G36" s="73" t="s">
        <v>168</v>
      </c>
      <c r="H36" s="73" t="s">
        <v>170</v>
      </c>
      <c r="I36" s="73" t="s">
        <v>171</v>
      </c>
      <c r="J36" s="73" t="s">
        <v>172</v>
      </c>
    </row>
    <row r="37" spans="1:10" ht="16.2" thickBot="1" x14ac:dyDescent="0.35">
      <c r="A37" s="72" t="s">
        <v>173</v>
      </c>
      <c r="B37" s="73" t="s">
        <v>174</v>
      </c>
      <c r="C37" s="73" t="s">
        <v>175</v>
      </c>
      <c r="D37" s="73" t="s">
        <v>176</v>
      </c>
      <c r="E37" s="73" t="s">
        <v>177</v>
      </c>
      <c r="F37" s="73" t="s">
        <v>176</v>
      </c>
      <c r="G37" s="73" t="s">
        <v>176</v>
      </c>
      <c r="H37" s="73" t="s">
        <v>178</v>
      </c>
      <c r="I37" s="73" t="s">
        <v>179</v>
      </c>
      <c r="J37" s="73" t="s">
        <v>180</v>
      </c>
    </row>
    <row r="38" spans="1:10" ht="16.2" thickBot="1" x14ac:dyDescent="0.35">
      <c r="A38" s="72" t="s">
        <v>181</v>
      </c>
      <c r="B38" s="73" t="s">
        <v>182</v>
      </c>
      <c r="C38" s="73" t="s">
        <v>183</v>
      </c>
      <c r="D38" s="73" t="s">
        <v>184</v>
      </c>
      <c r="E38" s="73" t="s">
        <v>185</v>
      </c>
      <c r="F38" s="73" t="s">
        <v>184</v>
      </c>
      <c r="G38" s="73" t="s">
        <v>184</v>
      </c>
      <c r="H38" s="73" t="s">
        <v>186</v>
      </c>
      <c r="I38" s="73" t="s">
        <v>187</v>
      </c>
      <c r="J38" s="73" t="s">
        <v>188</v>
      </c>
    </row>
    <row r="39" spans="1:10" ht="16.2" thickBot="1" x14ac:dyDescent="0.35">
      <c r="A39" s="72" t="s">
        <v>189</v>
      </c>
      <c r="B39" s="73" t="s">
        <v>190</v>
      </c>
      <c r="C39" s="73" t="s">
        <v>191</v>
      </c>
      <c r="D39" s="73" t="s">
        <v>192</v>
      </c>
      <c r="E39" s="73" t="s">
        <v>193</v>
      </c>
      <c r="F39" s="73" t="s">
        <v>192</v>
      </c>
      <c r="G39" s="73" t="s">
        <v>192</v>
      </c>
      <c r="H39" s="73" t="s">
        <v>194</v>
      </c>
      <c r="I39" s="73" t="s">
        <v>195</v>
      </c>
      <c r="J39" s="73" t="s">
        <v>196</v>
      </c>
    </row>
    <row r="40" spans="1:10" ht="16.2" thickBot="1" x14ac:dyDescent="0.35">
      <c r="A40" s="72" t="s">
        <v>197</v>
      </c>
      <c r="B40" s="73" t="s">
        <v>198</v>
      </c>
      <c r="C40" s="73" t="s">
        <v>199</v>
      </c>
      <c r="D40" s="73" t="s">
        <v>200</v>
      </c>
      <c r="E40" s="73" t="s">
        <v>201</v>
      </c>
      <c r="F40" s="73" t="s">
        <v>200</v>
      </c>
      <c r="G40" s="73" t="s">
        <v>200</v>
      </c>
      <c r="H40" s="73" t="s">
        <v>202</v>
      </c>
      <c r="I40" s="73" t="s">
        <v>203</v>
      </c>
      <c r="J40" s="73" t="s">
        <v>204</v>
      </c>
    </row>
    <row r="41" spans="1:10" ht="16.2" thickBot="1" x14ac:dyDescent="0.35">
      <c r="A41" s="72" t="s">
        <v>205</v>
      </c>
      <c r="B41" s="73" t="s">
        <v>206</v>
      </c>
      <c r="C41" s="73" t="s">
        <v>207</v>
      </c>
      <c r="D41" s="73" t="s">
        <v>208</v>
      </c>
      <c r="E41" s="73" t="s">
        <v>209</v>
      </c>
      <c r="F41" s="73" t="s">
        <v>208</v>
      </c>
      <c r="G41" s="73" t="s">
        <v>208</v>
      </c>
      <c r="H41" s="73" t="s">
        <v>210</v>
      </c>
      <c r="I41" s="73" t="s">
        <v>211</v>
      </c>
      <c r="J41" s="73" t="s">
        <v>212</v>
      </c>
    </row>
    <row r="42" spans="1:10" ht="16.2" thickBot="1" x14ac:dyDescent="0.35">
      <c r="A42" s="72" t="s">
        <v>213</v>
      </c>
      <c r="B42" s="73" t="s">
        <v>214</v>
      </c>
      <c r="C42" s="73" t="s">
        <v>215</v>
      </c>
      <c r="D42" s="73" t="s">
        <v>216</v>
      </c>
      <c r="E42" s="73" t="s">
        <v>217</v>
      </c>
      <c r="F42" s="73" t="s">
        <v>216</v>
      </c>
      <c r="G42" s="73" t="s">
        <v>216</v>
      </c>
      <c r="H42" s="73" t="s">
        <v>218</v>
      </c>
      <c r="I42" s="73" t="s">
        <v>219</v>
      </c>
      <c r="J42" s="73" t="s">
        <v>220</v>
      </c>
    </row>
    <row r="43" spans="1:10" ht="16.2" thickBot="1" x14ac:dyDescent="0.35">
      <c r="A43" s="72" t="s">
        <v>221</v>
      </c>
      <c r="B43" s="73" t="s">
        <v>222</v>
      </c>
      <c r="C43" s="73" t="s">
        <v>223</v>
      </c>
      <c r="D43" s="73" t="s">
        <v>224</v>
      </c>
      <c r="E43" s="73" t="s">
        <v>225</v>
      </c>
      <c r="F43" s="73" t="s">
        <v>224</v>
      </c>
      <c r="G43" s="73" t="s">
        <v>224</v>
      </c>
      <c r="H43" s="73" t="s">
        <v>226</v>
      </c>
      <c r="I43" s="73" t="s">
        <v>227</v>
      </c>
      <c r="J43" s="73" t="s">
        <v>228</v>
      </c>
    </row>
    <row r="44" spans="1:10" ht="16.2" thickBot="1" x14ac:dyDescent="0.35">
      <c r="A44" s="72" t="s">
        <v>229</v>
      </c>
      <c r="B44" s="73" t="s">
        <v>230</v>
      </c>
      <c r="C44" s="73" t="s">
        <v>231</v>
      </c>
      <c r="D44" s="73" t="s">
        <v>230</v>
      </c>
      <c r="E44" s="73" t="s">
        <v>232</v>
      </c>
      <c r="F44" s="73" t="s">
        <v>230</v>
      </c>
      <c r="G44" s="73" t="s">
        <v>230</v>
      </c>
      <c r="H44" s="73" t="s">
        <v>233</v>
      </c>
      <c r="I44" s="73" t="s">
        <v>234</v>
      </c>
      <c r="J44" s="73" t="s">
        <v>235</v>
      </c>
    </row>
    <row r="45" spans="1:10" ht="16.2" thickBot="1" x14ac:dyDescent="0.35">
      <c r="A45" s="72" t="s">
        <v>236</v>
      </c>
      <c r="B45" s="73" t="s">
        <v>237</v>
      </c>
      <c r="C45" s="73" t="s">
        <v>238</v>
      </c>
      <c r="D45" s="73" t="s">
        <v>237</v>
      </c>
      <c r="E45" s="73" t="s">
        <v>239</v>
      </c>
      <c r="F45" s="73" t="s">
        <v>237</v>
      </c>
      <c r="G45" s="73" t="s">
        <v>237</v>
      </c>
      <c r="H45" s="73" t="s">
        <v>240</v>
      </c>
      <c r="I45" s="73" t="s">
        <v>241</v>
      </c>
      <c r="J45" s="73" t="s">
        <v>242</v>
      </c>
    </row>
    <row r="46" spans="1:10" ht="16.2" thickBot="1" x14ac:dyDescent="0.35">
      <c r="A46" s="72" t="s">
        <v>243</v>
      </c>
      <c r="B46" s="73" t="s">
        <v>244</v>
      </c>
      <c r="C46" s="73" t="s">
        <v>245</v>
      </c>
      <c r="D46" s="73" t="s">
        <v>244</v>
      </c>
      <c r="E46" s="73" t="s">
        <v>246</v>
      </c>
      <c r="F46" s="73" t="s">
        <v>244</v>
      </c>
      <c r="G46" s="73" t="s">
        <v>244</v>
      </c>
      <c r="H46" s="73" t="s">
        <v>247</v>
      </c>
      <c r="I46" s="73" t="s">
        <v>248</v>
      </c>
      <c r="J46" s="73" t="s">
        <v>249</v>
      </c>
    </row>
    <row r="47" spans="1:10" ht="16.2" thickBot="1" x14ac:dyDescent="0.35">
      <c r="A47" s="72" t="s">
        <v>250</v>
      </c>
      <c r="B47" s="73" t="s">
        <v>251</v>
      </c>
      <c r="C47" s="73" t="s">
        <v>252</v>
      </c>
      <c r="D47" s="73" t="s">
        <v>251</v>
      </c>
      <c r="E47" s="73" t="s">
        <v>253</v>
      </c>
      <c r="F47" s="73" t="s">
        <v>251</v>
      </c>
      <c r="G47" s="73" t="s">
        <v>251</v>
      </c>
      <c r="H47" s="73" t="s">
        <v>254</v>
      </c>
      <c r="I47" s="73" t="s">
        <v>255</v>
      </c>
      <c r="J47" s="73" t="s">
        <v>256</v>
      </c>
    </row>
    <row r="48" spans="1:10" ht="16.2" thickBot="1" x14ac:dyDescent="0.35">
      <c r="A48" s="72" t="s">
        <v>257</v>
      </c>
      <c r="B48" s="73" t="s">
        <v>258</v>
      </c>
      <c r="C48" s="73" t="s">
        <v>259</v>
      </c>
      <c r="D48" s="73" t="s">
        <v>258</v>
      </c>
      <c r="E48" s="73" t="s">
        <v>260</v>
      </c>
      <c r="F48" s="73" t="s">
        <v>258</v>
      </c>
      <c r="G48" s="73" t="s">
        <v>258</v>
      </c>
      <c r="H48" s="73" t="s">
        <v>261</v>
      </c>
      <c r="I48" s="73" t="s">
        <v>262</v>
      </c>
      <c r="J48" s="73" t="s">
        <v>263</v>
      </c>
    </row>
    <row r="49" spans="1:10" ht="16.2" thickBot="1" x14ac:dyDescent="0.35">
      <c r="A49" s="72" t="s">
        <v>264</v>
      </c>
      <c r="B49" s="73" t="s">
        <v>265</v>
      </c>
      <c r="C49" s="73" t="s">
        <v>265</v>
      </c>
      <c r="D49" s="73" t="s">
        <v>265</v>
      </c>
      <c r="E49" s="73" t="s">
        <v>265</v>
      </c>
      <c r="F49" s="73" t="s">
        <v>265</v>
      </c>
      <c r="G49" s="73" t="s">
        <v>265</v>
      </c>
      <c r="H49" s="73" t="s">
        <v>265</v>
      </c>
      <c r="I49" s="73" t="s">
        <v>266</v>
      </c>
      <c r="J49" s="73" t="s">
        <v>265</v>
      </c>
    </row>
    <row r="50" spans="1:10" ht="18.600000000000001" thickBot="1" x14ac:dyDescent="0.35">
      <c r="A50" s="68"/>
    </row>
    <row r="51" spans="1:10" ht="16.2" thickBot="1" x14ac:dyDescent="0.35">
      <c r="A51" s="72" t="s">
        <v>267</v>
      </c>
      <c r="B51" s="72" t="s">
        <v>86</v>
      </c>
      <c r="C51" s="72" t="s">
        <v>87</v>
      </c>
      <c r="D51" s="72" t="s">
        <v>88</v>
      </c>
      <c r="E51" s="72" t="s">
        <v>89</v>
      </c>
      <c r="F51" s="72" t="s">
        <v>90</v>
      </c>
      <c r="G51" s="72" t="s">
        <v>91</v>
      </c>
      <c r="H51" s="72" t="s">
        <v>92</v>
      </c>
      <c r="I51" s="72" t="s">
        <v>93</v>
      </c>
      <c r="J51" s="72" t="s">
        <v>94</v>
      </c>
    </row>
    <row r="52" spans="1:10" ht="16.2" thickBot="1" x14ac:dyDescent="0.35">
      <c r="A52" s="72" t="s">
        <v>117</v>
      </c>
      <c r="B52" s="73">
        <v>60</v>
      </c>
      <c r="C52" s="73">
        <v>44.5</v>
      </c>
      <c r="D52" s="73">
        <v>19</v>
      </c>
      <c r="E52" s="73">
        <v>95</v>
      </c>
      <c r="F52" s="73">
        <v>19</v>
      </c>
      <c r="G52" s="73">
        <v>19</v>
      </c>
      <c r="H52" s="73">
        <v>78</v>
      </c>
      <c r="I52" s="73">
        <v>999760.4</v>
      </c>
      <c r="J52" s="73">
        <v>499941</v>
      </c>
    </row>
    <row r="53" spans="1:10" ht="16.2" thickBot="1" x14ac:dyDescent="0.35">
      <c r="A53" s="72" t="s">
        <v>125</v>
      </c>
      <c r="B53" s="73">
        <v>59</v>
      </c>
      <c r="C53" s="73">
        <v>43.5</v>
      </c>
      <c r="D53" s="73">
        <v>18</v>
      </c>
      <c r="E53" s="73">
        <v>94</v>
      </c>
      <c r="F53" s="73">
        <v>18</v>
      </c>
      <c r="G53" s="73">
        <v>18</v>
      </c>
      <c r="H53" s="73">
        <v>54</v>
      </c>
      <c r="I53" s="73">
        <v>999759.4</v>
      </c>
      <c r="J53" s="73">
        <v>499940</v>
      </c>
    </row>
    <row r="54" spans="1:10" ht="16.2" thickBot="1" x14ac:dyDescent="0.35">
      <c r="A54" s="72" t="s">
        <v>133</v>
      </c>
      <c r="B54" s="73">
        <v>58</v>
      </c>
      <c r="C54" s="73">
        <v>42.5</v>
      </c>
      <c r="D54" s="73">
        <v>17</v>
      </c>
      <c r="E54" s="73">
        <v>90</v>
      </c>
      <c r="F54" s="73">
        <v>17</v>
      </c>
      <c r="G54" s="73">
        <v>17</v>
      </c>
      <c r="H54" s="73">
        <v>50</v>
      </c>
      <c r="I54" s="73">
        <v>999758.4</v>
      </c>
      <c r="J54" s="73">
        <v>80.5</v>
      </c>
    </row>
    <row r="55" spans="1:10" ht="16.2" thickBot="1" x14ac:dyDescent="0.35">
      <c r="A55" s="72" t="s">
        <v>141</v>
      </c>
      <c r="B55" s="73">
        <v>41</v>
      </c>
      <c r="C55" s="73">
        <v>41.5</v>
      </c>
      <c r="D55" s="73">
        <v>16</v>
      </c>
      <c r="E55" s="73">
        <v>89</v>
      </c>
      <c r="F55" s="73">
        <v>16</v>
      </c>
      <c r="G55" s="73">
        <v>16</v>
      </c>
      <c r="H55" s="73">
        <v>49</v>
      </c>
      <c r="I55" s="73">
        <v>999757.4</v>
      </c>
      <c r="J55" s="73">
        <v>79.5</v>
      </c>
    </row>
    <row r="56" spans="1:10" ht="16.2" thickBot="1" x14ac:dyDescent="0.35">
      <c r="A56" s="72" t="s">
        <v>149</v>
      </c>
      <c r="B56" s="73">
        <v>40</v>
      </c>
      <c r="C56" s="73">
        <v>40.5</v>
      </c>
      <c r="D56" s="73">
        <v>15</v>
      </c>
      <c r="E56" s="73">
        <v>59</v>
      </c>
      <c r="F56" s="73">
        <v>15</v>
      </c>
      <c r="G56" s="73">
        <v>15</v>
      </c>
      <c r="H56" s="73">
        <v>48</v>
      </c>
      <c r="I56" s="73">
        <v>999756.4</v>
      </c>
      <c r="J56" s="73">
        <v>78.5</v>
      </c>
    </row>
    <row r="57" spans="1:10" ht="16.2" thickBot="1" x14ac:dyDescent="0.35">
      <c r="A57" s="72" t="s">
        <v>157</v>
      </c>
      <c r="B57" s="73">
        <v>39</v>
      </c>
      <c r="C57" s="73">
        <v>39.5</v>
      </c>
      <c r="D57" s="73">
        <v>14</v>
      </c>
      <c r="E57" s="73">
        <v>58</v>
      </c>
      <c r="F57" s="73">
        <v>14</v>
      </c>
      <c r="G57" s="73">
        <v>14</v>
      </c>
      <c r="H57" s="73">
        <v>47</v>
      </c>
      <c r="I57" s="73">
        <v>999755.4</v>
      </c>
      <c r="J57" s="73">
        <v>55</v>
      </c>
    </row>
    <row r="58" spans="1:10" ht="16.2" thickBot="1" x14ac:dyDescent="0.35">
      <c r="A58" s="72" t="s">
        <v>165</v>
      </c>
      <c r="B58" s="73">
        <v>38</v>
      </c>
      <c r="C58" s="73">
        <v>38.5</v>
      </c>
      <c r="D58" s="73">
        <v>13</v>
      </c>
      <c r="E58" s="73">
        <v>57</v>
      </c>
      <c r="F58" s="73">
        <v>13</v>
      </c>
      <c r="G58" s="73">
        <v>13</v>
      </c>
      <c r="H58" s="73">
        <v>46</v>
      </c>
      <c r="I58" s="73">
        <v>999754.4</v>
      </c>
      <c r="J58" s="73">
        <v>54</v>
      </c>
    </row>
    <row r="59" spans="1:10" ht="16.2" thickBot="1" x14ac:dyDescent="0.35">
      <c r="A59" s="72" t="s">
        <v>173</v>
      </c>
      <c r="B59" s="73">
        <v>37</v>
      </c>
      <c r="C59" s="73">
        <v>37.5</v>
      </c>
      <c r="D59" s="73">
        <v>12</v>
      </c>
      <c r="E59" s="73">
        <v>56</v>
      </c>
      <c r="F59" s="73">
        <v>12</v>
      </c>
      <c r="G59" s="73">
        <v>12</v>
      </c>
      <c r="H59" s="73">
        <v>45</v>
      </c>
      <c r="I59" s="73">
        <v>999753.4</v>
      </c>
      <c r="J59" s="73">
        <v>53</v>
      </c>
    </row>
    <row r="60" spans="1:10" ht="16.2" thickBot="1" x14ac:dyDescent="0.35">
      <c r="A60" s="72" t="s">
        <v>181</v>
      </c>
      <c r="B60" s="73">
        <v>36</v>
      </c>
      <c r="C60" s="73">
        <v>36.5</v>
      </c>
      <c r="D60" s="73">
        <v>11</v>
      </c>
      <c r="E60" s="73">
        <v>55</v>
      </c>
      <c r="F60" s="73">
        <v>11</v>
      </c>
      <c r="G60" s="73">
        <v>11</v>
      </c>
      <c r="H60" s="73">
        <v>44</v>
      </c>
      <c r="I60" s="73">
        <v>999752.4</v>
      </c>
      <c r="J60" s="73">
        <v>52</v>
      </c>
    </row>
    <row r="61" spans="1:10" ht="16.2" thickBot="1" x14ac:dyDescent="0.35">
      <c r="A61" s="72" t="s">
        <v>189</v>
      </c>
      <c r="B61" s="73">
        <v>35</v>
      </c>
      <c r="C61" s="73">
        <v>35.5</v>
      </c>
      <c r="D61" s="73">
        <v>10</v>
      </c>
      <c r="E61" s="73">
        <v>54</v>
      </c>
      <c r="F61" s="73">
        <v>10</v>
      </c>
      <c r="G61" s="73">
        <v>10</v>
      </c>
      <c r="H61" s="73">
        <v>43</v>
      </c>
      <c r="I61" s="73">
        <v>999751.4</v>
      </c>
      <c r="J61" s="73">
        <v>51</v>
      </c>
    </row>
    <row r="62" spans="1:10" ht="16.2" thickBot="1" x14ac:dyDescent="0.35">
      <c r="A62" s="72" t="s">
        <v>197</v>
      </c>
      <c r="B62" s="73">
        <v>34</v>
      </c>
      <c r="C62" s="73">
        <v>34.5</v>
      </c>
      <c r="D62" s="73">
        <v>9</v>
      </c>
      <c r="E62" s="73">
        <v>53</v>
      </c>
      <c r="F62" s="73">
        <v>9</v>
      </c>
      <c r="G62" s="73">
        <v>9</v>
      </c>
      <c r="H62" s="73">
        <v>42</v>
      </c>
      <c r="I62" s="73">
        <v>999750.4</v>
      </c>
      <c r="J62" s="73">
        <v>50</v>
      </c>
    </row>
    <row r="63" spans="1:10" ht="16.2" thickBot="1" x14ac:dyDescent="0.35">
      <c r="A63" s="72" t="s">
        <v>205</v>
      </c>
      <c r="B63" s="73">
        <v>33</v>
      </c>
      <c r="C63" s="73">
        <v>33.5</v>
      </c>
      <c r="D63" s="73">
        <v>8</v>
      </c>
      <c r="E63" s="73">
        <v>52</v>
      </c>
      <c r="F63" s="73">
        <v>8</v>
      </c>
      <c r="G63" s="73">
        <v>8</v>
      </c>
      <c r="H63" s="73">
        <v>41</v>
      </c>
      <c r="I63" s="73">
        <v>999749.4</v>
      </c>
      <c r="J63" s="73">
        <v>49</v>
      </c>
    </row>
    <row r="64" spans="1:10" ht="16.2" thickBot="1" x14ac:dyDescent="0.35">
      <c r="A64" s="72" t="s">
        <v>213</v>
      </c>
      <c r="B64" s="73">
        <v>32</v>
      </c>
      <c r="C64" s="73">
        <v>32.5</v>
      </c>
      <c r="D64" s="73">
        <v>7</v>
      </c>
      <c r="E64" s="73">
        <v>51</v>
      </c>
      <c r="F64" s="73">
        <v>7</v>
      </c>
      <c r="G64" s="73">
        <v>7</v>
      </c>
      <c r="H64" s="73">
        <v>40</v>
      </c>
      <c r="I64" s="73">
        <v>999748.4</v>
      </c>
      <c r="J64" s="73">
        <v>48</v>
      </c>
    </row>
    <row r="65" spans="1:14" ht="16.2" thickBot="1" x14ac:dyDescent="0.35">
      <c r="A65" s="72" t="s">
        <v>221</v>
      </c>
      <c r="B65" s="73">
        <v>31</v>
      </c>
      <c r="C65" s="73">
        <v>31.5</v>
      </c>
      <c r="D65" s="73">
        <v>6</v>
      </c>
      <c r="E65" s="73">
        <v>50</v>
      </c>
      <c r="F65" s="73">
        <v>6</v>
      </c>
      <c r="G65" s="73">
        <v>6</v>
      </c>
      <c r="H65" s="73">
        <v>39</v>
      </c>
      <c r="I65" s="73">
        <v>999747.4</v>
      </c>
      <c r="J65" s="73">
        <v>47</v>
      </c>
    </row>
    <row r="66" spans="1:14" ht="16.2" thickBot="1" x14ac:dyDescent="0.35">
      <c r="A66" s="72" t="s">
        <v>229</v>
      </c>
      <c r="B66" s="73">
        <v>5</v>
      </c>
      <c r="C66" s="73">
        <v>30.5</v>
      </c>
      <c r="D66" s="73">
        <v>5</v>
      </c>
      <c r="E66" s="73">
        <v>49</v>
      </c>
      <c r="F66" s="73">
        <v>5</v>
      </c>
      <c r="G66" s="73">
        <v>5</v>
      </c>
      <c r="H66" s="73">
        <v>38</v>
      </c>
      <c r="I66" s="73">
        <v>999746.4</v>
      </c>
      <c r="J66" s="73">
        <v>46</v>
      </c>
    </row>
    <row r="67" spans="1:14" ht="16.2" thickBot="1" x14ac:dyDescent="0.35">
      <c r="A67" s="72" t="s">
        <v>236</v>
      </c>
      <c r="B67" s="73">
        <v>4</v>
      </c>
      <c r="C67" s="73">
        <v>29.5</v>
      </c>
      <c r="D67" s="73">
        <v>4</v>
      </c>
      <c r="E67" s="73">
        <v>48</v>
      </c>
      <c r="F67" s="73">
        <v>4</v>
      </c>
      <c r="G67" s="73">
        <v>4</v>
      </c>
      <c r="H67" s="73">
        <v>37</v>
      </c>
      <c r="I67" s="73">
        <v>999745.4</v>
      </c>
      <c r="J67" s="73">
        <v>45</v>
      </c>
    </row>
    <row r="68" spans="1:14" ht="16.2" thickBot="1" x14ac:dyDescent="0.35">
      <c r="A68" s="72" t="s">
        <v>243</v>
      </c>
      <c r="B68" s="73">
        <v>3</v>
      </c>
      <c r="C68" s="73">
        <v>28.5</v>
      </c>
      <c r="D68" s="73">
        <v>3</v>
      </c>
      <c r="E68" s="73">
        <v>47</v>
      </c>
      <c r="F68" s="73">
        <v>3</v>
      </c>
      <c r="G68" s="73">
        <v>3</v>
      </c>
      <c r="H68" s="73">
        <v>36</v>
      </c>
      <c r="I68" s="73">
        <v>999725.4</v>
      </c>
      <c r="J68" s="73">
        <v>44</v>
      </c>
    </row>
    <row r="69" spans="1:14" ht="16.2" thickBot="1" x14ac:dyDescent="0.35">
      <c r="A69" s="72" t="s">
        <v>250</v>
      </c>
      <c r="B69" s="73">
        <v>2</v>
      </c>
      <c r="C69" s="73">
        <v>27.5</v>
      </c>
      <c r="D69" s="73">
        <v>2</v>
      </c>
      <c r="E69" s="73">
        <v>46</v>
      </c>
      <c r="F69" s="73">
        <v>2</v>
      </c>
      <c r="G69" s="73">
        <v>2</v>
      </c>
      <c r="H69" s="73">
        <v>35</v>
      </c>
      <c r="I69" s="73">
        <v>999724.4</v>
      </c>
      <c r="J69" s="73">
        <v>43</v>
      </c>
    </row>
    <row r="70" spans="1:14" ht="16.2" thickBot="1" x14ac:dyDescent="0.35">
      <c r="A70" s="72" t="s">
        <v>257</v>
      </c>
      <c r="B70" s="73">
        <v>1</v>
      </c>
      <c r="C70" s="73">
        <v>26.5</v>
      </c>
      <c r="D70" s="73">
        <v>1</v>
      </c>
      <c r="E70" s="73">
        <v>45</v>
      </c>
      <c r="F70" s="73">
        <v>1</v>
      </c>
      <c r="G70" s="73">
        <v>1</v>
      </c>
      <c r="H70" s="73">
        <v>34</v>
      </c>
      <c r="I70" s="73">
        <v>499920</v>
      </c>
      <c r="J70" s="73">
        <v>42</v>
      </c>
    </row>
    <row r="71" spans="1:14" ht="16.2" thickBot="1" x14ac:dyDescent="0.35">
      <c r="A71" s="72" t="s">
        <v>264</v>
      </c>
      <c r="B71" s="73">
        <v>0</v>
      </c>
      <c r="C71" s="73">
        <v>0</v>
      </c>
      <c r="D71" s="73">
        <v>0</v>
      </c>
      <c r="E71" s="73">
        <v>0</v>
      </c>
      <c r="F71" s="73">
        <v>0</v>
      </c>
      <c r="G71" s="73">
        <v>0</v>
      </c>
      <c r="H71" s="73">
        <v>0</v>
      </c>
      <c r="I71" s="73">
        <v>499919</v>
      </c>
      <c r="J71" s="73">
        <v>0</v>
      </c>
    </row>
    <row r="72" spans="1:14" ht="18.600000000000001" thickBot="1" x14ac:dyDescent="0.35">
      <c r="A72" s="68"/>
    </row>
    <row r="73" spans="1:14" ht="16.2" thickBot="1" x14ac:dyDescent="0.35">
      <c r="A73" s="72" t="s">
        <v>268</v>
      </c>
      <c r="B73" s="72" t="s">
        <v>86</v>
      </c>
      <c r="C73" s="72" t="s">
        <v>87</v>
      </c>
      <c r="D73" s="72" t="s">
        <v>88</v>
      </c>
      <c r="E73" s="72" t="s">
        <v>89</v>
      </c>
      <c r="F73" s="72" t="s">
        <v>90</v>
      </c>
      <c r="G73" s="72" t="s">
        <v>91</v>
      </c>
      <c r="H73" s="72" t="s">
        <v>92</v>
      </c>
      <c r="I73" s="72" t="s">
        <v>93</v>
      </c>
      <c r="J73" s="72" t="s">
        <v>94</v>
      </c>
      <c r="K73" s="72" t="s">
        <v>269</v>
      </c>
      <c r="L73" s="72" t="s">
        <v>270</v>
      </c>
      <c r="M73" s="72" t="s">
        <v>271</v>
      </c>
      <c r="N73" s="72" t="s">
        <v>272</v>
      </c>
    </row>
    <row r="74" spans="1:14" ht="16.2" thickBot="1" x14ac:dyDescent="0.35">
      <c r="A74" s="72" t="s">
        <v>96</v>
      </c>
      <c r="B74" s="73">
        <v>32</v>
      </c>
      <c r="C74" s="73">
        <v>38.5</v>
      </c>
      <c r="D74" s="73">
        <v>5</v>
      </c>
      <c r="E74" s="73">
        <v>95</v>
      </c>
      <c r="F74" s="73">
        <v>6</v>
      </c>
      <c r="G74" s="73">
        <v>15</v>
      </c>
      <c r="H74" s="73">
        <v>0</v>
      </c>
      <c r="I74" s="73">
        <v>999754.4</v>
      </c>
      <c r="J74" s="73">
        <v>52</v>
      </c>
      <c r="K74" s="73">
        <v>999997.9</v>
      </c>
      <c r="L74" s="73">
        <v>1000000</v>
      </c>
      <c r="M74" s="73">
        <v>2.1</v>
      </c>
      <c r="N74" s="73">
        <v>0</v>
      </c>
    </row>
    <row r="75" spans="1:14" ht="16.2" thickBot="1" x14ac:dyDescent="0.35">
      <c r="A75" s="72" t="s">
        <v>97</v>
      </c>
      <c r="B75" s="73">
        <v>38</v>
      </c>
      <c r="C75" s="73">
        <v>0</v>
      </c>
      <c r="D75" s="73">
        <v>7</v>
      </c>
      <c r="E75" s="73">
        <v>45</v>
      </c>
      <c r="F75" s="73">
        <v>16</v>
      </c>
      <c r="G75" s="73">
        <v>15</v>
      </c>
      <c r="H75" s="73">
        <v>45</v>
      </c>
      <c r="I75" s="73">
        <v>999746.4</v>
      </c>
      <c r="J75" s="73">
        <v>48</v>
      </c>
      <c r="K75" s="73">
        <v>999960.4</v>
      </c>
      <c r="L75" s="73">
        <v>1000000</v>
      </c>
      <c r="M75" s="73">
        <v>39.6</v>
      </c>
      <c r="N75" s="73">
        <v>0</v>
      </c>
    </row>
    <row r="76" spans="1:14" ht="16.2" thickBot="1" x14ac:dyDescent="0.35">
      <c r="A76" s="72" t="s">
        <v>98</v>
      </c>
      <c r="B76" s="73">
        <v>3</v>
      </c>
      <c r="C76" s="73">
        <v>36.5</v>
      </c>
      <c r="D76" s="73">
        <v>2</v>
      </c>
      <c r="E76" s="73">
        <v>49</v>
      </c>
      <c r="F76" s="73">
        <v>1</v>
      </c>
      <c r="G76" s="73">
        <v>0</v>
      </c>
      <c r="H76" s="73">
        <v>42</v>
      </c>
      <c r="I76" s="73">
        <v>499919</v>
      </c>
      <c r="J76" s="73">
        <v>499940</v>
      </c>
      <c r="K76" s="73">
        <v>999992.4</v>
      </c>
      <c r="L76" s="73">
        <v>1000000</v>
      </c>
      <c r="M76" s="73">
        <v>7.6</v>
      </c>
      <c r="N76" s="73">
        <v>0</v>
      </c>
    </row>
    <row r="77" spans="1:14" ht="16.2" thickBot="1" x14ac:dyDescent="0.35">
      <c r="A77" s="72" t="s">
        <v>99</v>
      </c>
      <c r="B77" s="73">
        <v>35</v>
      </c>
      <c r="C77" s="73">
        <v>43.5</v>
      </c>
      <c r="D77" s="73">
        <v>17</v>
      </c>
      <c r="E77" s="73">
        <v>59</v>
      </c>
      <c r="F77" s="73">
        <v>17</v>
      </c>
      <c r="G77" s="73">
        <v>19</v>
      </c>
      <c r="H77" s="73">
        <v>46</v>
      </c>
      <c r="I77" s="73">
        <v>999758.4</v>
      </c>
      <c r="J77" s="73">
        <v>80.5</v>
      </c>
      <c r="K77" s="73">
        <v>1000075.4</v>
      </c>
      <c r="L77" s="73">
        <v>1000000</v>
      </c>
      <c r="M77" s="73">
        <v>-75.400000000000006</v>
      </c>
      <c r="N77" s="73">
        <v>-0.01</v>
      </c>
    </row>
    <row r="78" spans="1:14" ht="16.2" thickBot="1" x14ac:dyDescent="0.35">
      <c r="A78" s="72" t="s">
        <v>100</v>
      </c>
      <c r="B78" s="73">
        <v>40</v>
      </c>
      <c r="C78" s="73">
        <v>35.5</v>
      </c>
      <c r="D78" s="73">
        <v>6</v>
      </c>
      <c r="E78" s="73">
        <v>50</v>
      </c>
      <c r="F78" s="73">
        <v>5</v>
      </c>
      <c r="G78" s="73">
        <v>3</v>
      </c>
      <c r="H78" s="73">
        <v>48</v>
      </c>
      <c r="I78" s="73">
        <v>999724.4</v>
      </c>
      <c r="J78" s="73">
        <v>42</v>
      </c>
      <c r="K78" s="73">
        <v>999953.9</v>
      </c>
      <c r="L78" s="73">
        <v>1000000</v>
      </c>
      <c r="M78" s="73">
        <v>46.1</v>
      </c>
      <c r="N78" s="73">
        <v>0</v>
      </c>
    </row>
    <row r="79" spans="1:14" ht="16.2" thickBot="1" x14ac:dyDescent="0.35">
      <c r="A79" s="72" t="s">
        <v>101</v>
      </c>
      <c r="B79" s="73">
        <v>34</v>
      </c>
      <c r="C79" s="73">
        <v>44.5</v>
      </c>
      <c r="D79" s="73">
        <v>13</v>
      </c>
      <c r="E79" s="73">
        <v>90</v>
      </c>
      <c r="F79" s="73">
        <v>11</v>
      </c>
      <c r="G79" s="73">
        <v>15</v>
      </c>
      <c r="H79" s="73">
        <v>38</v>
      </c>
      <c r="I79" s="73">
        <v>999752.4</v>
      </c>
      <c r="J79" s="73">
        <v>0</v>
      </c>
      <c r="K79" s="73">
        <v>999997.9</v>
      </c>
      <c r="L79" s="73">
        <v>1000000</v>
      </c>
      <c r="M79" s="73">
        <v>2.1</v>
      </c>
      <c r="N79" s="73">
        <v>0</v>
      </c>
    </row>
    <row r="80" spans="1:14" ht="16.2" thickBot="1" x14ac:dyDescent="0.35">
      <c r="A80" s="72" t="s">
        <v>102</v>
      </c>
      <c r="B80" s="73">
        <v>0</v>
      </c>
      <c r="C80" s="73">
        <v>28.5</v>
      </c>
      <c r="D80" s="73">
        <v>0</v>
      </c>
      <c r="E80" s="73">
        <v>46</v>
      </c>
      <c r="F80" s="73">
        <v>4</v>
      </c>
      <c r="G80" s="73">
        <v>8</v>
      </c>
      <c r="H80" s="73">
        <v>35</v>
      </c>
      <c r="I80" s="73">
        <v>999745.4</v>
      </c>
      <c r="J80" s="73">
        <v>78.5</v>
      </c>
      <c r="K80" s="73">
        <v>999945.4</v>
      </c>
      <c r="L80" s="73">
        <v>1000000</v>
      </c>
      <c r="M80" s="73">
        <v>54.6</v>
      </c>
      <c r="N80" s="73">
        <v>0.01</v>
      </c>
    </row>
    <row r="81" spans="1:14" ht="16.2" thickBot="1" x14ac:dyDescent="0.35">
      <c r="A81" s="72" t="s">
        <v>103</v>
      </c>
      <c r="B81" s="73">
        <v>2</v>
      </c>
      <c r="C81" s="73">
        <v>31.5</v>
      </c>
      <c r="D81" s="73">
        <v>8</v>
      </c>
      <c r="E81" s="73">
        <v>53</v>
      </c>
      <c r="F81" s="73">
        <v>9</v>
      </c>
      <c r="G81" s="73">
        <v>15</v>
      </c>
      <c r="H81" s="73">
        <v>39</v>
      </c>
      <c r="I81" s="73">
        <v>999751.4</v>
      </c>
      <c r="J81" s="73">
        <v>51</v>
      </c>
      <c r="K81" s="73">
        <v>999959.9</v>
      </c>
      <c r="L81" s="73">
        <v>1000000</v>
      </c>
      <c r="M81" s="73">
        <v>40.1</v>
      </c>
      <c r="N81" s="73">
        <v>0</v>
      </c>
    </row>
    <row r="82" spans="1:14" ht="16.2" thickBot="1" x14ac:dyDescent="0.35">
      <c r="A82" s="72" t="s">
        <v>104</v>
      </c>
      <c r="B82" s="73">
        <v>41</v>
      </c>
      <c r="C82" s="73">
        <v>40.5</v>
      </c>
      <c r="D82" s="73">
        <v>19</v>
      </c>
      <c r="E82" s="73">
        <v>58</v>
      </c>
      <c r="F82" s="73">
        <v>18</v>
      </c>
      <c r="G82" s="73">
        <v>19</v>
      </c>
      <c r="H82" s="73">
        <v>50</v>
      </c>
      <c r="I82" s="73">
        <v>999760.4</v>
      </c>
      <c r="J82" s="73">
        <v>55</v>
      </c>
      <c r="K82" s="73">
        <v>1000060.9</v>
      </c>
      <c r="L82" s="73">
        <v>1000000</v>
      </c>
      <c r="M82" s="73">
        <v>-60.9</v>
      </c>
      <c r="N82" s="73">
        <v>-0.01</v>
      </c>
    </row>
    <row r="83" spans="1:14" ht="16.2" thickBot="1" x14ac:dyDescent="0.35">
      <c r="A83" s="72" t="s">
        <v>105</v>
      </c>
      <c r="B83" s="73">
        <v>60</v>
      </c>
      <c r="C83" s="73">
        <v>42.5</v>
      </c>
      <c r="D83" s="73">
        <v>16</v>
      </c>
      <c r="E83" s="73">
        <v>55</v>
      </c>
      <c r="F83" s="73">
        <v>12</v>
      </c>
      <c r="G83" s="73">
        <v>8</v>
      </c>
      <c r="H83" s="73">
        <v>49</v>
      </c>
      <c r="I83" s="73">
        <v>999756.4</v>
      </c>
      <c r="J83" s="73">
        <v>46</v>
      </c>
      <c r="K83" s="73">
        <v>1000044.9</v>
      </c>
      <c r="L83" s="73">
        <v>1000000</v>
      </c>
      <c r="M83" s="73">
        <v>-44.9</v>
      </c>
      <c r="N83" s="73">
        <v>0</v>
      </c>
    </row>
    <row r="84" spans="1:14" ht="16.2" thickBot="1" x14ac:dyDescent="0.35">
      <c r="A84" s="72" t="s">
        <v>106</v>
      </c>
      <c r="B84" s="73">
        <v>37</v>
      </c>
      <c r="C84" s="73">
        <v>37.5</v>
      </c>
      <c r="D84" s="73">
        <v>9</v>
      </c>
      <c r="E84" s="73">
        <v>56</v>
      </c>
      <c r="F84" s="73">
        <v>10</v>
      </c>
      <c r="G84" s="73">
        <v>15</v>
      </c>
      <c r="H84" s="73">
        <v>40</v>
      </c>
      <c r="I84" s="73">
        <v>999747.4</v>
      </c>
      <c r="J84" s="73">
        <v>53</v>
      </c>
      <c r="K84" s="73">
        <v>1000004.9</v>
      </c>
      <c r="L84" s="73">
        <v>1000000</v>
      </c>
      <c r="M84" s="73">
        <v>-4.9000000000000004</v>
      </c>
      <c r="N84" s="73">
        <v>0</v>
      </c>
    </row>
    <row r="85" spans="1:14" ht="16.2" thickBot="1" x14ac:dyDescent="0.35">
      <c r="A85" s="72" t="s">
        <v>107</v>
      </c>
      <c r="B85" s="73">
        <v>33</v>
      </c>
      <c r="C85" s="73">
        <v>27.5</v>
      </c>
      <c r="D85" s="73">
        <v>11</v>
      </c>
      <c r="E85" s="73">
        <v>54</v>
      </c>
      <c r="F85" s="73">
        <v>7</v>
      </c>
      <c r="G85" s="73">
        <v>8</v>
      </c>
      <c r="H85" s="73">
        <v>44</v>
      </c>
      <c r="I85" s="73">
        <v>999759.4</v>
      </c>
      <c r="J85" s="73">
        <v>54</v>
      </c>
      <c r="K85" s="73">
        <v>999997.9</v>
      </c>
      <c r="L85" s="73">
        <v>1000000</v>
      </c>
      <c r="M85" s="73">
        <v>2.1</v>
      </c>
      <c r="N85" s="73">
        <v>0</v>
      </c>
    </row>
    <row r="86" spans="1:14" ht="16.2" thickBot="1" x14ac:dyDescent="0.35">
      <c r="A86" s="72" t="s">
        <v>108</v>
      </c>
      <c r="B86" s="73">
        <v>1</v>
      </c>
      <c r="C86" s="73">
        <v>41.5</v>
      </c>
      <c r="D86" s="73">
        <v>10</v>
      </c>
      <c r="E86" s="73">
        <v>94</v>
      </c>
      <c r="F86" s="73">
        <v>8</v>
      </c>
      <c r="G86" s="73">
        <v>8</v>
      </c>
      <c r="H86" s="73">
        <v>37</v>
      </c>
      <c r="I86" s="73">
        <v>999757.4</v>
      </c>
      <c r="J86" s="73">
        <v>47</v>
      </c>
      <c r="K86" s="73">
        <v>1000003.9</v>
      </c>
      <c r="L86" s="73">
        <v>1000000</v>
      </c>
      <c r="M86" s="73">
        <v>-3.9</v>
      </c>
      <c r="N86" s="73">
        <v>0</v>
      </c>
    </row>
    <row r="87" spans="1:14" ht="16.2" thickBot="1" x14ac:dyDescent="0.35">
      <c r="A87" s="72" t="s">
        <v>109</v>
      </c>
      <c r="B87" s="73">
        <v>31</v>
      </c>
      <c r="C87" s="73">
        <v>26.5</v>
      </c>
      <c r="D87" s="73">
        <v>1</v>
      </c>
      <c r="E87" s="73">
        <v>47</v>
      </c>
      <c r="F87" s="73">
        <v>0</v>
      </c>
      <c r="G87" s="73">
        <v>3</v>
      </c>
      <c r="H87" s="73">
        <v>34</v>
      </c>
      <c r="I87" s="73">
        <v>999749.4</v>
      </c>
      <c r="J87" s="73">
        <v>43</v>
      </c>
      <c r="K87" s="73">
        <v>999934.9</v>
      </c>
      <c r="L87" s="73">
        <v>1000000</v>
      </c>
      <c r="M87" s="73">
        <v>65.099999999999994</v>
      </c>
      <c r="N87" s="73">
        <v>0.01</v>
      </c>
    </row>
    <row r="88" spans="1:14" ht="16.2" thickBot="1" x14ac:dyDescent="0.35">
      <c r="A88" s="72" t="s">
        <v>110</v>
      </c>
      <c r="B88" s="73">
        <v>59</v>
      </c>
      <c r="C88" s="73">
        <v>33.5</v>
      </c>
      <c r="D88" s="73">
        <v>14</v>
      </c>
      <c r="E88" s="73">
        <v>57</v>
      </c>
      <c r="F88" s="73">
        <v>14</v>
      </c>
      <c r="G88" s="73">
        <v>15</v>
      </c>
      <c r="H88" s="73">
        <v>47</v>
      </c>
      <c r="I88" s="73">
        <v>999755.4</v>
      </c>
      <c r="J88" s="73">
        <v>50</v>
      </c>
      <c r="K88" s="73">
        <v>1000044.9</v>
      </c>
      <c r="L88" s="73">
        <v>1000000</v>
      </c>
      <c r="M88" s="73">
        <v>-44.9</v>
      </c>
      <c r="N88" s="73">
        <v>0</v>
      </c>
    </row>
    <row r="89" spans="1:14" ht="16.2" thickBot="1" x14ac:dyDescent="0.35">
      <c r="A89" s="72" t="s">
        <v>111</v>
      </c>
      <c r="B89" s="73">
        <v>58</v>
      </c>
      <c r="C89" s="73">
        <v>32.5</v>
      </c>
      <c r="D89" s="73">
        <v>18</v>
      </c>
      <c r="E89" s="73">
        <v>0</v>
      </c>
      <c r="F89" s="73">
        <v>19</v>
      </c>
      <c r="G89" s="73">
        <v>19</v>
      </c>
      <c r="H89" s="73">
        <v>54</v>
      </c>
      <c r="I89" s="73">
        <v>999748.4</v>
      </c>
      <c r="J89" s="73">
        <v>49</v>
      </c>
      <c r="K89" s="73">
        <v>999997.9</v>
      </c>
      <c r="L89" s="73">
        <v>1000000</v>
      </c>
      <c r="M89" s="73">
        <v>2.1</v>
      </c>
      <c r="N89" s="73">
        <v>0</v>
      </c>
    </row>
    <row r="90" spans="1:14" ht="16.2" thickBot="1" x14ac:dyDescent="0.35">
      <c r="A90" s="72" t="s">
        <v>112</v>
      </c>
      <c r="B90" s="73">
        <v>39</v>
      </c>
      <c r="C90" s="73">
        <v>34.5</v>
      </c>
      <c r="D90" s="73">
        <v>4</v>
      </c>
      <c r="E90" s="73">
        <v>51</v>
      </c>
      <c r="F90" s="73">
        <v>2</v>
      </c>
      <c r="G90" s="73">
        <v>3</v>
      </c>
      <c r="H90" s="73">
        <v>43</v>
      </c>
      <c r="I90" s="73">
        <v>999725.4</v>
      </c>
      <c r="J90" s="73">
        <v>79.5</v>
      </c>
      <c r="K90" s="73">
        <v>999981.4</v>
      </c>
      <c r="L90" s="73">
        <v>1000000</v>
      </c>
      <c r="M90" s="73">
        <v>18.600000000000001</v>
      </c>
      <c r="N90" s="73">
        <v>0</v>
      </c>
    </row>
    <row r="91" spans="1:14" ht="16.2" thickBot="1" x14ac:dyDescent="0.35">
      <c r="A91" s="72" t="s">
        <v>113</v>
      </c>
      <c r="B91" s="73">
        <v>5</v>
      </c>
      <c r="C91" s="73">
        <v>30.5</v>
      </c>
      <c r="D91" s="73">
        <v>3</v>
      </c>
      <c r="E91" s="73">
        <v>52</v>
      </c>
      <c r="F91" s="73">
        <v>3</v>
      </c>
      <c r="G91" s="73">
        <v>8</v>
      </c>
      <c r="H91" s="73">
        <v>41</v>
      </c>
      <c r="I91" s="73">
        <v>499920</v>
      </c>
      <c r="J91" s="73">
        <v>499941</v>
      </c>
      <c r="K91" s="73">
        <v>1000003.4</v>
      </c>
      <c r="L91" s="73">
        <v>1000000</v>
      </c>
      <c r="M91" s="73">
        <v>-3.4</v>
      </c>
      <c r="N91" s="73">
        <v>0</v>
      </c>
    </row>
    <row r="92" spans="1:14" ht="16.2" thickBot="1" x14ac:dyDescent="0.35">
      <c r="A92" s="72" t="s">
        <v>114</v>
      </c>
      <c r="B92" s="73">
        <v>4</v>
      </c>
      <c r="C92" s="73">
        <v>39.5</v>
      </c>
      <c r="D92" s="73">
        <v>12</v>
      </c>
      <c r="E92" s="73">
        <v>89</v>
      </c>
      <c r="F92" s="73">
        <v>13</v>
      </c>
      <c r="G92" s="73">
        <v>15</v>
      </c>
      <c r="H92" s="73">
        <v>36</v>
      </c>
      <c r="I92" s="73">
        <v>999753.4</v>
      </c>
      <c r="J92" s="73">
        <v>45</v>
      </c>
      <c r="K92" s="73">
        <v>1000006.9</v>
      </c>
      <c r="L92" s="73">
        <v>1000000</v>
      </c>
      <c r="M92" s="73">
        <v>-6.9</v>
      </c>
      <c r="N92" s="73">
        <v>0</v>
      </c>
    </row>
    <row r="93" spans="1:14" ht="16.2" thickBot="1" x14ac:dyDescent="0.35">
      <c r="A93" s="72" t="s">
        <v>115</v>
      </c>
      <c r="B93" s="73">
        <v>36</v>
      </c>
      <c r="C93" s="73">
        <v>29.5</v>
      </c>
      <c r="D93" s="73">
        <v>15</v>
      </c>
      <c r="E93" s="73">
        <v>48</v>
      </c>
      <c r="F93" s="73">
        <v>15</v>
      </c>
      <c r="G93" s="73">
        <v>19</v>
      </c>
      <c r="H93" s="73">
        <v>78</v>
      </c>
      <c r="I93" s="73">
        <v>999750.4</v>
      </c>
      <c r="J93" s="73">
        <v>44</v>
      </c>
      <c r="K93" s="73">
        <v>1000034.9</v>
      </c>
      <c r="L93" s="73">
        <v>1000000</v>
      </c>
      <c r="M93" s="73">
        <v>-34.9</v>
      </c>
      <c r="N93" s="73">
        <v>0</v>
      </c>
    </row>
    <row r="94" spans="1:14" ht="16.2" thickBot="1" x14ac:dyDescent="0.35"/>
    <row r="95" spans="1:14" ht="16.2" thickBot="1" x14ac:dyDescent="0.35">
      <c r="A95" s="74" t="s">
        <v>273</v>
      </c>
      <c r="B95" s="75">
        <v>1500035.9</v>
      </c>
    </row>
    <row r="96" spans="1:14" ht="16.2" thickBot="1" x14ac:dyDescent="0.35">
      <c r="A96" s="74" t="s">
        <v>274</v>
      </c>
      <c r="B96" s="75">
        <v>499919</v>
      </c>
    </row>
    <row r="97" spans="1:2" ht="16.2" thickBot="1" x14ac:dyDescent="0.35">
      <c r="A97" s="74" t="s">
        <v>275</v>
      </c>
      <c r="B97" s="75">
        <v>20000000</v>
      </c>
    </row>
    <row r="98" spans="1:2" ht="16.2" thickBot="1" x14ac:dyDescent="0.35">
      <c r="A98" s="74" t="s">
        <v>276</v>
      </c>
      <c r="B98" s="75">
        <v>20000000</v>
      </c>
    </row>
    <row r="99" spans="1:2" ht="16.2" thickBot="1" x14ac:dyDescent="0.35">
      <c r="A99" s="74" t="s">
        <v>277</v>
      </c>
      <c r="B99" s="75">
        <v>0</v>
      </c>
    </row>
    <row r="100" spans="1:2" ht="16.2" thickBot="1" x14ac:dyDescent="0.35">
      <c r="A100" s="74" t="s">
        <v>278</v>
      </c>
      <c r="B100" s="75"/>
    </row>
    <row r="101" spans="1:2" ht="16.2" thickBot="1" x14ac:dyDescent="0.35">
      <c r="A101" s="74" t="s">
        <v>279</v>
      </c>
      <c r="B101" s="75"/>
    </row>
    <row r="102" spans="1:2" ht="16.2" thickBot="1" x14ac:dyDescent="0.35">
      <c r="A102" s="74" t="s">
        <v>280</v>
      </c>
      <c r="B102" s="75">
        <v>0</v>
      </c>
    </row>
    <row r="104" spans="1:2" x14ac:dyDescent="0.3">
      <c r="A104" s="76" t="s">
        <v>281</v>
      </c>
    </row>
    <row r="106" spans="1:2" x14ac:dyDescent="0.3">
      <c r="A106" s="77" t="s">
        <v>282</v>
      </c>
    </row>
    <row r="107" spans="1:2" x14ac:dyDescent="0.3">
      <c r="A107" s="77" t="s">
        <v>283</v>
      </c>
    </row>
  </sheetData>
  <hyperlinks>
    <hyperlink ref="A104" r:id="rId1" display="https://miau.my-x.hu/myx-free/coco/test/543753920251013152241.html" xr:uid="{00000000-0004-0000-0100-0000000000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7"/>
  <sheetViews>
    <sheetView workbookViewId="0">
      <selection activeCell="D102" sqref="D102"/>
    </sheetView>
  </sheetViews>
  <sheetFormatPr defaultRowHeight="15.6" x14ac:dyDescent="0.3"/>
  <sheetData>
    <row r="1" spans="1:12" ht="18" x14ac:dyDescent="0.3">
      <c r="A1" s="68"/>
    </row>
    <row r="2" spans="1:12" x14ac:dyDescent="0.3">
      <c r="A2" s="69"/>
    </row>
    <row r="5" spans="1:12" ht="18" x14ac:dyDescent="0.3">
      <c r="A5" s="70" t="s">
        <v>78</v>
      </c>
      <c r="B5" s="71">
        <v>2166935</v>
      </c>
      <c r="C5" s="70" t="s">
        <v>79</v>
      </c>
      <c r="D5" s="71">
        <v>20</v>
      </c>
      <c r="E5" s="70" t="s">
        <v>80</v>
      </c>
      <c r="F5" s="71">
        <v>9</v>
      </c>
      <c r="G5" s="70" t="s">
        <v>81</v>
      </c>
      <c r="H5" s="71">
        <v>20</v>
      </c>
      <c r="I5" s="70" t="s">
        <v>82</v>
      </c>
      <c r="J5" s="71">
        <v>0</v>
      </c>
      <c r="K5" s="70" t="s">
        <v>83</v>
      </c>
      <c r="L5" s="71" t="s">
        <v>285</v>
      </c>
    </row>
    <row r="6" spans="1:12" ht="18.600000000000001" thickBot="1" x14ac:dyDescent="0.35">
      <c r="A6" s="68"/>
    </row>
    <row r="7" spans="1:12" ht="16.2" thickBot="1" x14ac:dyDescent="0.35">
      <c r="A7" s="72" t="s">
        <v>85</v>
      </c>
      <c r="B7" s="72" t="s">
        <v>86</v>
      </c>
      <c r="C7" s="72" t="s">
        <v>87</v>
      </c>
      <c r="D7" s="72" t="s">
        <v>88</v>
      </c>
      <c r="E7" s="72" t="s">
        <v>89</v>
      </c>
      <c r="F7" s="72" t="s">
        <v>90</v>
      </c>
      <c r="G7" s="72" t="s">
        <v>91</v>
      </c>
      <c r="H7" s="72" t="s">
        <v>92</v>
      </c>
      <c r="I7" s="72" t="s">
        <v>93</v>
      </c>
      <c r="J7" s="72" t="s">
        <v>94</v>
      </c>
      <c r="K7" s="72" t="s">
        <v>95</v>
      </c>
    </row>
    <row r="8" spans="1:12" ht="16.2" thickBot="1" x14ac:dyDescent="0.35">
      <c r="A8" s="72" t="s">
        <v>96</v>
      </c>
      <c r="B8" s="73">
        <v>8</v>
      </c>
      <c r="C8" s="73">
        <v>14</v>
      </c>
      <c r="D8" s="73">
        <v>6</v>
      </c>
      <c r="E8" s="73">
        <v>20</v>
      </c>
      <c r="F8" s="73">
        <v>7</v>
      </c>
      <c r="G8" s="73">
        <v>16</v>
      </c>
      <c r="H8" s="73">
        <v>1</v>
      </c>
      <c r="I8" s="73">
        <v>14</v>
      </c>
      <c r="J8" s="73">
        <v>12</v>
      </c>
      <c r="K8" s="73">
        <v>1000000</v>
      </c>
    </row>
    <row r="9" spans="1:12" ht="16.2" thickBot="1" x14ac:dyDescent="0.35">
      <c r="A9" s="72" t="s">
        <v>97</v>
      </c>
      <c r="B9" s="73">
        <v>14</v>
      </c>
      <c r="C9" s="73">
        <v>1</v>
      </c>
      <c r="D9" s="73">
        <v>8</v>
      </c>
      <c r="E9" s="73">
        <v>2</v>
      </c>
      <c r="F9" s="73">
        <v>17</v>
      </c>
      <c r="G9" s="73">
        <v>16</v>
      </c>
      <c r="H9" s="73">
        <v>13</v>
      </c>
      <c r="I9" s="73">
        <v>6</v>
      </c>
      <c r="J9" s="73">
        <v>8</v>
      </c>
      <c r="K9" s="73">
        <v>1000000</v>
      </c>
    </row>
    <row r="10" spans="1:12" ht="16.2" thickBot="1" x14ac:dyDescent="0.35">
      <c r="A10" s="72" t="s">
        <v>98</v>
      </c>
      <c r="B10" s="73">
        <v>4</v>
      </c>
      <c r="C10" s="73">
        <v>12</v>
      </c>
      <c r="D10" s="73">
        <v>3</v>
      </c>
      <c r="E10" s="73">
        <v>6</v>
      </c>
      <c r="F10" s="73">
        <v>2</v>
      </c>
      <c r="G10" s="73">
        <v>1</v>
      </c>
      <c r="H10" s="73">
        <v>10</v>
      </c>
      <c r="I10" s="73">
        <v>1</v>
      </c>
      <c r="J10" s="73">
        <v>19</v>
      </c>
      <c r="K10" s="73">
        <v>1000000</v>
      </c>
    </row>
    <row r="11" spans="1:12" ht="16.2" thickBot="1" x14ac:dyDescent="0.35">
      <c r="A11" s="72" t="s">
        <v>99</v>
      </c>
      <c r="B11" s="73">
        <v>11</v>
      </c>
      <c r="C11" s="73">
        <v>19</v>
      </c>
      <c r="D11" s="73">
        <v>18</v>
      </c>
      <c r="E11" s="73">
        <v>16</v>
      </c>
      <c r="F11" s="73">
        <v>18</v>
      </c>
      <c r="G11" s="73">
        <v>20</v>
      </c>
      <c r="H11" s="73">
        <v>14</v>
      </c>
      <c r="I11" s="73">
        <v>18</v>
      </c>
      <c r="J11" s="73">
        <v>18</v>
      </c>
      <c r="K11" s="73">
        <v>1000000</v>
      </c>
    </row>
    <row r="12" spans="1:12" ht="16.2" thickBot="1" x14ac:dyDescent="0.35">
      <c r="A12" s="72" t="s">
        <v>100</v>
      </c>
      <c r="B12" s="73">
        <v>16</v>
      </c>
      <c r="C12" s="73">
        <v>11</v>
      </c>
      <c r="D12" s="73">
        <v>7</v>
      </c>
      <c r="E12" s="73">
        <v>7</v>
      </c>
      <c r="F12" s="73">
        <v>6</v>
      </c>
      <c r="G12" s="73">
        <v>4</v>
      </c>
      <c r="H12" s="73">
        <v>16</v>
      </c>
      <c r="I12" s="73">
        <v>3</v>
      </c>
      <c r="J12" s="73">
        <v>2</v>
      </c>
      <c r="K12" s="73">
        <v>1000000</v>
      </c>
    </row>
    <row r="13" spans="1:12" ht="16.2" thickBot="1" x14ac:dyDescent="0.35">
      <c r="A13" s="72" t="s">
        <v>101</v>
      </c>
      <c r="B13" s="73">
        <v>10</v>
      </c>
      <c r="C13" s="73">
        <v>20</v>
      </c>
      <c r="D13" s="73">
        <v>14</v>
      </c>
      <c r="E13" s="73">
        <v>18</v>
      </c>
      <c r="F13" s="73">
        <v>12</v>
      </c>
      <c r="G13" s="73">
        <v>16</v>
      </c>
      <c r="H13" s="73">
        <v>6</v>
      </c>
      <c r="I13" s="73">
        <v>12</v>
      </c>
      <c r="J13" s="73">
        <v>1</v>
      </c>
      <c r="K13" s="73">
        <v>1000000</v>
      </c>
    </row>
    <row r="14" spans="1:12" ht="16.2" thickBot="1" x14ac:dyDescent="0.35">
      <c r="A14" s="72" t="s">
        <v>102</v>
      </c>
      <c r="B14" s="73">
        <v>1</v>
      </c>
      <c r="C14" s="73">
        <v>4</v>
      </c>
      <c r="D14" s="73">
        <v>1</v>
      </c>
      <c r="E14" s="73">
        <v>3</v>
      </c>
      <c r="F14" s="73">
        <v>5</v>
      </c>
      <c r="G14" s="73">
        <v>9</v>
      </c>
      <c r="H14" s="73">
        <v>3</v>
      </c>
      <c r="I14" s="73">
        <v>5</v>
      </c>
      <c r="J14" s="73">
        <v>16</v>
      </c>
      <c r="K14" s="73">
        <v>1000000</v>
      </c>
    </row>
    <row r="15" spans="1:12" ht="16.2" thickBot="1" x14ac:dyDescent="0.35">
      <c r="A15" s="72" t="s">
        <v>103</v>
      </c>
      <c r="B15" s="73">
        <v>3</v>
      </c>
      <c r="C15" s="73">
        <v>7</v>
      </c>
      <c r="D15" s="73">
        <v>9</v>
      </c>
      <c r="E15" s="73">
        <v>10</v>
      </c>
      <c r="F15" s="73">
        <v>10</v>
      </c>
      <c r="G15" s="73">
        <v>16</v>
      </c>
      <c r="H15" s="73">
        <v>7</v>
      </c>
      <c r="I15" s="73">
        <v>11</v>
      </c>
      <c r="J15" s="73">
        <v>11</v>
      </c>
      <c r="K15" s="73">
        <v>1000000</v>
      </c>
    </row>
    <row r="16" spans="1:12" ht="16.2" thickBot="1" x14ac:dyDescent="0.35">
      <c r="A16" s="72" t="s">
        <v>104</v>
      </c>
      <c r="B16" s="73">
        <v>17</v>
      </c>
      <c r="C16" s="73">
        <v>16</v>
      </c>
      <c r="D16" s="73">
        <v>20</v>
      </c>
      <c r="E16" s="73">
        <v>15</v>
      </c>
      <c r="F16" s="73">
        <v>19</v>
      </c>
      <c r="G16" s="73">
        <v>20</v>
      </c>
      <c r="H16" s="73">
        <v>18</v>
      </c>
      <c r="I16" s="73">
        <v>20</v>
      </c>
      <c r="J16" s="73">
        <v>15</v>
      </c>
      <c r="K16" s="73">
        <v>1000000</v>
      </c>
    </row>
    <row r="17" spans="1:11" ht="16.2" thickBot="1" x14ac:dyDescent="0.35">
      <c r="A17" s="72" t="s">
        <v>105</v>
      </c>
      <c r="B17" s="73">
        <v>20</v>
      </c>
      <c r="C17" s="73">
        <v>18</v>
      </c>
      <c r="D17" s="73">
        <v>17</v>
      </c>
      <c r="E17" s="73">
        <v>12</v>
      </c>
      <c r="F17" s="73">
        <v>13</v>
      </c>
      <c r="G17" s="73">
        <v>9</v>
      </c>
      <c r="H17" s="73">
        <v>17</v>
      </c>
      <c r="I17" s="73">
        <v>16</v>
      </c>
      <c r="J17" s="73">
        <v>6</v>
      </c>
      <c r="K17" s="73">
        <v>1000000</v>
      </c>
    </row>
    <row r="18" spans="1:11" ht="16.2" thickBot="1" x14ac:dyDescent="0.35">
      <c r="A18" s="72" t="s">
        <v>106</v>
      </c>
      <c r="B18" s="73">
        <v>13</v>
      </c>
      <c r="C18" s="73">
        <v>13</v>
      </c>
      <c r="D18" s="73">
        <v>10</v>
      </c>
      <c r="E18" s="73">
        <v>13</v>
      </c>
      <c r="F18" s="73">
        <v>11</v>
      </c>
      <c r="G18" s="73">
        <v>16</v>
      </c>
      <c r="H18" s="73">
        <v>8</v>
      </c>
      <c r="I18" s="73">
        <v>7</v>
      </c>
      <c r="J18" s="73">
        <v>13</v>
      </c>
      <c r="K18" s="73">
        <v>1000000</v>
      </c>
    </row>
    <row r="19" spans="1:11" ht="16.2" thickBot="1" x14ac:dyDescent="0.35">
      <c r="A19" s="72" t="s">
        <v>107</v>
      </c>
      <c r="B19" s="73">
        <v>9</v>
      </c>
      <c r="C19" s="73">
        <v>3</v>
      </c>
      <c r="D19" s="73">
        <v>12</v>
      </c>
      <c r="E19" s="73">
        <v>11</v>
      </c>
      <c r="F19" s="73">
        <v>8</v>
      </c>
      <c r="G19" s="73">
        <v>9</v>
      </c>
      <c r="H19" s="73">
        <v>12</v>
      </c>
      <c r="I19" s="73">
        <v>19</v>
      </c>
      <c r="J19" s="73">
        <v>14</v>
      </c>
      <c r="K19" s="73">
        <v>1000000</v>
      </c>
    </row>
    <row r="20" spans="1:11" ht="16.2" thickBot="1" x14ac:dyDescent="0.35">
      <c r="A20" s="72" t="s">
        <v>108</v>
      </c>
      <c r="B20" s="73">
        <v>2</v>
      </c>
      <c r="C20" s="73">
        <v>17</v>
      </c>
      <c r="D20" s="73">
        <v>11</v>
      </c>
      <c r="E20" s="73">
        <v>19</v>
      </c>
      <c r="F20" s="73">
        <v>9</v>
      </c>
      <c r="G20" s="73">
        <v>9</v>
      </c>
      <c r="H20" s="73">
        <v>5</v>
      </c>
      <c r="I20" s="73">
        <v>17</v>
      </c>
      <c r="J20" s="73">
        <v>7</v>
      </c>
      <c r="K20" s="73">
        <v>1000000</v>
      </c>
    </row>
    <row r="21" spans="1:11" ht="16.2" thickBot="1" x14ac:dyDescent="0.35">
      <c r="A21" s="72" t="s">
        <v>109</v>
      </c>
      <c r="B21" s="73">
        <v>7</v>
      </c>
      <c r="C21" s="73">
        <v>2</v>
      </c>
      <c r="D21" s="73">
        <v>2</v>
      </c>
      <c r="E21" s="73">
        <v>4</v>
      </c>
      <c r="F21" s="73">
        <v>1</v>
      </c>
      <c r="G21" s="73">
        <v>4</v>
      </c>
      <c r="H21" s="73">
        <v>2</v>
      </c>
      <c r="I21" s="73">
        <v>9</v>
      </c>
      <c r="J21" s="73">
        <v>3</v>
      </c>
      <c r="K21" s="73">
        <v>1000000</v>
      </c>
    </row>
    <row r="22" spans="1:11" ht="16.2" thickBot="1" x14ac:dyDescent="0.35">
      <c r="A22" s="72" t="s">
        <v>110</v>
      </c>
      <c r="B22" s="73">
        <v>19</v>
      </c>
      <c r="C22" s="73">
        <v>9</v>
      </c>
      <c r="D22" s="73">
        <v>15</v>
      </c>
      <c r="E22" s="73">
        <v>14</v>
      </c>
      <c r="F22" s="73">
        <v>15</v>
      </c>
      <c r="G22" s="73">
        <v>16</v>
      </c>
      <c r="H22" s="73">
        <v>15</v>
      </c>
      <c r="I22" s="73">
        <v>15</v>
      </c>
      <c r="J22" s="73">
        <v>10</v>
      </c>
      <c r="K22" s="73">
        <v>1000000</v>
      </c>
    </row>
    <row r="23" spans="1:11" ht="16.2" thickBot="1" x14ac:dyDescent="0.35">
      <c r="A23" s="72" t="s">
        <v>111</v>
      </c>
      <c r="B23" s="73">
        <v>18</v>
      </c>
      <c r="C23" s="73">
        <v>8</v>
      </c>
      <c r="D23" s="73">
        <v>19</v>
      </c>
      <c r="E23" s="73">
        <v>1</v>
      </c>
      <c r="F23" s="73">
        <v>20</v>
      </c>
      <c r="G23" s="73">
        <v>20</v>
      </c>
      <c r="H23" s="73">
        <v>19</v>
      </c>
      <c r="I23" s="73">
        <v>8</v>
      </c>
      <c r="J23" s="73">
        <v>9</v>
      </c>
      <c r="K23" s="73">
        <v>1000000</v>
      </c>
    </row>
    <row r="24" spans="1:11" ht="16.2" thickBot="1" x14ac:dyDescent="0.35">
      <c r="A24" s="72" t="s">
        <v>112</v>
      </c>
      <c r="B24" s="73">
        <v>15</v>
      </c>
      <c r="C24" s="73">
        <v>10</v>
      </c>
      <c r="D24" s="73">
        <v>5</v>
      </c>
      <c r="E24" s="73">
        <v>8</v>
      </c>
      <c r="F24" s="73">
        <v>3</v>
      </c>
      <c r="G24" s="73">
        <v>4</v>
      </c>
      <c r="H24" s="73">
        <v>11</v>
      </c>
      <c r="I24" s="73">
        <v>4</v>
      </c>
      <c r="J24" s="73">
        <v>17</v>
      </c>
      <c r="K24" s="73">
        <v>1000000</v>
      </c>
    </row>
    <row r="25" spans="1:11" ht="16.2" thickBot="1" x14ac:dyDescent="0.35">
      <c r="A25" s="72" t="s">
        <v>113</v>
      </c>
      <c r="B25" s="73">
        <v>6</v>
      </c>
      <c r="C25" s="73">
        <v>6</v>
      </c>
      <c r="D25" s="73">
        <v>4</v>
      </c>
      <c r="E25" s="73">
        <v>9</v>
      </c>
      <c r="F25" s="73">
        <v>4</v>
      </c>
      <c r="G25" s="73">
        <v>9</v>
      </c>
      <c r="H25" s="73">
        <v>9</v>
      </c>
      <c r="I25" s="73">
        <v>2</v>
      </c>
      <c r="J25" s="73">
        <v>20</v>
      </c>
      <c r="K25" s="73">
        <v>1000000</v>
      </c>
    </row>
    <row r="26" spans="1:11" ht="16.2" thickBot="1" x14ac:dyDescent="0.35">
      <c r="A26" s="72" t="s">
        <v>114</v>
      </c>
      <c r="B26" s="73">
        <v>5</v>
      </c>
      <c r="C26" s="73">
        <v>15</v>
      </c>
      <c r="D26" s="73">
        <v>13</v>
      </c>
      <c r="E26" s="73">
        <v>17</v>
      </c>
      <c r="F26" s="73">
        <v>14</v>
      </c>
      <c r="G26" s="73">
        <v>16</v>
      </c>
      <c r="H26" s="73">
        <v>4</v>
      </c>
      <c r="I26" s="73">
        <v>13</v>
      </c>
      <c r="J26" s="73">
        <v>5</v>
      </c>
      <c r="K26" s="73">
        <v>1000000</v>
      </c>
    </row>
    <row r="27" spans="1:11" ht="16.2" thickBot="1" x14ac:dyDescent="0.35">
      <c r="A27" s="72" t="s">
        <v>115</v>
      </c>
      <c r="B27" s="73">
        <v>12</v>
      </c>
      <c r="C27" s="73">
        <v>5</v>
      </c>
      <c r="D27" s="73">
        <v>16</v>
      </c>
      <c r="E27" s="73">
        <v>5</v>
      </c>
      <c r="F27" s="73">
        <v>16</v>
      </c>
      <c r="G27" s="73">
        <v>20</v>
      </c>
      <c r="H27" s="73">
        <v>20</v>
      </c>
      <c r="I27" s="73">
        <v>10</v>
      </c>
      <c r="J27" s="73">
        <v>4</v>
      </c>
      <c r="K27" s="73">
        <v>1000000</v>
      </c>
    </row>
    <row r="28" spans="1:11" ht="18.600000000000001" thickBot="1" x14ac:dyDescent="0.35">
      <c r="A28" s="68"/>
    </row>
    <row r="29" spans="1:11" ht="16.2" thickBot="1" x14ac:dyDescent="0.35">
      <c r="A29" s="72" t="s">
        <v>116</v>
      </c>
      <c r="B29" s="72" t="s">
        <v>86</v>
      </c>
      <c r="C29" s="72" t="s">
        <v>87</v>
      </c>
      <c r="D29" s="72" t="s">
        <v>88</v>
      </c>
      <c r="E29" s="72" t="s">
        <v>89</v>
      </c>
      <c r="F29" s="72" t="s">
        <v>90</v>
      </c>
      <c r="G29" s="72" t="s">
        <v>91</v>
      </c>
      <c r="H29" s="72" t="s">
        <v>92</v>
      </c>
      <c r="I29" s="72" t="s">
        <v>93</v>
      </c>
      <c r="J29" s="72" t="s">
        <v>94</v>
      </c>
    </row>
    <row r="30" spans="1:11" ht="16.2" thickBot="1" x14ac:dyDescent="0.35">
      <c r="A30" s="72" t="s">
        <v>117</v>
      </c>
      <c r="B30" s="73" t="s">
        <v>286</v>
      </c>
      <c r="C30" s="73" t="s">
        <v>287</v>
      </c>
      <c r="D30" s="73" t="s">
        <v>120</v>
      </c>
      <c r="E30" s="73" t="s">
        <v>288</v>
      </c>
      <c r="F30" s="73" t="s">
        <v>120</v>
      </c>
      <c r="G30" s="73" t="s">
        <v>120</v>
      </c>
      <c r="H30" s="73" t="s">
        <v>289</v>
      </c>
      <c r="I30" s="73" t="s">
        <v>290</v>
      </c>
      <c r="J30" s="73" t="s">
        <v>291</v>
      </c>
    </row>
    <row r="31" spans="1:11" ht="16.2" thickBot="1" x14ac:dyDescent="0.35">
      <c r="A31" s="72" t="s">
        <v>125</v>
      </c>
      <c r="B31" s="73" t="s">
        <v>292</v>
      </c>
      <c r="C31" s="73" t="s">
        <v>293</v>
      </c>
      <c r="D31" s="73" t="s">
        <v>128</v>
      </c>
      <c r="E31" s="73" t="s">
        <v>294</v>
      </c>
      <c r="F31" s="73" t="s">
        <v>128</v>
      </c>
      <c r="G31" s="73" t="s">
        <v>128</v>
      </c>
      <c r="H31" s="73" t="s">
        <v>295</v>
      </c>
      <c r="I31" s="73" t="s">
        <v>296</v>
      </c>
      <c r="J31" s="73" t="s">
        <v>297</v>
      </c>
    </row>
    <row r="32" spans="1:11" ht="16.2" thickBot="1" x14ac:dyDescent="0.35">
      <c r="A32" s="72" t="s">
        <v>133</v>
      </c>
      <c r="B32" s="73" t="s">
        <v>298</v>
      </c>
      <c r="C32" s="73" t="s">
        <v>299</v>
      </c>
      <c r="D32" s="73" t="s">
        <v>136</v>
      </c>
      <c r="E32" s="73" t="s">
        <v>300</v>
      </c>
      <c r="F32" s="73" t="s">
        <v>136</v>
      </c>
      <c r="G32" s="73" t="s">
        <v>136</v>
      </c>
      <c r="H32" s="73" t="s">
        <v>301</v>
      </c>
      <c r="I32" s="73" t="s">
        <v>302</v>
      </c>
      <c r="J32" s="73" t="s">
        <v>303</v>
      </c>
    </row>
    <row r="33" spans="1:10" ht="16.2" thickBot="1" x14ac:dyDescent="0.35">
      <c r="A33" s="72" t="s">
        <v>141</v>
      </c>
      <c r="B33" s="73" t="s">
        <v>304</v>
      </c>
      <c r="C33" s="73" t="s">
        <v>305</v>
      </c>
      <c r="D33" s="73" t="s">
        <v>144</v>
      </c>
      <c r="E33" s="73" t="s">
        <v>306</v>
      </c>
      <c r="F33" s="73" t="s">
        <v>144</v>
      </c>
      <c r="G33" s="73" t="s">
        <v>144</v>
      </c>
      <c r="H33" s="73" t="s">
        <v>307</v>
      </c>
      <c r="I33" s="73" t="s">
        <v>308</v>
      </c>
      <c r="J33" s="73" t="s">
        <v>309</v>
      </c>
    </row>
    <row r="34" spans="1:10" ht="16.2" thickBot="1" x14ac:dyDescent="0.35">
      <c r="A34" s="72" t="s">
        <v>149</v>
      </c>
      <c r="B34" s="73" t="s">
        <v>310</v>
      </c>
      <c r="C34" s="73" t="s">
        <v>311</v>
      </c>
      <c r="D34" s="73" t="s">
        <v>152</v>
      </c>
      <c r="E34" s="73" t="s">
        <v>312</v>
      </c>
      <c r="F34" s="73" t="s">
        <v>152</v>
      </c>
      <c r="G34" s="73" t="s">
        <v>152</v>
      </c>
      <c r="H34" s="73" t="s">
        <v>313</v>
      </c>
      <c r="I34" s="73" t="s">
        <v>314</v>
      </c>
      <c r="J34" s="73" t="s">
        <v>315</v>
      </c>
    </row>
    <row r="35" spans="1:10" ht="16.2" thickBot="1" x14ac:dyDescent="0.35">
      <c r="A35" s="72" t="s">
        <v>157</v>
      </c>
      <c r="B35" s="73" t="s">
        <v>316</v>
      </c>
      <c r="C35" s="73" t="s">
        <v>317</v>
      </c>
      <c r="D35" s="73" t="s">
        <v>160</v>
      </c>
      <c r="E35" s="73" t="s">
        <v>318</v>
      </c>
      <c r="F35" s="73" t="s">
        <v>160</v>
      </c>
      <c r="G35" s="73" t="s">
        <v>160</v>
      </c>
      <c r="H35" s="73" t="s">
        <v>319</v>
      </c>
      <c r="I35" s="73" t="s">
        <v>320</v>
      </c>
      <c r="J35" s="73" t="s">
        <v>321</v>
      </c>
    </row>
    <row r="36" spans="1:10" ht="16.2" thickBot="1" x14ac:dyDescent="0.35">
      <c r="A36" s="72" t="s">
        <v>165</v>
      </c>
      <c r="B36" s="73" t="s">
        <v>322</v>
      </c>
      <c r="C36" s="73" t="s">
        <v>323</v>
      </c>
      <c r="D36" s="73" t="s">
        <v>168</v>
      </c>
      <c r="E36" s="73" t="s">
        <v>324</v>
      </c>
      <c r="F36" s="73" t="s">
        <v>168</v>
      </c>
      <c r="G36" s="73" t="s">
        <v>168</v>
      </c>
      <c r="H36" s="73" t="s">
        <v>325</v>
      </c>
      <c r="I36" s="73" t="s">
        <v>326</v>
      </c>
      <c r="J36" s="73" t="s">
        <v>327</v>
      </c>
    </row>
    <row r="37" spans="1:10" ht="16.2" thickBot="1" x14ac:dyDescent="0.35">
      <c r="A37" s="72" t="s">
        <v>173</v>
      </c>
      <c r="B37" s="73" t="s">
        <v>328</v>
      </c>
      <c r="C37" s="73" t="s">
        <v>329</v>
      </c>
      <c r="D37" s="73" t="s">
        <v>176</v>
      </c>
      <c r="E37" s="73" t="s">
        <v>330</v>
      </c>
      <c r="F37" s="73" t="s">
        <v>176</v>
      </c>
      <c r="G37" s="73" t="s">
        <v>176</v>
      </c>
      <c r="H37" s="73" t="s">
        <v>331</v>
      </c>
      <c r="I37" s="73" t="s">
        <v>332</v>
      </c>
      <c r="J37" s="73" t="s">
        <v>333</v>
      </c>
    </row>
    <row r="38" spans="1:10" ht="16.2" thickBot="1" x14ac:dyDescent="0.35">
      <c r="A38" s="72" t="s">
        <v>181</v>
      </c>
      <c r="B38" s="73" t="s">
        <v>334</v>
      </c>
      <c r="C38" s="73" t="s">
        <v>335</v>
      </c>
      <c r="D38" s="73" t="s">
        <v>184</v>
      </c>
      <c r="E38" s="73" t="s">
        <v>336</v>
      </c>
      <c r="F38" s="73" t="s">
        <v>184</v>
      </c>
      <c r="G38" s="73" t="s">
        <v>184</v>
      </c>
      <c r="H38" s="73" t="s">
        <v>337</v>
      </c>
      <c r="I38" s="73" t="s">
        <v>338</v>
      </c>
      <c r="J38" s="73" t="s">
        <v>339</v>
      </c>
    </row>
    <row r="39" spans="1:10" ht="16.2" thickBot="1" x14ac:dyDescent="0.35">
      <c r="A39" s="72" t="s">
        <v>189</v>
      </c>
      <c r="B39" s="73" t="s">
        <v>340</v>
      </c>
      <c r="C39" s="73" t="s">
        <v>341</v>
      </c>
      <c r="D39" s="73" t="s">
        <v>192</v>
      </c>
      <c r="E39" s="73" t="s">
        <v>342</v>
      </c>
      <c r="F39" s="73" t="s">
        <v>192</v>
      </c>
      <c r="G39" s="73" t="s">
        <v>192</v>
      </c>
      <c r="H39" s="73" t="s">
        <v>343</v>
      </c>
      <c r="I39" s="73" t="s">
        <v>344</v>
      </c>
      <c r="J39" s="73" t="s">
        <v>345</v>
      </c>
    </row>
    <row r="40" spans="1:10" ht="16.2" thickBot="1" x14ac:dyDescent="0.35">
      <c r="A40" s="72" t="s">
        <v>197</v>
      </c>
      <c r="B40" s="73" t="s">
        <v>346</v>
      </c>
      <c r="C40" s="73" t="s">
        <v>347</v>
      </c>
      <c r="D40" s="73" t="s">
        <v>200</v>
      </c>
      <c r="E40" s="73" t="s">
        <v>348</v>
      </c>
      <c r="F40" s="73" t="s">
        <v>200</v>
      </c>
      <c r="G40" s="73" t="s">
        <v>200</v>
      </c>
      <c r="H40" s="73" t="s">
        <v>349</v>
      </c>
      <c r="I40" s="73" t="s">
        <v>350</v>
      </c>
      <c r="J40" s="73" t="s">
        <v>351</v>
      </c>
    </row>
    <row r="41" spans="1:10" ht="16.2" thickBot="1" x14ac:dyDescent="0.35">
      <c r="A41" s="72" t="s">
        <v>205</v>
      </c>
      <c r="B41" s="73" t="s">
        <v>352</v>
      </c>
      <c r="C41" s="73" t="s">
        <v>353</v>
      </c>
      <c r="D41" s="73" t="s">
        <v>208</v>
      </c>
      <c r="E41" s="73" t="s">
        <v>354</v>
      </c>
      <c r="F41" s="73" t="s">
        <v>208</v>
      </c>
      <c r="G41" s="73" t="s">
        <v>208</v>
      </c>
      <c r="H41" s="73" t="s">
        <v>355</v>
      </c>
      <c r="I41" s="73" t="s">
        <v>356</v>
      </c>
      <c r="J41" s="73" t="s">
        <v>357</v>
      </c>
    </row>
    <row r="42" spans="1:10" ht="16.2" thickBot="1" x14ac:dyDescent="0.35">
      <c r="A42" s="72" t="s">
        <v>213</v>
      </c>
      <c r="B42" s="73" t="s">
        <v>358</v>
      </c>
      <c r="C42" s="73" t="s">
        <v>359</v>
      </c>
      <c r="D42" s="73" t="s">
        <v>216</v>
      </c>
      <c r="E42" s="73" t="s">
        <v>360</v>
      </c>
      <c r="F42" s="73" t="s">
        <v>216</v>
      </c>
      <c r="G42" s="73" t="s">
        <v>216</v>
      </c>
      <c r="H42" s="73" t="s">
        <v>361</v>
      </c>
      <c r="I42" s="73" t="s">
        <v>362</v>
      </c>
      <c r="J42" s="73" t="s">
        <v>363</v>
      </c>
    </row>
    <row r="43" spans="1:10" ht="16.2" thickBot="1" x14ac:dyDescent="0.35">
      <c r="A43" s="72" t="s">
        <v>221</v>
      </c>
      <c r="B43" s="73" t="s">
        <v>364</v>
      </c>
      <c r="C43" s="73" t="s">
        <v>365</v>
      </c>
      <c r="D43" s="73" t="s">
        <v>224</v>
      </c>
      <c r="E43" s="73" t="s">
        <v>366</v>
      </c>
      <c r="F43" s="73" t="s">
        <v>224</v>
      </c>
      <c r="G43" s="73" t="s">
        <v>224</v>
      </c>
      <c r="H43" s="73" t="s">
        <v>367</v>
      </c>
      <c r="I43" s="73" t="s">
        <v>368</v>
      </c>
      <c r="J43" s="73" t="s">
        <v>369</v>
      </c>
    </row>
    <row r="44" spans="1:10" ht="16.2" thickBot="1" x14ac:dyDescent="0.35">
      <c r="A44" s="72" t="s">
        <v>229</v>
      </c>
      <c r="B44" s="73" t="s">
        <v>370</v>
      </c>
      <c r="C44" s="73" t="s">
        <v>371</v>
      </c>
      <c r="D44" s="73" t="s">
        <v>230</v>
      </c>
      <c r="E44" s="73" t="s">
        <v>372</v>
      </c>
      <c r="F44" s="73" t="s">
        <v>230</v>
      </c>
      <c r="G44" s="73" t="s">
        <v>230</v>
      </c>
      <c r="H44" s="73" t="s">
        <v>373</v>
      </c>
      <c r="I44" s="73" t="s">
        <v>374</v>
      </c>
      <c r="J44" s="73" t="s">
        <v>375</v>
      </c>
    </row>
    <row r="45" spans="1:10" ht="16.2" thickBot="1" x14ac:dyDescent="0.35">
      <c r="A45" s="72" t="s">
        <v>236</v>
      </c>
      <c r="B45" s="73" t="s">
        <v>376</v>
      </c>
      <c r="C45" s="73" t="s">
        <v>377</v>
      </c>
      <c r="D45" s="73" t="s">
        <v>237</v>
      </c>
      <c r="E45" s="73" t="s">
        <v>378</v>
      </c>
      <c r="F45" s="73" t="s">
        <v>237</v>
      </c>
      <c r="G45" s="73" t="s">
        <v>237</v>
      </c>
      <c r="H45" s="73" t="s">
        <v>379</v>
      </c>
      <c r="I45" s="73" t="s">
        <v>380</v>
      </c>
      <c r="J45" s="73" t="s">
        <v>381</v>
      </c>
    </row>
    <row r="46" spans="1:10" ht="16.2" thickBot="1" x14ac:dyDescent="0.35">
      <c r="A46" s="72" t="s">
        <v>243</v>
      </c>
      <c r="B46" s="73" t="s">
        <v>382</v>
      </c>
      <c r="C46" s="73" t="s">
        <v>383</v>
      </c>
      <c r="D46" s="73" t="s">
        <v>244</v>
      </c>
      <c r="E46" s="73" t="s">
        <v>384</v>
      </c>
      <c r="F46" s="73" t="s">
        <v>244</v>
      </c>
      <c r="G46" s="73" t="s">
        <v>244</v>
      </c>
      <c r="H46" s="73" t="s">
        <v>385</v>
      </c>
      <c r="I46" s="73" t="s">
        <v>386</v>
      </c>
      <c r="J46" s="73" t="s">
        <v>387</v>
      </c>
    </row>
    <row r="47" spans="1:10" ht="16.2" thickBot="1" x14ac:dyDescent="0.35">
      <c r="A47" s="72" t="s">
        <v>250</v>
      </c>
      <c r="B47" s="73" t="s">
        <v>251</v>
      </c>
      <c r="C47" s="73" t="s">
        <v>388</v>
      </c>
      <c r="D47" s="73" t="s">
        <v>251</v>
      </c>
      <c r="E47" s="73" t="s">
        <v>389</v>
      </c>
      <c r="F47" s="73" t="s">
        <v>251</v>
      </c>
      <c r="G47" s="73" t="s">
        <v>251</v>
      </c>
      <c r="H47" s="73" t="s">
        <v>390</v>
      </c>
      <c r="I47" s="73" t="s">
        <v>391</v>
      </c>
      <c r="J47" s="73" t="s">
        <v>392</v>
      </c>
    </row>
    <row r="48" spans="1:10" ht="16.2" thickBot="1" x14ac:dyDescent="0.35">
      <c r="A48" s="72" t="s">
        <v>257</v>
      </c>
      <c r="B48" s="73" t="s">
        <v>258</v>
      </c>
      <c r="C48" s="73" t="s">
        <v>393</v>
      </c>
      <c r="D48" s="73" t="s">
        <v>258</v>
      </c>
      <c r="E48" s="73" t="s">
        <v>258</v>
      </c>
      <c r="F48" s="73" t="s">
        <v>258</v>
      </c>
      <c r="G48" s="73" t="s">
        <v>258</v>
      </c>
      <c r="H48" s="73" t="s">
        <v>258</v>
      </c>
      <c r="I48" s="73" t="s">
        <v>394</v>
      </c>
      <c r="J48" s="73" t="s">
        <v>258</v>
      </c>
    </row>
    <row r="49" spans="1:10" ht="16.2" thickBot="1" x14ac:dyDescent="0.35">
      <c r="A49" s="72" t="s">
        <v>264</v>
      </c>
      <c r="B49" s="73" t="s">
        <v>265</v>
      </c>
      <c r="C49" s="73" t="s">
        <v>265</v>
      </c>
      <c r="D49" s="73" t="s">
        <v>265</v>
      </c>
      <c r="E49" s="73" t="s">
        <v>265</v>
      </c>
      <c r="F49" s="73" t="s">
        <v>265</v>
      </c>
      <c r="G49" s="73" t="s">
        <v>265</v>
      </c>
      <c r="H49" s="73" t="s">
        <v>265</v>
      </c>
      <c r="I49" s="73" t="s">
        <v>395</v>
      </c>
      <c r="J49" s="73" t="s">
        <v>265</v>
      </c>
    </row>
    <row r="50" spans="1:10" ht="18.600000000000001" thickBot="1" x14ac:dyDescent="0.35">
      <c r="A50" s="68"/>
    </row>
    <row r="51" spans="1:10" ht="16.2" thickBot="1" x14ac:dyDescent="0.35">
      <c r="A51" s="72" t="s">
        <v>267</v>
      </c>
      <c r="B51" s="72" t="s">
        <v>86</v>
      </c>
      <c r="C51" s="72" t="s">
        <v>87</v>
      </c>
      <c r="D51" s="72" t="s">
        <v>88</v>
      </c>
      <c r="E51" s="72" t="s">
        <v>89</v>
      </c>
      <c r="F51" s="72" t="s">
        <v>90</v>
      </c>
      <c r="G51" s="72" t="s">
        <v>91</v>
      </c>
      <c r="H51" s="72" t="s">
        <v>92</v>
      </c>
      <c r="I51" s="72" t="s">
        <v>93</v>
      </c>
      <c r="J51" s="72" t="s">
        <v>94</v>
      </c>
    </row>
    <row r="52" spans="1:10" ht="16.2" thickBot="1" x14ac:dyDescent="0.35">
      <c r="A52" s="72" t="s">
        <v>117</v>
      </c>
      <c r="B52" s="73">
        <v>60</v>
      </c>
      <c r="C52" s="73">
        <v>499890.5</v>
      </c>
      <c r="D52" s="73">
        <v>19</v>
      </c>
      <c r="E52" s="73">
        <v>118</v>
      </c>
      <c r="F52" s="73">
        <v>19</v>
      </c>
      <c r="G52" s="73">
        <v>19</v>
      </c>
      <c r="H52" s="73">
        <v>78</v>
      </c>
      <c r="I52" s="73">
        <v>499934</v>
      </c>
      <c r="J52" s="73">
        <v>500009.1</v>
      </c>
    </row>
    <row r="53" spans="1:10" ht="16.2" thickBot="1" x14ac:dyDescent="0.35">
      <c r="A53" s="72" t="s">
        <v>125</v>
      </c>
      <c r="B53" s="73">
        <v>59</v>
      </c>
      <c r="C53" s="73">
        <v>499889.5</v>
      </c>
      <c r="D53" s="73">
        <v>18</v>
      </c>
      <c r="E53" s="73">
        <v>75.5</v>
      </c>
      <c r="F53" s="73">
        <v>18</v>
      </c>
      <c r="G53" s="73">
        <v>18</v>
      </c>
      <c r="H53" s="73">
        <v>44</v>
      </c>
      <c r="I53" s="73">
        <v>499933</v>
      </c>
      <c r="J53" s="73">
        <v>95.5</v>
      </c>
    </row>
    <row r="54" spans="1:10" ht="16.2" thickBot="1" x14ac:dyDescent="0.35">
      <c r="A54" s="72" t="s">
        <v>133</v>
      </c>
      <c r="B54" s="73">
        <v>58</v>
      </c>
      <c r="C54" s="73">
        <v>499888.5</v>
      </c>
      <c r="D54" s="73">
        <v>17</v>
      </c>
      <c r="E54" s="73">
        <v>49</v>
      </c>
      <c r="F54" s="73">
        <v>17</v>
      </c>
      <c r="G54" s="73">
        <v>17</v>
      </c>
      <c r="H54" s="73">
        <v>43</v>
      </c>
      <c r="I54" s="73">
        <v>499932</v>
      </c>
      <c r="J54" s="73">
        <v>94.5</v>
      </c>
    </row>
    <row r="55" spans="1:10" ht="16.2" thickBot="1" x14ac:dyDescent="0.35">
      <c r="A55" s="72" t="s">
        <v>141</v>
      </c>
      <c r="B55" s="73">
        <v>57</v>
      </c>
      <c r="C55" s="73">
        <v>499887.5</v>
      </c>
      <c r="D55" s="73">
        <v>16</v>
      </c>
      <c r="E55" s="73">
        <v>48</v>
      </c>
      <c r="F55" s="73">
        <v>16</v>
      </c>
      <c r="G55" s="73">
        <v>16</v>
      </c>
      <c r="H55" s="73">
        <v>42</v>
      </c>
      <c r="I55" s="73">
        <v>499931</v>
      </c>
      <c r="J55" s="73">
        <v>93.5</v>
      </c>
    </row>
    <row r="56" spans="1:10" ht="16.2" thickBot="1" x14ac:dyDescent="0.35">
      <c r="A56" s="72" t="s">
        <v>149</v>
      </c>
      <c r="B56" s="73">
        <v>56</v>
      </c>
      <c r="C56" s="73">
        <v>499886.5</v>
      </c>
      <c r="D56" s="73">
        <v>15</v>
      </c>
      <c r="E56" s="73">
        <v>47</v>
      </c>
      <c r="F56" s="73">
        <v>15</v>
      </c>
      <c r="G56" s="73">
        <v>15</v>
      </c>
      <c r="H56" s="73">
        <v>41</v>
      </c>
      <c r="I56" s="73">
        <v>499911</v>
      </c>
      <c r="J56" s="73">
        <v>92.5</v>
      </c>
    </row>
    <row r="57" spans="1:10" ht="16.2" thickBot="1" x14ac:dyDescent="0.35">
      <c r="A57" s="72" t="s">
        <v>157</v>
      </c>
      <c r="B57" s="73">
        <v>55</v>
      </c>
      <c r="C57" s="73">
        <v>499885.5</v>
      </c>
      <c r="D57" s="73">
        <v>14</v>
      </c>
      <c r="E57" s="73">
        <v>46</v>
      </c>
      <c r="F57" s="73">
        <v>14</v>
      </c>
      <c r="G57" s="73">
        <v>14</v>
      </c>
      <c r="H57" s="73">
        <v>40</v>
      </c>
      <c r="I57" s="73">
        <v>499910</v>
      </c>
      <c r="J57" s="73">
        <v>91.5</v>
      </c>
    </row>
    <row r="58" spans="1:10" ht="16.2" thickBot="1" x14ac:dyDescent="0.35">
      <c r="A58" s="72" t="s">
        <v>165</v>
      </c>
      <c r="B58" s="73">
        <v>29</v>
      </c>
      <c r="C58" s="73">
        <v>499884.5</v>
      </c>
      <c r="D58" s="73">
        <v>13</v>
      </c>
      <c r="E58" s="73">
        <v>45</v>
      </c>
      <c r="F58" s="73">
        <v>13</v>
      </c>
      <c r="G58" s="73">
        <v>13</v>
      </c>
      <c r="H58" s="73">
        <v>39</v>
      </c>
      <c r="I58" s="73">
        <v>499909</v>
      </c>
      <c r="J58" s="73">
        <v>90.5</v>
      </c>
    </row>
    <row r="59" spans="1:10" ht="16.2" thickBot="1" x14ac:dyDescent="0.35">
      <c r="A59" s="72" t="s">
        <v>173</v>
      </c>
      <c r="B59" s="73">
        <v>28</v>
      </c>
      <c r="C59" s="73">
        <v>499883.5</v>
      </c>
      <c r="D59" s="73">
        <v>12</v>
      </c>
      <c r="E59" s="73">
        <v>44</v>
      </c>
      <c r="F59" s="73">
        <v>12</v>
      </c>
      <c r="G59" s="73">
        <v>12</v>
      </c>
      <c r="H59" s="73">
        <v>38</v>
      </c>
      <c r="I59" s="73">
        <v>499908</v>
      </c>
      <c r="J59" s="73">
        <v>89.5</v>
      </c>
    </row>
    <row r="60" spans="1:10" ht="16.2" thickBot="1" x14ac:dyDescent="0.35">
      <c r="A60" s="72" t="s">
        <v>181</v>
      </c>
      <c r="B60" s="73">
        <v>27</v>
      </c>
      <c r="C60" s="73">
        <v>499882.5</v>
      </c>
      <c r="D60" s="73">
        <v>11</v>
      </c>
      <c r="E60" s="73">
        <v>43</v>
      </c>
      <c r="F60" s="73">
        <v>11</v>
      </c>
      <c r="G60" s="73">
        <v>11</v>
      </c>
      <c r="H60" s="73">
        <v>37</v>
      </c>
      <c r="I60" s="73">
        <v>499907</v>
      </c>
      <c r="J60" s="73">
        <v>88.5</v>
      </c>
    </row>
    <row r="61" spans="1:10" ht="16.2" thickBot="1" x14ac:dyDescent="0.35">
      <c r="A61" s="72" t="s">
        <v>189</v>
      </c>
      <c r="B61" s="73">
        <v>26</v>
      </c>
      <c r="C61" s="73">
        <v>499881.5</v>
      </c>
      <c r="D61" s="73">
        <v>10</v>
      </c>
      <c r="E61" s="73">
        <v>42</v>
      </c>
      <c r="F61" s="73">
        <v>10</v>
      </c>
      <c r="G61" s="73">
        <v>10</v>
      </c>
      <c r="H61" s="73">
        <v>36</v>
      </c>
      <c r="I61" s="73">
        <v>499906</v>
      </c>
      <c r="J61" s="73">
        <v>87.5</v>
      </c>
    </row>
    <row r="62" spans="1:10" ht="16.2" thickBot="1" x14ac:dyDescent="0.35">
      <c r="A62" s="72" t="s">
        <v>197</v>
      </c>
      <c r="B62" s="73">
        <v>25</v>
      </c>
      <c r="C62" s="73">
        <v>499880.5</v>
      </c>
      <c r="D62" s="73">
        <v>9</v>
      </c>
      <c r="E62" s="73">
        <v>41</v>
      </c>
      <c r="F62" s="73">
        <v>9</v>
      </c>
      <c r="G62" s="73">
        <v>9</v>
      </c>
      <c r="H62" s="73">
        <v>35</v>
      </c>
      <c r="I62" s="73">
        <v>499905</v>
      </c>
      <c r="J62" s="73">
        <v>86.5</v>
      </c>
    </row>
    <row r="63" spans="1:10" ht="16.2" thickBot="1" x14ac:dyDescent="0.35">
      <c r="A63" s="72" t="s">
        <v>205</v>
      </c>
      <c r="B63" s="73">
        <v>24</v>
      </c>
      <c r="C63" s="73">
        <v>499879.5</v>
      </c>
      <c r="D63" s="73">
        <v>8</v>
      </c>
      <c r="E63" s="73">
        <v>40</v>
      </c>
      <c r="F63" s="73">
        <v>8</v>
      </c>
      <c r="G63" s="73">
        <v>8</v>
      </c>
      <c r="H63" s="73">
        <v>34</v>
      </c>
      <c r="I63" s="73">
        <v>499904</v>
      </c>
      <c r="J63" s="73">
        <v>85.5</v>
      </c>
    </row>
    <row r="64" spans="1:10" ht="16.2" thickBot="1" x14ac:dyDescent="0.35">
      <c r="A64" s="72" t="s">
        <v>213</v>
      </c>
      <c r="B64" s="73">
        <v>23</v>
      </c>
      <c r="C64" s="73">
        <v>499878.5</v>
      </c>
      <c r="D64" s="73">
        <v>7</v>
      </c>
      <c r="E64" s="73">
        <v>39</v>
      </c>
      <c r="F64" s="73">
        <v>7</v>
      </c>
      <c r="G64" s="73">
        <v>7</v>
      </c>
      <c r="H64" s="73">
        <v>33</v>
      </c>
      <c r="I64" s="73">
        <v>499903</v>
      </c>
      <c r="J64" s="73">
        <v>84.5</v>
      </c>
    </row>
    <row r="65" spans="1:14" ht="16.2" thickBot="1" x14ac:dyDescent="0.35">
      <c r="A65" s="72" t="s">
        <v>221</v>
      </c>
      <c r="B65" s="73">
        <v>22</v>
      </c>
      <c r="C65" s="73">
        <v>499877.5</v>
      </c>
      <c r="D65" s="73">
        <v>6</v>
      </c>
      <c r="E65" s="73">
        <v>38</v>
      </c>
      <c r="F65" s="73">
        <v>6</v>
      </c>
      <c r="G65" s="73">
        <v>6</v>
      </c>
      <c r="H65" s="73">
        <v>32</v>
      </c>
      <c r="I65" s="73">
        <v>499902</v>
      </c>
      <c r="J65" s="73">
        <v>83.5</v>
      </c>
    </row>
    <row r="66" spans="1:14" ht="16.2" thickBot="1" x14ac:dyDescent="0.35">
      <c r="A66" s="72" t="s">
        <v>229</v>
      </c>
      <c r="B66" s="73">
        <v>21</v>
      </c>
      <c r="C66" s="73">
        <v>499876.5</v>
      </c>
      <c r="D66" s="73">
        <v>5</v>
      </c>
      <c r="E66" s="73">
        <v>37</v>
      </c>
      <c r="F66" s="73">
        <v>5</v>
      </c>
      <c r="G66" s="73">
        <v>5</v>
      </c>
      <c r="H66" s="73">
        <v>31</v>
      </c>
      <c r="I66" s="73">
        <v>499901</v>
      </c>
      <c r="J66" s="73">
        <v>82.5</v>
      </c>
    </row>
    <row r="67" spans="1:14" ht="16.2" thickBot="1" x14ac:dyDescent="0.35">
      <c r="A67" s="72" t="s">
        <v>236</v>
      </c>
      <c r="B67" s="73">
        <v>20</v>
      </c>
      <c r="C67" s="73">
        <v>499875.5</v>
      </c>
      <c r="D67" s="73">
        <v>4</v>
      </c>
      <c r="E67" s="73">
        <v>36</v>
      </c>
      <c r="F67" s="73">
        <v>4</v>
      </c>
      <c r="G67" s="73">
        <v>4</v>
      </c>
      <c r="H67" s="73">
        <v>30</v>
      </c>
      <c r="I67" s="73">
        <v>499900</v>
      </c>
      <c r="J67" s="73">
        <v>59</v>
      </c>
    </row>
    <row r="68" spans="1:14" ht="16.2" thickBot="1" x14ac:dyDescent="0.35">
      <c r="A68" s="72" t="s">
        <v>243</v>
      </c>
      <c r="B68" s="73">
        <v>19</v>
      </c>
      <c r="C68" s="73">
        <v>499874.5</v>
      </c>
      <c r="D68" s="73">
        <v>3</v>
      </c>
      <c r="E68" s="73">
        <v>6</v>
      </c>
      <c r="F68" s="73">
        <v>3</v>
      </c>
      <c r="G68" s="73">
        <v>3</v>
      </c>
      <c r="H68" s="73">
        <v>29</v>
      </c>
      <c r="I68" s="73">
        <v>499899</v>
      </c>
      <c r="J68" s="73">
        <v>58</v>
      </c>
    </row>
    <row r="69" spans="1:14" ht="16.2" thickBot="1" x14ac:dyDescent="0.35">
      <c r="A69" s="72" t="s">
        <v>250</v>
      </c>
      <c r="B69" s="73">
        <v>2</v>
      </c>
      <c r="C69" s="73">
        <v>499873.5</v>
      </c>
      <c r="D69" s="73">
        <v>2</v>
      </c>
      <c r="E69" s="73">
        <v>5</v>
      </c>
      <c r="F69" s="73">
        <v>2</v>
      </c>
      <c r="G69" s="73">
        <v>2</v>
      </c>
      <c r="H69" s="73">
        <v>28</v>
      </c>
      <c r="I69" s="73">
        <v>499898</v>
      </c>
      <c r="J69" s="73">
        <v>57</v>
      </c>
    </row>
    <row r="70" spans="1:14" ht="16.2" thickBot="1" x14ac:dyDescent="0.35">
      <c r="A70" s="72" t="s">
        <v>257</v>
      </c>
      <c r="B70" s="73">
        <v>1</v>
      </c>
      <c r="C70" s="73">
        <v>499872.5</v>
      </c>
      <c r="D70" s="73">
        <v>1</v>
      </c>
      <c r="E70" s="73">
        <v>1</v>
      </c>
      <c r="F70" s="73">
        <v>1</v>
      </c>
      <c r="G70" s="73">
        <v>1</v>
      </c>
      <c r="H70" s="73">
        <v>1</v>
      </c>
      <c r="I70" s="73">
        <v>499897</v>
      </c>
      <c r="J70" s="73">
        <v>1</v>
      </c>
    </row>
    <row r="71" spans="1:14" ht="16.2" thickBot="1" x14ac:dyDescent="0.35">
      <c r="A71" s="72" t="s">
        <v>264</v>
      </c>
      <c r="B71" s="73">
        <v>0</v>
      </c>
      <c r="C71" s="73">
        <v>0</v>
      </c>
      <c r="D71" s="73">
        <v>0</v>
      </c>
      <c r="E71" s="73">
        <v>0</v>
      </c>
      <c r="F71" s="73">
        <v>0</v>
      </c>
      <c r="G71" s="73">
        <v>0</v>
      </c>
      <c r="H71" s="73">
        <v>0</v>
      </c>
      <c r="I71" s="73">
        <v>499896</v>
      </c>
      <c r="J71" s="73">
        <v>0</v>
      </c>
    </row>
    <row r="72" spans="1:14" ht="18.600000000000001" thickBot="1" x14ac:dyDescent="0.35">
      <c r="A72" s="68"/>
    </row>
    <row r="73" spans="1:14" ht="16.2" thickBot="1" x14ac:dyDescent="0.35">
      <c r="A73" s="72" t="s">
        <v>268</v>
      </c>
      <c r="B73" s="72" t="s">
        <v>86</v>
      </c>
      <c r="C73" s="72" t="s">
        <v>87</v>
      </c>
      <c r="D73" s="72" t="s">
        <v>88</v>
      </c>
      <c r="E73" s="72" t="s">
        <v>89</v>
      </c>
      <c r="F73" s="72" t="s">
        <v>90</v>
      </c>
      <c r="G73" s="72" t="s">
        <v>91</v>
      </c>
      <c r="H73" s="72" t="s">
        <v>92</v>
      </c>
      <c r="I73" s="72" t="s">
        <v>93</v>
      </c>
      <c r="J73" s="72" t="s">
        <v>94</v>
      </c>
      <c r="K73" s="72" t="s">
        <v>269</v>
      </c>
      <c r="L73" s="72" t="s">
        <v>270</v>
      </c>
      <c r="M73" s="72" t="s">
        <v>271</v>
      </c>
      <c r="N73" s="72" t="s">
        <v>272</v>
      </c>
    </row>
    <row r="74" spans="1:14" ht="16.2" thickBot="1" x14ac:dyDescent="0.35">
      <c r="A74" s="72" t="s">
        <v>96</v>
      </c>
      <c r="B74" s="73">
        <v>28</v>
      </c>
      <c r="C74" s="73">
        <v>499877.5</v>
      </c>
      <c r="D74" s="73">
        <v>14</v>
      </c>
      <c r="E74" s="73">
        <v>0</v>
      </c>
      <c r="F74" s="73">
        <v>13</v>
      </c>
      <c r="G74" s="73">
        <v>4</v>
      </c>
      <c r="H74" s="73">
        <v>78</v>
      </c>
      <c r="I74" s="73">
        <v>499902</v>
      </c>
      <c r="J74" s="73">
        <v>85.5</v>
      </c>
      <c r="K74" s="73">
        <v>1000002.1</v>
      </c>
      <c r="L74" s="73">
        <v>1000000</v>
      </c>
      <c r="M74" s="73">
        <v>-2.1</v>
      </c>
      <c r="N74" s="73">
        <v>0</v>
      </c>
    </row>
    <row r="75" spans="1:14" ht="16.2" thickBot="1" x14ac:dyDescent="0.35">
      <c r="A75" s="72" t="s">
        <v>97</v>
      </c>
      <c r="B75" s="73">
        <v>22</v>
      </c>
      <c r="C75" s="73">
        <v>499890.5</v>
      </c>
      <c r="D75" s="73">
        <v>12</v>
      </c>
      <c r="E75" s="73">
        <v>75.5</v>
      </c>
      <c r="F75" s="73">
        <v>3</v>
      </c>
      <c r="G75" s="73">
        <v>4</v>
      </c>
      <c r="H75" s="73">
        <v>33</v>
      </c>
      <c r="I75" s="73">
        <v>499910</v>
      </c>
      <c r="J75" s="73">
        <v>89.5</v>
      </c>
      <c r="K75" s="73">
        <v>1000039.6</v>
      </c>
      <c r="L75" s="73">
        <v>1000000</v>
      </c>
      <c r="M75" s="73">
        <v>-39.6</v>
      </c>
      <c r="N75" s="73">
        <v>0</v>
      </c>
    </row>
    <row r="76" spans="1:14" ht="16.2" thickBot="1" x14ac:dyDescent="0.35">
      <c r="A76" s="72" t="s">
        <v>98</v>
      </c>
      <c r="B76" s="73">
        <v>57</v>
      </c>
      <c r="C76" s="73">
        <v>499879.5</v>
      </c>
      <c r="D76" s="73">
        <v>17</v>
      </c>
      <c r="E76" s="73">
        <v>46</v>
      </c>
      <c r="F76" s="73">
        <v>18</v>
      </c>
      <c r="G76" s="73">
        <v>19</v>
      </c>
      <c r="H76" s="73">
        <v>36</v>
      </c>
      <c r="I76" s="73">
        <v>499934</v>
      </c>
      <c r="J76" s="73">
        <v>1</v>
      </c>
      <c r="K76" s="73">
        <v>1000007.6</v>
      </c>
      <c r="L76" s="73">
        <v>1000000</v>
      </c>
      <c r="M76" s="73">
        <v>-7.6</v>
      </c>
      <c r="N76" s="73">
        <v>0</v>
      </c>
    </row>
    <row r="77" spans="1:14" ht="16.2" thickBot="1" x14ac:dyDescent="0.35">
      <c r="A77" s="72" t="s">
        <v>99</v>
      </c>
      <c r="B77" s="73">
        <v>25</v>
      </c>
      <c r="C77" s="73">
        <v>499872.5</v>
      </c>
      <c r="D77" s="73">
        <v>2</v>
      </c>
      <c r="E77" s="73">
        <v>36</v>
      </c>
      <c r="F77" s="73">
        <v>2</v>
      </c>
      <c r="G77" s="73">
        <v>0</v>
      </c>
      <c r="H77" s="73">
        <v>32</v>
      </c>
      <c r="I77" s="73">
        <v>499898</v>
      </c>
      <c r="J77" s="73">
        <v>57</v>
      </c>
      <c r="K77" s="73">
        <v>999924.6</v>
      </c>
      <c r="L77" s="73">
        <v>1000000</v>
      </c>
      <c r="M77" s="73">
        <v>75.400000000000006</v>
      </c>
      <c r="N77" s="73">
        <v>0.01</v>
      </c>
    </row>
    <row r="78" spans="1:14" ht="16.2" thickBot="1" x14ac:dyDescent="0.35">
      <c r="A78" s="72" t="s">
        <v>100</v>
      </c>
      <c r="B78" s="73">
        <v>20</v>
      </c>
      <c r="C78" s="73">
        <v>499880.5</v>
      </c>
      <c r="D78" s="73">
        <v>13</v>
      </c>
      <c r="E78" s="73">
        <v>45</v>
      </c>
      <c r="F78" s="73">
        <v>14</v>
      </c>
      <c r="G78" s="73">
        <v>16</v>
      </c>
      <c r="H78" s="73">
        <v>30</v>
      </c>
      <c r="I78" s="73">
        <v>499932</v>
      </c>
      <c r="J78" s="73">
        <v>95.5</v>
      </c>
      <c r="K78" s="73">
        <v>1000046.1</v>
      </c>
      <c r="L78" s="73">
        <v>1000000</v>
      </c>
      <c r="M78" s="73">
        <v>-46.1</v>
      </c>
      <c r="N78" s="73">
        <v>0</v>
      </c>
    </row>
    <row r="79" spans="1:14" ht="16.2" thickBot="1" x14ac:dyDescent="0.35">
      <c r="A79" s="72" t="s">
        <v>101</v>
      </c>
      <c r="B79" s="73">
        <v>26</v>
      </c>
      <c r="C79" s="73">
        <v>0</v>
      </c>
      <c r="D79" s="73">
        <v>6</v>
      </c>
      <c r="E79" s="73">
        <v>5</v>
      </c>
      <c r="F79" s="73">
        <v>8</v>
      </c>
      <c r="G79" s="73">
        <v>4</v>
      </c>
      <c r="H79" s="73">
        <v>40</v>
      </c>
      <c r="I79" s="73">
        <v>499904</v>
      </c>
      <c r="J79" s="73">
        <v>500009.1</v>
      </c>
      <c r="K79" s="73">
        <v>1000002.1</v>
      </c>
      <c r="L79" s="73">
        <v>1000000</v>
      </c>
      <c r="M79" s="73">
        <v>-2.1</v>
      </c>
      <c r="N79" s="73">
        <v>0</v>
      </c>
    </row>
    <row r="80" spans="1:14" ht="16.2" thickBot="1" x14ac:dyDescent="0.35">
      <c r="A80" s="72" t="s">
        <v>102</v>
      </c>
      <c r="B80" s="73">
        <v>60</v>
      </c>
      <c r="C80" s="73">
        <v>499887.5</v>
      </c>
      <c r="D80" s="73">
        <v>19</v>
      </c>
      <c r="E80" s="73">
        <v>49</v>
      </c>
      <c r="F80" s="73">
        <v>15</v>
      </c>
      <c r="G80" s="73">
        <v>11</v>
      </c>
      <c r="H80" s="73">
        <v>43</v>
      </c>
      <c r="I80" s="73">
        <v>499911</v>
      </c>
      <c r="J80" s="73">
        <v>59</v>
      </c>
      <c r="K80" s="73">
        <v>1000054.6</v>
      </c>
      <c r="L80" s="73">
        <v>1000000</v>
      </c>
      <c r="M80" s="73">
        <v>-54.6</v>
      </c>
      <c r="N80" s="73">
        <v>-0.01</v>
      </c>
    </row>
    <row r="81" spans="1:14" ht="16.2" thickBot="1" x14ac:dyDescent="0.35">
      <c r="A81" s="72" t="s">
        <v>103</v>
      </c>
      <c r="B81" s="73">
        <v>58</v>
      </c>
      <c r="C81" s="73">
        <v>499884.5</v>
      </c>
      <c r="D81" s="73">
        <v>11</v>
      </c>
      <c r="E81" s="73">
        <v>42</v>
      </c>
      <c r="F81" s="73">
        <v>10</v>
      </c>
      <c r="G81" s="73">
        <v>4</v>
      </c>
      <c r="H81" s="73">
        <v>39</v>
      </c>
      <c r="I81" s="73">
        <v>499905</v>
      </c>
      <c r="J81" s="73">
        <v>86.5</v>
      </c>
      <c r="K81" s="73">
        <v>1000040.1</v>
      </c>
      <c r="L81" s="73">
        <v>1000000</v>
      </c>
      <c r="M81" s="73">
        <v>-40.1</v>
      </c>
      <c r="N81" s="73">
        <v>0</v>
      </c>
    </row>
    <row r="82" spans="1:14" ht="16.2" thickBot="1" x14ac:dyDescent="0.35">
      <c r="A82" s="72" t="s">
        <v>104</v>
      </c>
      <c r="B82" s="73">
        <v>19</v>
      </c>
      <c r="C82" s="73">
        <v>499875.5</v>
      </c>
      <c r="D82" s="73">
        <v>0</v>
      </c>
      <c r="E82" s="73">
        <v>37</v>
      </c>
      <c r="F82" s="73">
        <v>1</v>
      </c>
      <c r="G82" s="73">
        <v>0</v>
      </c>
      <c r="H82" s="73">
        <v>28</v>
      </c>
      <c r="I82" s="73">
        <v>499896</v>
      </c>
      <c r="J82" s="73">
        <v>82.5</v>
      </c>
      <c r="K82" s="73">
        <v>999939.1</v>
      </c>
      <c r="L82" s="73">
        <v>1000000</v>
      </c>
      <c r="M82" s="73">
        <v>60.9</v>
      </c>
      <c r="N82" s="73">
        <v>0.01</v>
      </c>
    </row>
    <row r="83" spans="1:14" ht="16.2" thickBot="1" x14ac:dyDescent="0.35">
      <c r="A83" s="72" t="s">
        <v>105</v>
      </c>
      <c r="B83" s="73">
        <v>0</v>
      </c>
      <c r="C83" s="73">
        <v>499873.5</v>
      </c>
      <c r="D83" s="73">
        <v>3</v>
      </c>
      <c r="E83" s="73">
        <v>40</v>
      </c>
      <c r="F83" s="73">
        <v>7</v>
      </c>
      <c r="G83" s="73">
        <v>11</v>
      </c>
      <c r="H83" s="73">
        <v>29</v>
      </c>
      <c r="I83" s="73">
        <v>499900</v>
      </c>
      <c r="J83" s="73">
        <v>91.5</v>
      </c>
      <c r="K83" s="73">
        <v>999955.1</v>
      </c>
      <c r="L83" s="73">
        <v>1000000</v>
      </c>
      <c r="M83" s="73">
        <v>44.9</v>
      </c>
      <c r="N83" s="73">
        <v>0</v>
      </c>
    </row>
    <row r="84" spans="1:14" ht="16.2" thickBot="1" x14ac:dyDescent="0.35">
      <c r="A84" s="72" t="s">
        <v>106</v>
      </c>
      <c r="B84" s="73">
        <v>23</v>
      </c>
      <c r="C84" s="73">
        <v>499878.5</v>
      </c>
      <c r="D84" s="73">
        <v>10</v>
      </c>
      <c r="E84" s="73">
        <v>39</v>
      </c>
      <c r="F84" s="73">
        <v>9</v>
      </c>
      <c r="G84" s="73">
        <v>4</v>
      </c>
      <c r="H84" s="73">
        <v>38</v>
      </c>
      <c r="I84" s="73">
        <v>499909</v>
      </c>
      <c r="J84" s="73">
        <v>84.5</v>
      </c>
      <c r="K84" s="73">
        <v>999995.1</v>
      </c>
      <c r="L84" s="73">
        <v>1000000</v>
      </c>
      <c r="M84" s="73">
        <v>4.9000000000000004</v>
      </c>
      <c r="N84" s="73">
        <v>0</v>
      </c>
    </row>
    <row r="85" spans="1:14" ht="16.2" thickBot="1" x14ac:dyDescent="0.35">
      <c r="A85" s="72" t="s">
        <v>107</v>
      </c>
      <c r="B85" s="73">
        <v>27</v>
      </c>
      <c r="C85" s="73">
        <v>499888.5</v>
      </c>
      <c r="D85" s="73">
        <v>8</v>
      </c>
      <c r="E85" s="73">
        <v>41</v>
      </c>
      <c r="F85" s="73">
        <v>12</v>
      </c>
      <c r="G85" s="73">
        <v>11</v>
      </c>
      <c r="H85" s="73">
        <v>34</v>
      </c>
      <c r="I85" s="73">
        <v>499897</v>
      </c>
      <c r="J85" s="73">
        <v>83.5</v>
      </c>
      <c r="K85" s="73">
        <v>1000002.1</v>
      </c>
      <c r="L85" s="73">
        <v>1000000</v>
      </c>
      <c r="M85" s="73">
        <v>-2.1</v>
      </c>
      <c r="N85" s="73">
        <v>0</v>
      </c>
    </row>
    <row r="86" spans="1:14" ht="16.2" thickBot="1" x14ac:dyDescent="0.35">
      <c r="A86" s="72" t="s">
        <v>108</v>
      </c>
      <c r="B86" s="73">
        <v>59</v>
      </c>
      <c r="C86" s="73">
        <v>499874.5</v>
      </c>
      <c r="D86" s="73">
        <v>9</v>
      </c>
      <c r="E86" s="73">
        <v>1</v>
      </c>
      <c r="F86" s="73">
        <v>11</v>
      </c>
      <c r="G86" s="73">
        <v>11</v>
      </c>
      <c r="H86" s="73">
        <v>41</v>
      </c>
      <c r="I86" s="73">
        <v>499899</v>
      </c>
      <c r="J86" s="73">
        <v>90.5</v>
      </c>
      <c r="K86" s="73">
        <v>999996.1</v>
      </c>
      <c r="L86" s="73">
        <v>1000000</v>
      </c>
      <c r="M86" s="73">
        <v>3.9</v>
      </c>
      <c r="N86" s="73">
        <v>0</v>
      </c>
    </row>
    <row r="87" spans="1:14" ht="16.2" thickBot="1" x14ac:dyDescent="0.35">
      <c r="A87" s="72" t="s">
        <v>109</v>
      </c>
      <c r="B87" s="73">
        <v>29</v>
      </c>
      <c r="C87" s="73">
        <v>499889.5</v>
      </c>
      <c r="D87" s="73">
        <v>18</v>
      </c>
      <c r="E87" s="73">
        <v>48</v>
      </c>
      <c r="F87" s="73">
        <v>19</v>
      </c>
      <c r="G87" s="73">
        <v>16</v>
      </c>
      <c r="H87" s="73">
        <v>44</v>
      </c>
      <c r="I87" s="73">
        <v>499907</v>
      </c>
      <c r="J87" s="73">
        <v>94.5</v>
      </c>
      <c r="K87" s="73">
        <v>1000065.1</v>
      </c>
      <c r="L87" s="73">
        <v>1000000</v>
      </c>
      <c r="M87" s="73">
        <v>-65.099999999999994</v>
      </c>
      <c r="N87" s="73">
        <v>-0.01</v>
      </c>
    </row>
    <row r="88" spans="1:14" ht="16.2" thickBot="1" x14ac:dyDescent="0.35">
      <c r="A88" s="72" t="s">
        <v>110</v>
      </c>
      <c r="B88" s="73">
        <v>1</v>
      </c>
      <c r="C88" s="73">
        <v>499882.5</v>
      </c>
      <c r="D88" s="73">
        <v>5</v>
      </c>
      <c r="E88" s="73">
        <v>38</v>
      </c>
      <c r="F88" s="73">
        <v>5</v>
      </c>
      <c r="G88" s="73">
        <v>4</v>
      </c>
      <c r="H88" s="73">
        <v>31</v>
      </c>
      <c r="I88" s="73">
        <v>499901</v>
      </c>
      <c r="J88" s="73">
        <v>87.5</v>
      </c>
      <c r="K88" s="73">
        <v>999955.1</v>
      </c>
      <c r="L88" s="73">
        <v>1000000</v>
      </c>
      <c r="M88" s="73">
        <v>44.9</v>
      </c>
      <c r="N88" s="73">
        <v>0</v>
      </c>
    </row>
    <row r="89" spans="1:14" ht="16.2" thickBot="1" x14ac:dyDescent="0.35">
      <c r="A89" s="72" t="s">
        <v>111</v>
      </c>
      <c r="B89" s="73">
        <v>2</v>
      </c>
      <c r="C89" s="73">
        <v>499883.5</v>
      </c>
      <c r="D89" s="73">
        <v>1</v>
      </c>
      <c r="E89" s="73">
        <v>118</v>
      </c>
      <c r="F89" s="73">
        <v>0</v>
      </c>
      <c r="G89" s="73">
        <v>0</v>
      </c>
      <c r="H89" s="73">
        <v>1</v>
      </c>
      <c r="I89" s="73">
        <v>499908</v>
      </c>
      <c r="J89" s="73">
        <v>88.5</v>
      </c>
      <c r="K89" s="73">
        <v>1000002.1</v>
      </c>
      <c r="L89" s="73">
        <v>1000000</v>
      </c>
      <c r="M89" s="73">
        <v>-2.1</v>
      </c>
      <c r="N89" s="73">
        <v>0</v>
      </c>
    </row>
    <row r="90" spans="1:14" ht="16.2" thickBot="1" x14ac:dyDescent="0.35">
      <c r="A90" s="72" t="s">
        <v>112</v>
      </c>
      <c r="B90" s="73">
        <v>21</v>
      </c>
      <c r="C90" s="73">
        <v>499881.5</v>
      </c>
      <c r="D90" s="73">
        <v>15</v>
      </c>
      <c r="E90" s="73">
        <v>44</v>
      </c>
      <c r="F90" s="73">
        <v>17</v>
      </c>
      <c r="G90" s="73">
        <v>16</v>
      </c>
      <c r="H90" s="73">
        <v>35</v>
      </c>
      <c r="I90" s="73">
        <v>499931</v>
      </c>
      <c r="J90" s="73">
        <v>58</v>
      </c>
      <c r="K90" s="73">
        <v>1000018.6</v>
      </c>
      <c r="L90" s="73">
        <v>1000000</v>
      </c>
      <c r="M90" s="73">
        <v>-18.600000000000001</v>
      </c>
      <c r="N90" s="73">
        <v>0</v>
      </c>
    </row>
    <row r="91" spans="1:14" ht="16.2" thickBot="1" x14ac:dyDescent="0.35">
      <c r="A91" s="72" t="s">
        <v>113</v>
      </c>
      <c r="B91" s="73">
        <v>55</v>
      </c>
      <c r="C91" s="73">
        <v>499885.5</v>
      </c>
      <c r="D91" s="73">
        <v>16</v>
      </c>
      <c r="E91" s="73">
        <v>43</v>
      </c>
      <c r="F91" s="73">
        <v>16</v>
      </c>
      <c r="G91" s="73">
        <v>11</v>
      </c>
      <c r="H91" s="73">
        <v>37</v>
      </c>
      <c r="I91" s="73">
        <v>499933</v>
      </c>
      <c r="J91" s="73">
        <v>0</v>
      </c>
      <c r="K91" s="73">
        <v>999996.6</v>
      </c>
      <c r="L91" s="73">
        <v>1000000</v>
      </c>
      <c r="M91" s="73">
        <v>3.4</v>
      </c>
      <c r="N91" s="73">
        <v>0</v>
      </c>
    </row>
    <row r="92" spans="1:14" ht="16.2" thickBot="1" x14ac:dyDescent="0.35">
      <c r="A92" s="72" t="s">
        <v>114</v>
      </c>
      <c r="B92" s="73">
        <v>56</v>
      </c>
      <c r="C92" s="73">
        <v>499876.5</v>
      </c>
      <c r="D92" s="73">
        <v>7</v>
      </c>
      <c r="E92" s="73">
        <v>6</v>
      </c>
      <c r="F92" s="73">
        <v>6</v>
      </c>
      <c r="G92" s="73">
        <v>4</v>
      </c>
      <c r="H92" s="73">
        <v>42</v>
      </c>
      <c r="I92" s="73">
        <v>499903</v>
      </c>
      <c r="J92" s="73">
        <v>92.5</v>
      </c>
      <c r="K92" s="73">
        <v>999993.1</v>
      </c>
      <c r="L92" s="73">
        <v>1000000</v>
      </c>
      <c r="M92" s="73">
        <v>6.9</v>
      </c>
      <c r="N92" s="73">
        <v>0</v>
      </c>
    </row>
    <row r="93" spans="1:14" ht="16.2" thickBot="1" x14ac:dyDescent="0.35">
      <c r="A93" s="72" t="s">
        <v>115</v>
      </c>
      <c r="B93" s="73">
        <v>24</v>
      </c>
      <c r="C93" s="73">
        <v>499886.5</v>
      </c>
      <c r="D93" s="73">
        <v>4</v>
      </c>
      <c r="E93" s="73">
        <v>47</v>
      </c>
      <c r="F93" s="73">
        <v>4</v>
      </c>
      <c r="G93" s="73">
        <v>0</v>
      </c>
      <c r="H93" s="73">
        <v>0</v>
      </c>
      <c r="I93" s="73">
        <v>499906</v>
      </c>
      <c r="J93" s="73">
        <v>93.5</v>
      </c>
      <c r="K93" s="73">
        <v>999965.1</v>
      </c>
      <c r="L93" s="73">
        <v>1000000</v>
      </c>
      <c r="M93" s="73">
        <v>34.9</v>
      </c>
      <c r="N93" s="73">
        <v>0</v>
      </c>
    </row>
    <row r="94" spans="1:14" ht="16.2" thickBot="1" x14ac:dyDescent="0.35"/>
    <row r="95" spans="1:14" ht="16.2" thickBot="1" x14ac:dyDescent="0.35">
      <c r="A95" s="74" t="s">
        <v>273</v>
      </c>
      <c r="B95" s="75">
        <v>1500146.6</v>
      </c>
    </row>
    <row r="96" spans="1:14" ht="16.2" thickBot="1" x14ac:dyDescent="0.35">
      <c r="A96" s="74" t="s">
        <v>274</v>
      </c>
      <c r="B96" s="75">
        <v>499896</v>
      </c>
    </row>
    <row r="97" spans="1:2" ht="16.2" thickBot="1" x14ac:dyDescent="0.35">
      <c r="A97" s="74" t="s">
        <v>275</v>
      </c>
      <c r="B97" s="75">
        <v>20000000</v>
      </c>
    </row>
    <row r="98" spans="1:2" ht="16.2" thickBot="1" x14ac:dyDescent="0.35">
      <c r="A98" s="74" t="s">
        <v>276</v>
      </c>
      <c r="B98" s="75">
        <v>20000000</v>
      </c>
    </row>
    <row r="99" spans="1:2" ht="16.2" thickBot="1" x14ac:dyDescent="0.35">
      <c r="A99" s="74" t="s">
        <v>277</v>
      </c>
      <c r="B99" s="75">
        <v>0</v>
      </c>
    </row>
    <row r="100" spans="1:2" ht="16.2" thickBot="1" x14ac:dyDescent="0.35">
      <c r="A100" s="74" t="s">
        <v>278</v>
      </c>
      <c r="B100" s="75"/>
    </row>
    <row r="101" spans="1:2" ht="16.2" thickBot="1" x14ac:dyDescent="0.35">
      <c r="A101" s="74" t="s">
        <v>279</v>
      </c>
      <c r="B101" s="75"/>
    </row>
    <row r="102" spans="1:2" ht="16.2" thickBot="1" x14ac:dyDescent="0.35">
      <c r="A102" s="74" t="s">
        <v>280</v>
      </c>
      <c r="B102" s="75">
        <v>0</v>
      </c>
    </row>
    <row r="104" spans="1:2" x14ac:dyDescent="0.3">
      <c r="A104" s="76" t="s">
        <v>281</v>
      </c>
    </row>
    <row r="106" spans="1:2" x14ac:dyDescent="0.3">
      <c r="A106" s="77" t="s">
        <v>282</v>
      </c>
    </row>
    <row r="107" spans="1:2" x14ac:dyDescent="0.3">
      <c r="A107" s="77" t="s">
        <v>396</v>
      </c>
    </row>
  </sheetData>
  <hyperlinks>
    <hyperlink ref="A104" r:id="rId1" display="https://miau.my-x.hu/myx-free/coco/test/216693520251013152322.html" xr:uid="{00000000-0004-0000-02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tablazat</vt:lpstr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2025-10-14T10:02:55Z</dcterms:modified>
</cp:coreProperties>
</file>