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odolanyi-my.sharepoint.com/personal/pitlik_laszlo_kodolanyi_hu/Documents/Beolvasottak/Downloads/"/>
    </mc:Choice>
  </mc:AlternateContent>
  <xr:revisionPtr revIDLastSave="2" documentId="13_ncr:1_{A27656E0-38C4-472C-A215-C80A2E983122}" xr6:coauthVersionLast="47" xr6:coauthVersionMax="47" xr10:uidLastSave="{88B3D3BA-1511-454F-96C6-B86F203EA807}"/>
  <bookViews>
    <workbookView xWindow="-108" yWindow="-108" windowWidth="23256" windowHeight="12456" activeTab="2" xr2:uid="{1792A69F-20FC-4100-BBCE-E119DB8E9102}"/>
  </bookViews>
  <sheets>
    <sheet name="Raw" sheetId="1" r:id="rId1"/>
    <sheet name="Object" sheetId="11" r:id="rId2"/>
    <sheet name="Y0_Input" sheetId="12" r:id="rId3"/>
    <sheet name="Y0_Result_Normal" sheetId="14" r:id="rId4"/>
    <sheet name="Y0_Input_Inv" sheetId="13" r:id="rId5"/>
    <sheet name="Y0_Result_Inverse" sheetId="15" r:id="rId6"/>
    <sheet name="Map" sheetId="2" r:id="rId7"/>
    <sheet name="PostMetrics" sheetId="3" r:id="rId8"/>
    <sheet name="Target group" sheetId="7" r:id="rId9"/>
    <sheet name="PlatformSummary" sheetId="5" r:id="rId10"/>
    <sheet name="DecisionOutput" sheetId="9" r:id="rId11"/>
    <sheet name="COCO" sheetId="10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12" l="1"/>
  <c r="N10" i="9"/>
  <c r="N9" i="9"/>
  <c r="O5" i="9"/>
  <c r="O6" i="9"/>
  <c r="O4" i="9"/>
  <c r="K5" i="9" a="1"/>
  <c r="K5" i="9"/>
  <c r="K6" i="9" a="1"/>
  <c r="K6" i="9" s="1"/>
  <c r="J5" i="9"/>
  <c r="J6" i="9"/>
  <c r="K4" i="9" a="1"/>
  <c r="K4" i="9" s="1"/>
  <c r="J4" i="9"/>
  <c r="X4" i="11"/>
  <c r="R5" i="11"/>
  <c r="R6" i="11"/>
  <c r="R7" i="11"/>
  <c r="R8" i="11"/>
  <c r="T8" i="11" s="1"/>
  <c r="R9" i="11"/>
  <c r="R10" i="11"/>
  <c r="T10" i="11" s="1"/>
  <c r="R11" i="11"/>
  <c r="R12" i="11"/>
  <c r="R13" i="11"/>
  <c r="R14" i="11"/>
  <c r="R15" i="11"/>
  <c r="R4" i="11"/>
  <c r="P5" i="11"/>
  <c r="P6" i="11"/>
  <c r="P7" i="11"/>
  <c r="P8" i="11"/>
  <c r="P9" i="11"/>
  <c r="P10" i="11"/>
  <c r="P11" i="11"/>
  <c r="P12" i="11"/>
  <c r="P13" i="11"/>
  <c r="P14" i="11"/>
  <c r="P15" i="11"/>
  <c r="P4" i="11"/>
  <c r="Q5" i="11"/>
  <c r="X5" i="11" s="1"/>
  <c r="Q6" i="11"/>
  <c r="S6" i="11" s="1"/>
  <c r="Q7" i="11"/>
  <c r="S7" i="11" s="1"/>
  <c r="Q8" i="11"/>
  <c r="Q9" i="11"/>
  <c r="Q10" i="11"/>
  <c r="Q11" i="11"/>
  <c r="X11" i="11" s="1"/>
  <c r="Q12" i="11"/>
  <c r="T12" i="11" s="1"/>
  <c r="Q13" i="11"/>
  <c r="X13" i="11" s="1"/>
  <c r="Q14" i="11"/>
  <c r="Q15" i="11"/>
  <c r="Q4" i="11"/>
  <c r="D3" i="12"/>
  <c r="D3" i="13" s="1"/>
  <c r="D4" i="12"/>
  <c r="D4" i="13" s="1"/>
  <c r="D5" i="12"/>
  <c r="D5" i="13" s="1"/>
  <c r="D6" i="12"/>
  <c r="D6" i="13" s="1"/>
  <c r="D7" i="12"/>
  <c r="D7" i="13" s="1"/>
  <c r="D8" i="12"/>
  <c r="D8" i="13" s="1"/>
  <c r="D9" i="12"/>
  <c r="D9" i="13" s="1"/>
  <c r="D10" i="12"/>
  <c r="D10" i="13" s="1"/>
  <c r="D11" i="12"/>
  <c r="D11" i="13" s="1"/>
  <c r="D12" i="12"/>
  <c r="D12" i="13" s="1"/>
  <c r="D13" i="12"/>
  <c r="D13" i="13" s="1"/>
  <c r="D2" i="12"/>
  <c r="D2" i="13" s="1"/>
  <c r="N7" i="11"/>
  <c r="O7" i="11" s="1"/>
  <c r="N9" i="11"/>
  <c r="O9" i="11" s="1"/>
  <c r="N14" i="11"/>
  <c r="O14" i="11" s="1"/>
  <c r="K14" i="11" a="1"/>
  <c r="K14" i="11" s="1"/>
  <c r="K15" i="11" a="1"/>
  <c r="K15" i="11" s="1"/>
  <c r="J7" i="11" a="1"/>
  <c r="J7" i="11"/>
  <c r="J15" i="11" a="1"/>
  <c r="J15" i="11" s="1"/>
  <c r="I12" i="11" a="1"/>
  <c r="I12" i="11" s="1"/>
  <c r="I13" i="11" a="1"/>
  <c r="I13" i="11" s="1"/>
  <c r="H15" i="11" a="1"/>
  <c r="H15" i="11" s="1"/>
  <c r="G7" i="11" a="1"/>
  <c r="G7" i="11" s="1"/>
  <c r="D5" i="11"/>
  <c r="H5" i="11" s="1" a="1"/>
  <c r="H5" i="11" s="1"/>
  <c r="D6" i="11"/>
  <c r="I6" i="11" s="1" a="1"/>
  <c r="I6" i="11" s="1"/>
  <c r="D7" i="11"/>
  <c r="F7" i="11" s="1"/>
  <c r="D8" i="11"/>
  <c r="F8" i="11" s="1"/>
  <c r="D9" i="11"/>
  <c r="F9" i="11" s="1"/>
  <c r="D10" i="11"/>
  <c r="J10" i="11" s="1" a="1"/>
  <c r="J10" i="11" s="1"/>
  <c r="D11" i="11"/>
  <c r="F11" i="11" s="1"/>
  <c r="D12" i="11"/>
  <c r="K12" i="11" s="1" a="1"/>
  <c r="K12" i="11" s="1"/>
  <c r="D13" i="11"/>
  <c r="N13" i="11" s="1"/>
  <c r="O13" i="11" s="1"/>
  <c r="D14" i="11"/>
  <c r="H14" i="11" s="1" a="1"/>
  <c r="H14" i="11" s="1"/>
  <c r="D15" i="11"/>
  <c r="N15" i="11" s="1"/>
  <c r="O15" i="11" s="1"/>
  <c r="D4" i="11"/>
  <c r="G4" i="11" s="1" a="1"/>
  <c r="G4" i="11" s="1"/>
  <c r="AY3" i="1"/>
  <c r="AY4" i="1"/>
  <c r="AY5" i="1"/>
  <c r="AY6" i="1"/>
  <c r="AY7" i="1"/>
  <c r="AY8" i="1"/>
  <c r="AY9" i="1"/>
  <c r="AY10" i="1"/>
  <c r="AY11" i="1"/>
  <c r="AY12" i="1"/>
  <c r="AY13" i="1"/>
  <c r="AY14" i="1"/>
  <c r="AY15" i="1"/>
  <c r="AY16" i="1"/>
  <c r="AY17" i="1"/>
  <c r="AY18" i="1"/>
  <c r="AY19" i="1"/>
  <c r="AY20" i="1"/>
  <c r="AY21" i="1"/>
  <c r="AY22" i="1"/>
  <c r="AY23" i="1"/>
  <c r="AY24" i="1"/>
  <c r="AY25" i="1"/>
  <c r="AY26" i="1"/>
  <c r="AY27" i="1"/>
  <c r="AY28" i="1"/>
  <c r="AY29" i="1"/>
  <c r="AY30" i="1"/>
  <c r="AY31" i="1"/>
  <c r="AY32" i="1"/>
  <c r="AY33" i="1"/>
  <c r="AY34" i="1"/>
  <c r="AY35" i="1"/>
  <c r="AY36" i="1"/>
  <c r="AY37" i="1"/>
  <c r="AY38" i="1"/>
  <c r="AY39" i="1"/>
  <c r="AY40" i="1"/>
  <c r="AY41" i="1"/>
  <c r="AY42" i="1"/>
  <c r="AY43" i="1"/>
  <c r="AY44" i="1"/>
  <c r="AY45" i="1"/>
  <c r="AY46" i="1"/>
  <c r="AY47" i="1"/>
  <c r="AY48" i="1"/>
  <c r="AY49" i="1"/>
  <c r="AY50" i="1"/>
  <c r="AY51" i="1"/>
  <c r="AY52" i="1"/>
  <c r="AY53" i="1"/>
  <c r="AY54" i="1"/>
  <c r="AY55" i="1"/>
  <c r="AY56" i="1"/>
  <c r="AY57" i="1"/>
  <c r="AY58" i="1"/>
  <c r="AY59" i="1"/>
  <c r="AY60" i="1"/>
  <c r="AY61" i="1"/>
  <c r="AY62" i="1"/>
  <c r="AY63" i="1"/>
  <c r="AY64" i="1"/>
  <c r="AY65" i="1"/>
  <c r="AY66" i="1"/>
  <c r="AY67" i="1"/>
  <c r="AY68" i="1"/>
  <c r="AY69" i="1"/>
  <c r="AY70" i="1"/>
  <c r="AY71" i="1"/>
  <c r="AY72" i="1"/>
  <c r="AY73" i="1"/>
  <c r="AY74" i="1"/>
  <c r="AY75" i="1"/>
  <c r="AY76" i="1"/>
  <c r="AY77" i="1"/>
  <c r="AY78" i="1"/>
  <c r="AY79" i="1"/>
  <c r="AY80" i="1"/>
  <c r="AY81" i="1"/>
  <c r="AY82" i="1"/>
  <c r="AY83" i="1"/>
  <c r="AY84" i="1"/>
  <c r="AY85" i="1"/>
  <c r="AY86" i="1"/>
  <c r="AY87" i="1"/>
  <c r="AY88" i="1"/>
  <c r="AY89" i="1"/>
  <c r="AY90" i="1"/>
  <c r="AY91" i="1"/>
  <c r="AY92" i="1"/>
  <c r="AY93" i="1"/>
  <c r="AY94" i="1"/>
  <c r="AY95" i="1"/>
  <c r="AY96" i="1"/>
  <c r="AY97" i="1"/>
  <c r="AY98" i="1"/>
  <c r="AY99" i="1"/>
  <c r="AY100" i="1"/>
  <c r="AY101" i="1"/>
  <c r="AY2" i="1"/>
  <c r="G5" i="9"/>
  <c r="G6" i="9"/>
  <c r="F5" i="9"/>
  <c r="F6" i="9"/>
  <c r="G4" i="9"/>
  <c r="F4" i="9"/>
  <c r="E11" i="10"/>
  <c r="E12" i="10"/>
  <c r="E10" i="10"/>
  <c r="D11" i="10"/>
  <c r="D12" i="10"/>
  <c r="D10" i="10"/>
  <c r="C11" i="10"/>
  <c r="C12" i="10"/>
  <c r="C10" i="10"/>
  <c r="B11" i="10"/>
  <c r="B12" i="10"/>
  <c r="B10" i="10"/>
  <c r="D6" i="10"/>
  <c r="C6" i="10"/>
  <c r="K6" i="10" a="1"/>
  <c r="K6" i="10" s="1"/>
  <c r="J6" i="10"/>
  <c r="I6" i="10"/>
  <c r="H6" i="10"/>
  <c r="G6" i="10"/>
  <c r="F6" i="10"/>
  <c r="E6" i="10"/>
  <c r="B6" i="10"/>
  <c r="D5" i="10"/>
  <c r="C5" i="10"/>
  <c r="K5" i="10" a="1"/>
  <c r="K5" i="10" s="1"/>
  <c r="J5" i="10"/>
  <c r="I5" i="10"/>
  <c r="H5" i="10"/>
  <c r="G5" i="10"/>
  <c r="F5" i="10"/>
  <c r="E5" i="10"/>
  <c r="B5" i="10"/>
  <c r="D4" i="10"/>
  <c r="C4" i="10"/>
  <c r="K4" i="10" a="1"/>
  <c r="K4" i="10"/>
  <c r="J4" i="10"/>
  <c r="I4" i="10"/>
  <c r="H4" i="10"/>
  <c r="G4" i="10"/>
  <c r="F4" i="10"/>
  <c r="E4" i="10"/>
  <c r="B4" i="10"/>
  <c r="AX2" i="1"/>
  <c r="AX3" i="1"/>
  <c r="AX4" i="1"/>
  <c r="AX5" i="1"/>
  <c r="AX6" i="1"/>
  <c r="AX7" i="1"/>
  <c r="AX8" i="1"/>
  <c r="AX9" i="1"/>
  <c r="AX10" i="1"/>
  <c r="AX11" i="1"/>
  <c r="AX12" i="1"/>
  <c r="AX13" i="1"/>
  <c r="AX14" i="1"/>
  <c r="AX15" i="1"/>
  <c r="AX16" i="1"/>
  <c r="AX17" i="1"/>
  <c r="AX18" i="1"/>
  <c r="AX19" i="1"/>
  <c r="AX20" i="1"/>
  <c r="AX21" i="1"/>
  <c r="AX22" i="1"/>
  <c r="AX23" i="1"/>
  <c r="AX24" i="1"/>
  <c r="AX25" i="1"/>
  <c r="AX26" i="1"/>
  <c r="AX27" i="1"/>
  <c r="AX28" i="1"/>
  <c r="AX29" i="1"/>
  <c r="AX30" i="1"/>
  <c r="AX31" i="1"/>
  <c r="AX32" i="1"/>
  <c r="AX33" i="1"/>
  <c r="AX34" i="1"/>
  <c r="AX35" i="1"/>
  <c r="AX36" i="1"/>
  <c r="AX37" i="1"/>
  <c r="AX38" i="1"/>
  <c r="AX39" i="1"/>
  <c r="AX40" i="1"/>
  <c r="AX41" i="1"/>
  <c r="AX42" i="1"/>
  <c r="AX43" i="1"/>
  <c r="AX44" i="1"/>
  <c r="AX45" i="1"/>
  <c r="AX46" i="1"/>
  <c r="AX47" i="1"/>
  <c r="AX48" i="1"/>
  <c r="AX49" i="1"/>
  <c r="AX50" i="1"/>
  <c r="AX51" i="1"/>
  <c r="AX52" i="1"/>
  <c r="AX53" i="1"/>
  <c r="AX54" i="1"/>
  <c r="AX55" i="1"/>
  <c r="AX56" i="1"/>
  <c r="AX57" i="1"/>
  <c r="AX58" i="1"/>
  <c r="AX59" i="1"/>
  <c r="AX60" i="1"/>
  <c r="AX61" i="1"/>
  <c r="AX62" i="1"/>
  <c r="AX63" i="1"/>
  <c r="AX64" i="1"/>
  <c r="AX65" i="1"/>
  <c r="AX66" i="1"/>
  <c r="AX67" i="1"/>
  <c r="AX68" i="1"/>
  <c r="AX69" i="1"/>
  <c r="AX70" i="1"/>
  <c r="AX71" i="1"/>
  <c r="AX72" i="1"/>
  <c r="AX73" i="1"/>
  <c r="AX74" i="1"/>
  <c r="AX75" i="1"/>
  <c r="AX76" i="1"/>
  <c r="AX77" i="1"/>
  <c r="AX78" i="1"/>
  <c r="AX79" i="1"/>
  <c r="AX80" i="1"/>
  <c r="AX81" i="1"/>
  <c r="AX82" i="1"/>
  <c r="AX83" i="1"/>
  <c r="AX84" i="1"/>
  <c r="AX85" i="1"/>
  <c r="AX86" i="1"/>
  <c r="AX87" i="1"/>
  <c r="AX88" i="1"/>
  <c r="AX89" i="1"/>
  <c r="AX90" i="1"/>
  <c r="AX91" i="1"/>
  <c r="AX92" i="1"/>
  <c r="AX93" i="1"/>
  <c r="AX94" i="1"/>
  <c r="AX95" i="1"/>
  <c r="AX96" i="1"/>
  <c r="AX97" i="1"/>
  <c r="AX98" i="1"/>
  <c r="AX99" i="1"/>
  <c r="AX100" i="1"/>
  <c r="AX101" i="1"/>
  <c r="AW2" i="1"/>
  <c r="AW3" i="1"/>
  <c r="AW4" i="1"/>
  <c r="AW5" i="1"/>
  <c r="AW6" i="1"/>
  <c r="AW7" i="1"/>
  <c r="AW8" i="1"/>
  <c r="AW9" i="1"/>
  <c r="AW10" i="1"/>
  <c r="AW11" i="1"/>
  <c r="AW12" i="1"/>
  <c r="AW13" i="1"/>
  <c r="AW14" i="1"/>
  <c r="AW15" i="1"/>
  <c r="AW16" i="1"/>
  <c r="AW17" i="1"/>
  <c r="AW18" i="1"/>
  <c r="AW19" i="1"/>
  <c r="AW20" i="1"/>
  <c r="AW21" i="1"/>
  <c r="AW22" i="1"/>
  <c r="AW23" i="1"/>
  <c r="AW24" i="1"/>
  <c r="AW25" i="1"/>
  <c r="AW26" i="1"/>
  <c r="AW27" i="1"/>
  <c r="AW28" i="1"/>
  <c r="AW29" i="1"/>
  <c r="AW30" i="1"/>
  <c r="AW31" i="1"/>
  <c r="AW32" i="1"/>
  <c r="AW33" i="1"/>
  <c r="AW34" i="1"/>
  <c r="AW35" i="1"/>
  <c r="AW36" i="1"/>
  <c r="AW37" i="1"/>
  <c r="AW38" i="1"/>
  <c r="AW39" i="1"/>
  <c r="AW40" i="1"/>
  <c r="AW41" i="1"/>
  <c r="AW42" i="1"/>
  <c r="AW43" i="1"/>
  <c r="AW44" i="1"/>
  <c r="AW45" i="1"/>
  <c r="AW46" i="1"/>
  <c r="AW47" i="1"/>
  <c r="AW48" i="1"/>
  <c r="AW49" i="1"/>
  <c r="AW50" i="1"/>
  <c r="AW51" i="1"/>
  <c r="AW52" i="1"/>
  <c r="AW53" i="1"/>
  <c r="AW54" i="1"/>
  <c r="AW55" i="1"/>
  <c r="AW56" i="1"/>
  <c r="AW57" i="1"/>
  <c r="AW58" i="1"/>
  <c r="AW59" i="1"/>
  <c r="AW60" i="1"/>
  <c r="AW61" i="1"/>
  <c r="AW62" i="1"/>
  <c r="AW63" i="1"/>
  <c r="AW64" i="1"/>
  <c r="AW65" i="1"/>
  <c r="AW66" i="1"/>
  <c r="AW67" i="1"/>
  <c r="AW68" i="1"/>
  <c r="AW69" i="1"/>
  <c r="AW70" i="1"/>
  <c r="AW71" i="1"/>
  <c r="AW72" i="1"/>
  <c r="AW73" i="1"/>
  <c r="AW74" i="1"/>
  <c r="AW75" i="1"/>
  <c r="AW76" i="1"/>
  <c r="AW77" i="1"/>
  <c r="AW78" i="1"/>
  <c r="AW79" i="1"/>
  <c r="AW80" i="1"/>
  <c r="AW81" i="1"/>
  <c r="AW82" i="1"/>
  <c r="AW83" i="1"/>
  <c r="AW84" i="1"/>
  <c r="AW85" i="1"/>
  <c r="AW86" i="1"/>
  <c r="AW87" i="1"/>
  <c r="AW88" i="1"/>
  <c r="AW89" i="1"/>
  <c r="AW90" i="1"/>
  <c r="AW91" i="1"/>
  <c r="AW92" i="1"/>
  <c r="AW93" i="1"/>
  <c r="AW94" i="1"/>
  <c r="AW95" i="1"/>
  <c r="AW96" i="1"/>
  <c r="AW97" i="1"/>
  <c r="AW98" i="1"/>
  <c r="AW99" i="1"/>
  <c r="AW100" i="1"/>
  <c r="AW101" i="1"/>
  <c r="AV2" i="1"/>
  <c r="AV3" i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U2" i="1"/>
  <c r="AU3" i="1"/>
  <c r="AU4" i="1"/>
  <c r="AU5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AU72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91" i="1"/>
  <c r="AU92" i="1"/>
  <c r="AU93" i="1"/>
  <c r="AU94" i="1"/>
  <c r="AU95" i="1"/>
  <c r="AU96" i="1"/>
  <c r="AU97" i="1"/>
  <c r="AU98" i="1"/>
  <c r="AU99" i="1"/>
  <c r="AU100" i="1"/>
  <c r="AU101" i="1"/>
  <c r="AS2" i="1"/>
  <c r="AS3" i="1"/>
  <c r="AS4" i="1"/>
  <c r="AS5" i="1"/>
  <c r="AS6" i="1"/>
  <c r="AS7" i="1"/>
  <c r="AS8" i="1"/>
  <c r="AS9" i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34" i="1"/>
  <c r="AS35" i="1"/>
  <c r="AS36" i="1"/>
  <c r="AS37" i="1"/>
  <c r="AS38" i="1"/>
  <c r="AS39" i="1"/>
  <c r="AS40" i="1"/>
  <c r="AS41" i="1"/>
  <c r="AS42" i="1"/>
  <c r="AS43" i="1"/>
  <c r="AS44" i="1"/>
  <c r="AS45" i="1"/>
  <c r="AS46" i="1"/>
  <c r="AS47" i="1"/>
  <c r="AS48" i="1"/>
  <c r="AS49" i="1"/>
  <c r="AS50" i="1"/>
  <c r="AS51" i="1"/>
  <c r="AS52" i="1"/>
  <c r="AS53" i="1"/>
  <c r="AS54" i="1"/>
  <c r="AS55" i="1"/>
  <c r="AS56" i="1"/>
  <c r="AS57" i="1"/>
  <c r="AS58" i="1"/>
  <c r="AS59" i="1"/>
  <c r="AS60" i="1"/>
  <c r="AS61" i="1"/>
  <c r="AS62" i="1"/>
  <c r="AS63" i="1"/>
  <c r="AS64" i="1"/>
  <c r="AS65" i="1"/>
  <c r="AS66" i="1"/>
  <c r="AS67" i="1"/>
  <c r="AS68" i="1"/>
  <c r="AS69" i="1"/>
  <c r="AS70" i="1"/>
  <c r="AS71" i="1"/>
  <c r="AS72" i="1"/>
  <c r="AS73" i="1"/>
  <c r="AS74" i="1"/>
  <c r="AS75" i="1"/>
  <c r="AS76" i="1"/>
  <c r="AS77" i="1"/>
  <c r="AS78" i="1"/>
  <c r="AS79" i="1"/>
  <c r="AS80" i="1"/>
  <c r="AS81" i="1"/>
  <c r="AS82" i="1"/>
  <c r="AS83" i="1"/>
  <c r="AS84" i="1"/>
  <c r="AS85" i="1"/>
  <c r="AS86" i="1"/>
  <c r="AS87" i="1"/>
  <c r="AS88" i="1"/>
  <c r="AS89" i="1"/>
  <c r="AS90" i="1"/>
  <c r="AS91" i="1"/>
  <c r="AS92" i="1"/>
  <c r="AS93" i="1"/>
  <c r="AS94" i="1"/>
  <c r="AS95" i="1"/>
  <c r="AS96" i="1"/>
  <c r="AS97" i="1"/>
  <c r="AS98" i="1"/>
  <c r="AS99" i="1"/>
  <c r="AS100" i="1"/>
  <c r="AS101" i="1"/>
  <c r="AR2" i="1"/>
  <c r="AR3" i="1"/>
  <c r="AR4" i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43" i="1"/>
  <c r="AR44" i="1"/>
  <c r="AR45" i="1"/>
  <c r="AR46" i="1"/>
  <c r="AR47" i="1"/>
  <c r="AR48" i="1"/>
  <c r="AR49" i="1"/>
  <c r="AR50" i="1"/>
  <c r="AR51" i="1"/>
  <c r="AR52" i="1"/>
  <c r="AR53" i="1"/>
  <c r="AR54" i="1"/>
  <c r="AR55" i="1"/>
  <c r="AR56" i="1"/>
  <c r="AR57" i="1"/>
  <c r="AR58" i="1"/>
  <c r="AR59" i="1"/>
  <c r="AR60" i="1"/>
  <c r="AR61" i="1"/>
  <c r="AR62" i="1"/>
  <c r="AR63" i="1"/>
  <c r="AR64" i="1"/>
  <c r="AR65" i="1"/>
  <c r="AR66" i="1"/>
  <c r="AR67" i="1"/>
  <c r="AR68" i="1"/>
  <c r="AR69" i="1"/>
  <c r="AR70" i="1"/>
  <c r="AR71" i="1"/>
  <c r="AR72" i="1"/>
  <c r="AR73" i="1"/>
  <c r="AR74" i="1"/>
  <c r="AR75" i="1"/>
  <c r="AR76" i="1"/>
  <c r="AR77" i="1"/>
  <c r="AR78" i="1"/>
  <c r="AR79" i="1"/>
  <c r="AR80" i="1"/>
  <c r="AR81" i="1"/>
  <c r="AR82" i="1"/>
  <c r="AR83" i="1"/>
  <c r="AR84" i="1"/>
  <c r="AR85" i="1"/>
  <c r="AR86" i="1"/>
  <c r="AR87" i="1"/>
  <c r="AR88" i="1"/>
  <c r="AR89" i="1"/>
  <c r="AR90" i="1"/>
  <c r="AR91" i="1"/>
  <c r="AR92" i="1"/>
  <c r="AR93" i="1"/>
  <c r="AR94" i="1"/>
  <c r="AR95" i="1"/>
  <c r="AR96" i="1"/>
  <c r="AR97" i="1"/>
  <c r="AR98" i="1"/>
  <c r="AR99" i="1"/>
  <c r="AR100" i="1"/>
  <c r="AR101" i="1"/>
  <c r="AQ2" i="1"/>
  <c r="AQ3" i="1"/>
  <c r="AQ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1" i="1"/>
  <c r="AQ72" i="1"/>
  <c r="AQ73" i="1"/>
  <c r="AQ74" i="1"/>
  <c r="AQ75" i="1"/>
  <c r="AQ76" i="1"/>
  <c r="AQ77" i="1"/>
  <c r="AQ78" i="1"/>
  <c r="AQ79" i="1"/>
  <c r="AQ80" i="1"/>
  <c r="AQ81" i="1"/>
  <c r="AQ82" i="1"/>
  <c r="AQ83" i="1"/>
  <c r="AQ84" i="1"/>
  <c r="AQ85" i="1"/>
  <c r="AQ86" i="1"/>
  <c r="AQ87" i="1"/>
  <c r="AQ88" i="1"/>
  <c r="AQ89" i="1"/>
  <c r="AQ90" i="1"/>
  <c r="AQ91" i="1"/>
  <c r="AQ92" i="1"/>
  <c r="AQ93" i="1"/>
  <c r="AQ94" i="1"/>
  <c r="AQ95" i="1"/>
  <c r="AQ96" i="1"/>
  <c r="AQ97" i="1"/>
  <c r="AQ98" i="1"/>
  <c r="AQ99" i="1"/>
  <c r="AQ100" i="1"/>
  <c r="AQ101" i="1"/>
  <c r="AP2" i="1"/>
  <c r="AP3" i="1"/>
  <c r="AP4" i="1"/>
  <c r="AP5" i="1"/>
  <c r="AP6" i="1"/>
  <c r="AP7" i="1"/>
  <c r="AP8" i="1"/>
  <c r="AP9" i="1"/>
  <c r="AP10" i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AP45" i="1"/>
  <c r="AP46" i="1"/>
  <c r="AP47" i="1"/>
  <c r="AP48" i="1"/>
  <c r="AP49" i="1"/>
  <c r="AP50" i="1"/>
  <c r="AP51" i="1"/>
  <c r="AP52" i="1"/>
  <c r="AP53" i="1"/>
  <c r="AP54" i="1"/>
  <c r="AP55" i="1"/>
  <c r="AP56" i="1"/>
  <c r="AP57" i="1"/>
  <c r="AP58" i="1"/>
  <c r="AP59" i="1"/>
  <c r="AP60" i="1"/>
  <c r="AP61" i="1"/>
  <c r="AP62" i="1"/>
  <c r="AP63" i="1"/>
  <c r="AP64" i="1"/>
  <c r="AP65" i="1"/>
  <c r="AP66" i="1"/>
  <c r="AP67" i="1"/>
  <c r="AP68" i="1"/>
  <c r="AP69" i="1"/>
  <c r="AP70" i="1"/>
  <c r="AP71" i="1"/>
  <c r="AP72" i="1"/>
  <c r="AP73" i="1"/>
  <c r="AP74" i="1"/>
  <c r="AP75" i="1"/>
  <c r="AP76" i="1"/>
  <c r="AP77" i="1"/>
  <c r="AP78" i="1"/>
  <c r="AP79" i="1"/>
  <c r="AP80" i="1"/>
  <c r="AP81" i="1"/>
  <c r="AP82" i="1"/>
  <c r="AP83" i="1"/>
  <c r="AP84" i="1"/>
  <c r="AP85" i="1"/>
  <c r="AP86" i="1"/>
  <c r="AP87" i="1"/>
  <c r="AP88" i="1"/>
  <c r="AP89" i="1"/>
  <c r="AP90" i="1"/>
  <c r="AP91" i="1"/>
  <c r="AP92" i="1"/>
  <c r="AP93" i="1"/>
  <c r="AP94" i="1"/>
  <c r="AP95" i="1"/>
  <c r="AP96" i="1"/>
  <c r="AP97" i="1"/>
  <c r="AP98" i="1"/>
  <c r="AP99" i="1"/>
  <c r="AP100" i="1"/>
  <c r="AP101" i="1"/>
  <c r="AJ2" i="1"/>
  <c r="AT2" i="1"/>
  <c r="AT3" i="1"/>
  <c r="AT4" i="1"/>
  <c r="AT5" i="1"/>
  <c r="AT6" i="1"/>
  <c r="AT7" i="1"/>
  <c r="AT8" i="1"/>
  <c r="AT9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T26" i="1"/>
  <c r="AT27" i="1"/>
  <c r="AT28" i="1"/>
  <c r="AT29" i="1"/>
  <c r="AT30" i="1"/>
  <c r="AT31" i="1"/>
  <c r="AT32" i="1"/>
  <c r="AT33" i="1"/>
  <c r="AT34" i="1"/>
  <c r="AT35" i="1"/>
  <c r="AT36" i="1"/>
  <c r="AT37" i="1"/>
  <c r="AT38" i="1"/>
  <c r="AT39" i="1"/>
  <c r="AT40" i="1"/>
  <c r="AT41" i="1"/>
  <c r="AT42" i="1"/>
  <c r="AT43" i="1"/>
  <c r="AT44" i="1"/>
  <c r="AT45" i="1"/>
  <c r="AT46" i="1"/>
  <c r="AT47" i="1"/>
  <c r="AT48" i="1"/>
  <c r="AT49" i="1"/>
  <c r="AT50" i="1"/>
  <c r="AT51" i="1"/>
  <c r="AT52" i="1"/>
  <c r="AT53" i="1"/>
  <c r="AT54" i="1"/>
  <c r="AT55" i="1"/>
  <c r="AT56" i="1"/>
  <c r="AT57" i="1"/>
  <c r="AT58" i="1"/>
  <c r="AT59" i="1"/>
  <c r="AT60" i="1"/>
  <c r="AT61" i="1"/>
  <c r="AT62" i="1"/>
  <c r="AT63" i="1"/>
  <c r="AT64" i="1"/>
  <c r="AT65" i="1"/>
  <c r="AT66" i="1"/>
  <c r="AT67" i="1"/>
  <c r="AT68" i="1"/>
  <c r="AT69" i="1"/>
  <c r="AT70" i="1"/>
  <c r="AT71" i="1"/>
  <c r="AT72" i="1"/>
  <c r="AT73" i="1"/>
  <c r="AT74" i="1"/>
  <c r="AT75" i="1"/>
  <c r="AT76" i="1"/>
  <c r="AT77" i="1"/>
  <c r="AT78" i="1"/>
  <c r="AT79" i="1"/>
  <c r="AT80" i="1"/>
  <c r="AT81" i="1"/>
  <c r="AT82" i="1"/>
  <c r="AT83" i="1"/>
  <c r="AT84" i="1"/>
  <c r="AT85" i="1"/>
  <c r="AT86" i="1"/>
  <c r="AT87" i="1"/>
  <c r="AT88" i="1"/>
  <c r="AT89" i="1"/>
  <c r="AT90" i="1"/>
  <c r="AT91" i="1"/>
  <c r="AT92" i="1"/>
  <c r="AT93" i="1"/>
  <c r="AT94" i="1"/>
  <c r="AT95" i="1"/>
  <c r="AT96" i="1"/>
  <c r="AT97" i="1"/>
  <c r="AT98" i="1"/>
  <c r="AT99" i="1"/>
  <c r="AT100" i="1"/>
  <c r="AT101" i="1"/>
  <c r="AO2" i="1"/>
  <c r="AO3" i="1"/>
  <c r="AO4" i="1"/>
  <c r="AO5" i="1"/>
  <c r="AO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O70" i="1"/>
  <c r="AO71" i="1"/>
  <c r="AO72" i="1"/>
  <c r="AO73" i="1"/>
  <c r="AO74" i="1"/>
  <c r="AO75" i="1"/>
  <c r="AO76" i="1"/>
  <c r="AO77" i="1"/>
  <c r="AO78" i="1"/>
  <c r="AO79" i="1"/>
  <c r="AO80" i="1"/>
  <c r="AO81" i="1"/>
  <c r="AO82" i="1"/>
  <c r="AO83" i="1"/>
  <c r="AO84" i="1"/>
  <c r="AO85" i="1"/>
  <c r="AO86" i="1"/>
  <c r="AO87" i="1"/>
  <c r="AO88" i="1"/>
  <c r="AO89" i="1"/>
  <c r="AO90" i="1"/>
  <c r="AO91" i="1"/>
  <c r="AO92" i="1"/>
  <c r="AO93" i="1"/>
  <c r="AO94" i="1"/>
  <c r="AO95" i="1"/>
  <c r="AO96" i="1"/>
  <c r="AO97" i="1"/>
  <c r="AO98" i="1"/>
  <c r="AO99" i="1"/>
  <c r="AO100" i="1"/>
  <c r="AO101" i="1"/>
  <c r="AN2" i="1"/>
  <c r="AN3" i="1"/>
  <c r="AN4" i="1"/>
  <c r="AN5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AN43" i="1"/>
  <c r="AN44" i="1"/>
  <c r="AN45" i="1"/>
  <c r="AN46" i="1"/>
  <c r="AN47" i="1"/>
  <c r="AN48" i="1"/>
  <c r="AN49" i="1"/>
  <c r="AN50" i="1"/>
  <c r="AN51" i="1"/>
  <c r="AN52" i="1"/>
  <c r="AN53" i="1"/>
  <c r="AN54" i="1"/>
  <c r="AN55" i="1"/>
  <c r="AN56" i="1"/>
  <c r="AN57" i="1"/>
  <c r="AN58" i="1"/>
  <c r="AN59" i="1"/>
  <c r="AN60" i="1"/>
  <c r="AN61" i="1"/>
  <c r="AN62" i="1"/>
  <c r="AN63" i="1"/>
  <c r="AN64" i="1"/>
  <c r="AN65" i="1"/>
  <c r="AN66" i="1"/>
  <c r="AN67" i="1"/>
  <c r="AN68" i="1"/>
  <c r="AN69" i="1"/>
  <c r="AN70" i="1"/>
  <c r="AN71" i="1"/>
  <c r="AN72" i="1"/>
  <c r="AN73" i="1"/>
  <c r="AN74" i="1"/>
  <c r="AN75" i="1"/>
  <c r="AN76" i="1"/>
  <c r="AN77" i="1"/>
  <c r="AN78" i="1"/>
  <c r="AN79" i="1"/>
  <c r="AN80" i="1"/>
  <c r="AN81" i="1"/>
  <c r="AN82" i="1"/>
  <c r="AN83" i="1"/>
  <c r="AN84" i="1"/>
  <c r="AN85" i="1"/>
  <c r="AN86" i="1"/>
  <c r="AN87" i="1"/>
  <c r="AN88" i="1"/>
  <c r="AN89" i="1"/>
  <c r="AN90" i="1"/>
  <c r="AN91" i="1"/>
  <c r="AN92" i="1"/>
  <c r="AN93" i="1"/>
  <c r="AN94" i="1"/>
  <c r="AN95" i="1"/>
  <c r="AN96" i="1"/>
  <c r="AN97" i="1"/>
  <c r="AN98" i="1"/>
  <c r="AN99" i="1"/>
  <c r="AN100" i="1"/>
  <c r="AN101" i="1"/>
  <c r="AM2" i="1"/>
  <c r="AM3" i="1"/>
  <c r="AM4" i="1"/>
  <c r="AM5" i="1"/>
  <c r="AM6" i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2" i="1"/>
  <c r="AM93" i="1"/>
  <c r="AM94" i="1"/>
  <c r="AM95" i="1"/>
  <c r="AM96" i="1"/>
  <c r="AM97" i="1"/>
  <c r="AM98" i="1"/>
  <c r="AM99" i="1"/>
  <c r="AM100" i="1"/>
  <c r="AM101" i="1"/>
  <c r="AL2" i="1"/>
  <c r="AL3" i="1"/>
  <c r="AL4" i="1"/>
  <c r="AL5" i="1"/>
  <c r="AL6" i="1"/>
  <c r="AL7" i="1"/>
  <c r="AL8" i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AL41" i="1"/>
  <c r="AL42" i="1"/>
  <c r="AL43" i="1"/>
  <c r="AL44" i="1"/>
  <c r="AL45" i="1"/>
  <c r="AL46" i="1"/>
  <c r="AL47" i="1"/>
  <c r="AL48" i="1"/>
  <c r="AL49" i="1"/>
  <c r="AL50" i="1"/>
  <c r="AL51" i="1"/>
  <c r="AL52" i="1"/>
  <c r="AL53" i="1"/>
  <c r="AL54" i="1"/>
  <c r="AL55" i="1"/>
  <c r="AL56" i="1"/>
  <c r="AL57" i="1"/>
  <c r="AL58" i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L71" i="1"/>
  <c r="AL72" i="1"/>
  <c r="AL73" i="1"/>
  <c r="AL74" i="1"/>
  <c r="AL75" i="1"/>
  <c r="AL76" i="1"/>
  <c r="AL77" i="1"/>
  <c r="AL78" i="1"/>
  <c r="AL79" i="1"/>
  <c r="AL80" i="1"/>
  <c r="AL81" i="1"/>
  <c r="AL82" i="1"/>
  <c r="AL83" i="1"/>
  <c r="AL84" i="1"/>
  <c r="AL85" i="1"/>
  <c r="AL86" i="1"/>
  <c r="AL87" i="1"/>
  <c r="AL88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K2" i="1"/>
  <c r="AK3" i="1"/>
  <c r="AK4" i="1"/>
  <c r="AK5" i="1"/>
  <c r="AK6" i="1"/>
  <c r="AK7" i="1"/>
  <c r="AK8" i="1"/>
  <c r="AK9" i="1"/>
  <c r="AK10" i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K43" i="1"/>
  <c r="AK44" i="1"/>
  <c r="AK45" i="1"/>
  <c r="AK46" i="1"/>
  <c r="AK47" i="1"/>
  <c r="AK48" i="1"/>
  <c r="AK49" i="1"/>
  <c r="AK50" i="1"/>
  <c r="AK51" i="1"/>
  <c r="AK52" i="1"/>
  <c r="AK53" i="1"/>
  <c r="AK54" i="1"/>
  <c r="AK55" i="1"/>
  <c r="AK56" i="1"/>
  <c r="AK57" i="1"/>
  <c r="AK58" i="1"/>
  <c r="AK59" i="1"/>
  <c r="AK60" i="1"/>
  <c r="AK61" i="1"/>
  <c r="AK62" i="1"/>
  <c r="AK63" i="1"/>
  <c r="AK64" i="1"/>
  <c r="AK65" i="1"/>
  <c r="AK66" i="1"/>
  <c r="AK67" i="1"/>
  <c r="AK68" i="1"/>
  <c r="AK69" i="1"/>
  <c r="AK70" i="1"/>
  <c r="AK71" i="1"/>
  <c r="AK72" i="1"/>
  <c r="AK73" i="1"/>
  <c r="AK74" i="1"/>
  <c r="AK75" i="1"/>
  <c r="AK76" i="1"/>
  <c r="AK77" i="1"/>
  <c r="AK78" i="1"/>
  <c r="AK79" i="1"/>
  <c r="AK80" i="1"/>
  <c r="AK81" i="1"/>
  <c r="AK82" i="1"/>
  <c r="AK83" i="1"/>
  <c r="AK84" i="1"/>
  <c r="AK85" i="1"/>
  <c r="AK86" i="1"/>
  <c r="AK87" i="1"/>
  <c r="AK88" i="1"/>
  <c r="AK89" i="1"/>
  <c r="AK90" i="1"/>
  <c r="AK91" i="1"/>
  <c r="AK92" i="1"/>
  <c r="AK93" i="1"/>
  <c r="AK94" i="1"/>
  <c r="AK95" i="1"/>
  <c r="AK96" i="1"/>
  <c r="AK97" i="1"/>
  <c r="AK98" i="1"/>
  <c r="AK99" i="1"/>
  <c r="AK100" i="1"/>
  <c r="AK101" i="1"/>
  <c r="AJ3" i="1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J68" i="1"/>
  <c r="AJ69" i="1"/>
  <c r="AJ70" i="1"/>
  <c r="AJ71" i="1"/>
  <c r="AJ72" i="1"/>
  <c r="AJ73" i="1"/>
  <c r="AJ74" i="1"/>
  <c r="AJ75" i="1"/>
  <c r="AJ76" i="1"/>
  <c r="AJ77" i="1"/>
  <c r="AJ78" i="1"/>
  <c r="AJ79" i="1"/>
  <c r="AJ80" i="1"/>
  <c r="AJ81" i="1"/>
  <c r="AJ82" i="1"/>
  <c r="AJ83" i="1"/>
  <c r="AJ84" i="1"/>
  <c r="AJ85" i="1"/>
  <c r="AJ86" i="1"/>
  <c r="AJ87" i="1"/>
  <c r="AJ88" i="1"/>
  <c r="AJ89" i="1"/>
  <c r="AJ90" i="1"/>
  <c r="AJ91" i="1"/>
  <c r="AJ92" i="1"/>
  <c r="AJ93" i="1"/>
  <c r="AJ94" i="1"/>
  <c r="AJ95" i="1"/>
  <c r="AJ96" i="1"/>
  <c r="AJ97" i="1"/>
  <c r="AJ98" i="1"/>
  <c r="AJ99" i="1"/>
  <c r="AJ100" i="1"/>
  <c r="AJ101" i="1"/>
  <c r="D5" i="9"/>
  <c r="D6" i="9"/>
  <c r="D4" i="9"/>
  <c r="F5" i="7"/>
  <c r="E4" i="7"/>
  <c r="D4" i="7"/>
  <c r="C4" i="7"/>
  <c r="B4" i="7"/>
  <c r="F4" i="7" s="1"/>
  <c r="G4" i="7" s="1"/>
  <c r="F3" i="7"/>
  <c r="G3" i="7" s="1"/>
  <c r="E3" i="7"/>
  <c r="D3" i="7"/>
  <c r="C3" i="7"/>
  <c r="B3" i="7"/>
  <c r="E2" i="7"/>
  <c r="E5" i="7" s="1"/>
  <c r="D2" i="7"/>
  <c r="F2" i="7" s="1"/>
  <c r="G2" i="7" s="1"/>
  <c r="C2" i="7"/>
  <c r="B2" i="7"/>
  <c r="AI2" i="1"/>
  <c r="AI3" i="1"/>
  <c r="AI4" i="1"/>
  <c r="AI5" i="1"/>
  <c r="AI6" i="1"/>
  <c r="AI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C7" i="5"/>
  <c r="C6" i="5"/>
  <c r="C5" i="5"/>
  <c r="E4" i="5"/>
  <c r="E3" i="5"/>
  <c r="E2" i="5"/>
  <c r="C4" i="5"/>
  <c r="C3" i="5"/>
  <c r="C2" i="5"/>
  <c r="D2" i="5"/>
  <c r="D3" i="5"/>
  <c r="D4" i="5"/>
  <c r="W2" i="1"/>
  <c r="W3" i="1"/>
  <c r="W4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V2" i="1"/>
  <c r="V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U2" i="1"/>
  <c r="U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2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2" i="3"/>
  <c r="F6" i="2"/>
  <c r="D10" i="3"/>
  <c r="D15" i="3"/>
  <c r="E6" i="3"/>
  <c r="D8" i="2" a="1"/>
  <c r="E16" i="2"/>
  <c r="F14" i="2"/>
  <c r="E7" i="2"/>
  <c r="D9" i="3"/>
  <c r="D6" i="3"/>
  <c r="E3" i="2"/>
  <c r="D5" i="2" a="1"/>
  <c r="F9" i="2"/>
  <c r="D8" i="3"/>
  <c r="D15" i="2" a="1"/>
  <c r="D14" i="2" a="1"/>
  <c r="E5" i="3"/>
  <c r="F8" i="2"/>
  <c r="F11" i="2"/>
  <c r="F5" i="2"/>
  <c r="D4" i="3"/>
  <c r="E11" i="2"/>
  <c r="D16" i="2" a="1"/>
  <c r="F4" i="3"/>
  <c r="D5" i="3"/>
  <c r="F16" i="3"/>
  <c r="E15" i="2"/>
  <c r="F3" i="2"/>
  <c r="E5" i="2"/>
  <c r="F12" i="3"/>
  <c r="F14" i="3"/>
  <c r="E3" i="3"/>
  <c r="F12" i="2"/>
  <c r="F2" i="3"/>
  <c r="D3" i="3"/>
  <c r="E2" i="3"/>
  <c r="D12" i="3"/>
  <c r="E6" i="2"/>
  <c r="E13" i="3"/>
  <c r="E10" i="3"/>
  <c r="E11" i="3"/>
  <c r="F7" i="2"/>
  <c r="F9" i="3"/>
  <c r="F10" i="2"/>
  <c r="E16" i="3"/>
  <c r="E14" i="3"/>
  <c r="F4" i="2"/>
  <c r="D6" i="2" a="1"/>
  <c r="E8" i="2"/>
  <c r="D12" i="2" a="1"/>
  <c r="D14" i="3"/>
  <c r="F11" i="3"/>
  <c r="F13" i="2"/>
  <c r="F15" i="2"/>
  <c r="D2" i="2" a="1"/>
  <c r="D11" i="2" a="1"/>
  <c r="D13" i="3"/>
  <c r="E12" i="2"/>
  <c r="E10" i="2"/>
  <c r="F15" i="3"/>
  <c r="E8" i="3"/>
  <c r="E4" i="3"/>
  <c r="F10" i="3"/>
  <c r="D7" i="3"/>
  <c r="D11" i="3"/>
  <c r="E13" i="2"/>
  <c r="D16" i="3"/>
  <c r="E12" i="3"/>
  <c r="F7" i="3"/>
  <c r="D2" i="3"/>
  <c r="F5" i="3"/>
  <c r="E4" i="2"/>
  <c r="E2" i="2"/>
  <c r="D3" i="2" a="1"/>
  <c r="F2" i="2"/>
  <c r="F16" i="2"/>
  <c r="D13" i="2" a="1"/>
  <c r="D10" i="2" a="1"/>
  <c r="F8" i="3"/>
  <c r="D4" i="2" a="1"/>
  <c r="F3" i="3"/>
  <c r="E9" i="2"/>
  <c r="E7" i="3"/>
  <c r="F13" i="3"/>
  <c r="D9" i="2" a="1"/>
  <c r="E14" i="2"/>
  <c r="E9" i="3"/>
  <c r="E15" i="3"/>
  <c r="F6" i="3"/>
  <c r="D7" i="2" a="1"/>
  <c r="T4" i="11" l="1"/>
  <c r="G5" i="11" a="1"/>
  <c r="G5" i="11" s="1"/>
  <c r="I9" i="11" a="1"/>
  <c r="I9" i="11" s="1"/>
  <c r="K11" i="11" a="1"/>
  <c r="K11" i="11" s="1"/>
  <c r="X15" i="11"/>
  <c r="T6" i="11"/>
  <c r="S4" i="11"/>
  <c r="X7" i="11"/>
  <c r="I7" i="11" a="1"/>
  <c r="I7" i="11" s="1"/>
  <c r="K10" i="11" a="1"/>
  <c r="K10" i="11" s="1"/>
  <c r="X14" i="11"/>
  <c r="T5" i="11"/>
  <c r="S5" i="11"/>
  <c r="Y4" i="11" s="1"/>
  <c r="G14" i="11" a="1"/>
  <c r="G14" i="11" s="1"/>
  <c r="L14" i="11" s="1"/>
  <c r="M14" i="11" s="1"/>
  <c r="J14" i="11" a="1"/>
  <c r="J14" i="11" s="1"/>
  <c r="N12" i="11"/>
  <c r="O12" i="11" s="1"/>
  <c r="X10" i="11"/>
  <c r="V4" i="11" s="1"/>
  <c r="I5" i="11" a="1"/>
  <c r="I5" i="11" s="1"/>
  <c r="K9" i="11" a="1"/>
  <c r="K9" i="11" s="1"/>
  <c r="H9" i="11" a="1"/>
  <c r="H9" i="11" s="1"/>
  <c r="G13" i="11" a="1"/>
  <c r="G13" i="11" s="1"/>
  <c r="H8" i="11" a="1"/>
  <c r="H8" i="11" s="1"/>
  <c r="J9" i="11" a="1"/>
  <c r="J9" i="11" s="1"/>
  <c r="N11" i="11"/>
  <c r="O11" i="11" s="1"/>
  <c r="X9" i="11"/>
  <c r="X6" i="11"/>
  <c r="G11" i="11" a="1"/>
  <c r="G11" i="11" s="1"/>
  <c r="G9" i="11" a="1"/>
  <c r="G9" i="11" s="1"/>
  <c r="I11" i="11" a="1"/>
  <c r="I11" i="11" s="1"/>
  <c r="F4" i="11"/>
  <c r="H10" i="11" a="1"/>
  <c r="H10" i="11" s="1"/>
  <c r="K7" i="11" a="1"/>
  <c r="K7" i="11" s="1"/>
  <c r="G12" i="11" a="1"/>
  <c r="G12" i="11" s="1"/>
  <c r="I14" i="11" a="1"/>
  <c r="I14" i="11" s="1"/>
  <c r="J8" i="11" a="1"/>
  <c r="J8" i="11" s="1"/>
  <c r="N10" i="11"/>
  <c r="O10" i="11" s="1"/>
  <c r="X8" i="11"/>
  <c r="E15" i="11"/>
  <c r="F15" i="11"/>
  <c r="H4" i="11" a="1"/>
  <c r="H4" i="11" s="1"/>
  <c r="J6" i="11" a="1"/>
  <c r="J6" i="11" s="1"/>
  <c r="K8" i="11" a="1"/>
  <c r="K8" i="11" s="1"/>
  <c r="T15" i="11"/>
  <c r="S15" i="11"/>
  <c r="E14" i="11"/>
  <c r="F14" i="11"/>
  <c r="I4" i="11" a="1"/>
  <c r="I4" i="11" s="1"/>
  <c r="G10" i="11" a="1"/>
  <c r="G10" i="11" s="1"/>
  <c r="H7" i="11" a="1"/>
  <c r="H7" i="11" s="1"/>
  <c r="I10" i="11" a="1"/>
  <c r="I10" i="11" s="1"/>
  <c r="J5" i="11" a="1"/>
  <c r="J5" i="11" s="1"/>
  <c r="N8" i="11"/>
  <c r="O8" i="11" s="1"/>
  <c r="S14" i="11"/>
  <c r="E13" i="11"/>
  <c r="J4" i="11" a="1"/>
  <c r="J4" i="11" s="1"/>
  <c r="H6" i="11" a="1"/>
  <c r="H6" i="11" s="1"/>
  <c r="J13" i="11" a="1"/>
  <c r="J13" i="11" s="1"/>
  <c r="E12" i="11"/>
  <c r="F12" i="11"/>
  <c r="K4" i="11" a="1"/>
  <c r="K4" i="11" s="1"/>
  <c r="E4" i="11"/>
  <c r="S13" i="11"/>
  <c r="K5" i="11" a="1"/>
  <c r="K5" i="11" s="1"/>
  <c r="N5" i="11"/>
  <c r="O5" i="11" s="1"/>
  <c r="T7" i="11"/>
  <c r="S11" i="11"/>
  <c r="F13" i="11"/>
  <c r="X12" i="11"/>
  <c r="W4" i="11" s="1"/>
  <c r="E11" i="11"/>
  <c r="H12" i="11" a="1"/>
  <c r="H12" i="11" s="1"/>
  <c r="J11" i="11" a="1"/>
  <c r="J11" i="11" s="1"/>
  <c r="E10" i="11"/>
  <c r="F10" i="11"/>
  <c r="G15" i="11" a="1"/>
  <c r="G15" i="11" s="1"/>
  <c r="G8" i="11" a="1"/>
  <c r="G8" i="11" s="1"/>
  <c r="H11" i="11" a="1"/>
  <c r="H11" i="11" s="1"/>
  <c r="I15" i="11" a="1"/>
  <c r="I15" i="11" s="1"/>
  <c r="I8" i="11" a="1"/>
  <c r="I8" i="11" s="1"/>
  <c r="K13" i="11" a="1"/>
  <c r="K13" i="11" s="1"/>
  <c r="N4" i="11"/>
  <c r="O4" i="11" s="1"/>
  <c r="T11" i="11"/>
  <c r="S10" i="11"/>
  <c r="E5" i="11"/>
  <c r="F5" i="11"/>
  <c r="H13" i="11" a="1"/>
  <c r="H13" i="11" s="1"/>
  <c r="J12" i="11" a="1"/>
  <c r="J12" i="11" s="1"/>
  <c r="K6" i="11" a="1"/>
  <c r="K6" i="11" s="1"/>
  <c r="N6" i="11"/>
  <c r="O6" i="11" s="1"/>
  <c r="T13" i="11"/>
  <c r="S12" i="11"/>
  <c r="E9" i="11"/>
  <c r="S9" i="11"/>
  <c r="E6" i="11"/>
  <c r="F6" i="11"/>
  <c r="S8" i="11"/>
  <c r="E8" i="11"/>
  <c r="E7" i="11"/>
  <c r="G6" i="11" a="1"/>
  <c r="G6" i="11" s="1"/>
  <c r="T9" i="11"/>
  <c r="T14" i="11"/>
  <c r="P3" i="3"/>
  <c r="C5" i="9" s="1"/>
  <c r="P2" i="3"/>
  <c r="C4" i="9" s="1"/>
  <c r="P4" i="3"/>
  <c r="C6" i="9" s="1"/>
  <c r="G10" i="2"/>
  <c r="G8" i="2"/>
  <c r="G6" i="2"/>
  <c r="G16" i="2"/>
  <c r="G3" i="2"/>
  <c r="G14" i="2"/>
  <c r="G13" i="2"/>
  <c r="G9" i="2"/>
  <c r="G7" i="2"/>
  <c r="G5" i="2"/>
  <c r="G4" i="2"/>
  <c r="G15" i="2"/>
  <c r="G12" i="2"/>
  <c r="G11" i="2"/>
  <c r="G2" i="2"/>
  <c r="D12" i="2"/>
  <c r="D11" i="2"/>
  <c r="D4" i="2"/>
  <c r="D15" i="2"/>
  <c r="D8" i="2"/>
  <c r="D6" i="2"/>
  <c r="D5" i="2"/>
  <c r="D16" i="2"/>
  <c r="D9" i="2"/>
  <c r="D14" i="2"/>
  <c r="D10" i="2"/>
  <c r="D3" i="2"/>
  <c r="D13" i="2"/>
  <c r="D7" i="2"/>
  <c r="D2" i="2"/>
  <c r="G7" i="3"/>
  <c r="G14" i="3"/>
  <c r="G10" i="3"/>
  <c r="G2" i="3"/>
  <c r="G13" i="3"/>
  <c r="G9" i="3"/>
  <c r="G8" i="3"/>
  <c r="G12" i="3"/>
  <c r="G6" i="3"/>
  <c r="G11" i="3"/>
  <c r="G15" i="3"/>
  <c r="G16" i="3"/>
  <c r="G3" i="3"/>
  <c r="G4" i="3"/>
  <c r="G5" i="3"/>
  <c r="H4" i="3"/>
  <c r="H10" i="3"/>
  <c r="H9" i="3"/>
  <c r="H3" i="3"/>
  <c r="H6" i="3"/>
  <c r="H11" i="3"/>
  <c r="H5" i="3"/>
  <c r="H14" i="3"/>
  <c r="H15" i="3"/>
  <c r="H8" i="3"/>
  <c r="H12" i="3"/>
  <c r="H7" i="3"/>
  <c r="H13" i="3"/>
  <c r="H16" i="3"/>
  <c r="H2" i="3"/>
  <c r="L6" i="11" l="1"/>
  <c r="M6" i="11" s="1"/>
  <c r="L11" i="11"/>
  <c r="M11" i="11" s="1"/>
  <c r="L4" i="11"/>
  <c r="M4" i="11" s="1"/>
  <c r="B5" i="12"/>
  <c r="B5" i="13" s="1"/>
  <c r="L5" i="11"/>
  <c r="M5" i="11" s="1"/>
  <c r="A9" i="12" s="1"/>
  <c r="A9" i="13" s="1"/>
  <c r="L13" i="11"/>
  <c r="M13" i="11" s="1"/>
  <c r="L7" i="11"/>
  <c r="M7" i="11" s="1"/>
  <c r="A5" i="12" s="1"/>
  <c r="A5" i="13" s="1"/>
  <c r="C13" i="12"/>
  <c r="C13" i="13" s="1"/>
  <c r="L15" i="11"/>
  <c r="M15" i="11" s="1"/>
  <c r="L9" i="11"/>
  <c r="M9" i="11" s="1"/>
  <c r="A7" i="12" s="1"/>
  <c r="A7" i="13" s="1"/>
  <c r="C7" i="12"/>
  <c r="C7" i="13" s="1"/>
  <c r="L8" i="11"/>
  <c r="M8" i="11" s="1"/>
  <c r="A6" i="12" s="1"/>
  <c r="A6" i="13" s="1"/>
  <c r="B3" i="12"/>
  <c r="B3" i="13" s="1"/>
  <c r="C12" i="12"/>
  <c r="C12" i="13" s="1"/>
  <c r="B9" i="12"/>
  <c r="B9" i="13" s="1"/>
  <c r="C2" i="12"/>
  <c r="C2" i="13" s="1"/>
  <c r="AA4" i="11"/>
  <c r="C11" i="12"/>
  <c r="C11" i="13" s="1"/>
  <c r="B6" i="12"/>
  <c r="B6" i="13" s="1"/>
  <c r="C4" i="12"/>
  <c r="C4" i="13" s="1"/>
  <c r="B4" i="12"/>
  <c r="B4" i="13" s="1"/>
  <c r="B10" i="12"/>
  <c r="B10" i="13" s="1"/>
  <c r="B7" i="12"/>
  <c r="B7" i="13" s="1"/>
  <c r="B11" i="12"/>
  <c r="B11" i="13" s="1"/>
  <c r="C10" i="12"/>
  <c r="C10" i="13" s="1"/>
  <c r="L12" i="11"/>
  <c r="M12" i="11" s="1"/>
  <c r="B12" i="12"/>
  <c r="B12" i="13" s="1"/>
  <c r="C9" i="12"/>
  <c r="C9" i="13" s="1"/>
  <c r="B13" i="12"/>
  <c r="B13" i="13" s="1"/>
  <c r="C5" i="12"/>
  <c r="C5" i="13" s="1"/>
  <c r="C8" i="12"/>
  <c r="C8" i="13" s="1"/>
  <c r="B2" i="12"/>
  <c r="B2" i="13" s="1"/>
  <c r="Z4" i="11"/>
  <c r="C3" i="12"/>
  <c r="C3" i="13" s="1"/>
  <c r="B8" i="12"/>
  <c r="B8" i="13" s="1"/>
  <c r="L10" i="11"/>
  <c r="M10" i="11" s="1"/>
  <c r="C6" i="12"/>
  <c r="C6" i="13" s="1"/>
  <c r="I13" i="3"/>
  <c r="J13" i="3" s="1"/>
  <c r="K13" i="3" s="1"/>
  <c r="L13" i="3" s="1"/>
  <c r="I14" i="3"/>
  <c r="J14" i="3" s="1"/>
  <c r="K14" i="3" s="1"/>
  <c r="L14" i="3" s="1"/>
  <c r="I2" i="3"/>
  <c r="J2" i="3" s="1"/>
  <c r="I6" i="3"/>
  <c r="J6" i="3" s="1"/>
  <c r="K6" i="3" s="1"/>
  <c r="L6" i="3" s="1"/>
  <c r="I3" i="3"/>
  <c r="J3" i="3" s="1"/>
  <c r="K3" i="3" s="1"/>
  <c r="L3" i="3" s="1"/>
  <c r="I8" i="3"/>
  <c r="J8" i="3" s="1"/>
  <c r="K8" i="3" s="1"/>
  <c r="L8" i="3" s="1"/>
  <c r="I11" i="3"/>
  <c r="J11" i="3" s="1"/>
  <c r="K11" i="3" s="1"/>
  <c r="L11" i="3" s="1"/>
  <c r="I12" i="3"/>
  <c r="J12" i="3" s="1"/>
  <c r="I9" i="3"/>
  <c r="J9" i="3" s="1"/>
  <c r="K9" i="3" s="1"/>
  <c r="L9" i="3" s="1"/>
  <c r="I15" i="3"/>
  <c r="J15" i="3" s="1"/>
  <c r="K15" i="3" s="1"/>
  <c r="L15" i="3" s="1"/>
  <c r="I4" i="3"/>
  <c r="J4" i="3" s="1"/>
  <c r="K4" i="3" s="1"/>
  <c r="L4" i="3" s="1"/>
  <c r="I7" i="3"/>
  <c r="J7" i="3" s="1"/>
  <c r="I5" i="3"/>
  <c r="J5" i="3" s="1"/>
  <c r="K5" i="3" s="1"/>
  <c r="L5" i="3" s="1"/>
  <c r="I10" i="3"/>
  <c r="J10" i="3" s="1"/>
  <c r="K10" i="3" s="1"/>
  <c r="L10" i="3" s="1"/>
  <c r="I16" i="3"/>
  <c r="J16" i="3" s="1"/>
  <c r="K16" i="3" s="1"/>
  <c r="L16" i="3" s="1"/>
  <c r="A11" i="12" l="1"/>
  <c r="A11" i="13" s="1"/>
  <c r="A4" i="12"/>
  <c r="A4" i="13" s="1"/>
  <c r="A3" i="12"/>
  <c r="A3" i="13" s="1"/>
  <c r="A8" i="12"/>
  <c r="A8" i="13" s="1"/>
  <c r="A2" i="13"/>
  <c r="A12" i="12"/>
  <c r="A12" i="13" s="1"/>
  <c r="A13" i="12"/>
  <c r="A13" i="13" s="1"/>
  <c r="A10" i="12"/>
  <c r="A10" i="13" s="1"/>
  <c r="P8" i="3"/>
  <c r="P9" i="3"/>
  <c r="P12" i="3"/>
  <c r="P10" i="3"/>
  <c r="P11" i="3"/>
  <c r="O4" i="3"/>
  <c r="O3" i="3"/>
  <c r="K12" i="3"/>
  <c r="K7" i="3"/>
  <c r="O2" i="3"/>
  <c r="B18" i="3"/>
  <c r="K2" i="3"/>
  <c r="Q2" i="3" s="1"/>
  <c r="B6" i="9" l="1"/>
  <c r="N6" i="9"/>
  <c r="B5" i="9"/>
  <c r="N5" i="9"/>
  <c r="B4" i="9"/>
  <c r="N4" i="9"/>
  <c r="Q11" i="3"/>
  <c r="D12" i="9" s="1"/>
  <c r="C12" i="9"/>
  <c r="Q10" i="3"/>
  <c r="D11" i="9" s="1"/>
  <c r="C11" i="9"/>
  <c r="Q12" i="3"/>
  <c r="D13" i="9" s="1"/>
  <c r="C13" i="9"/>
  <c r="Q9" i="3"/>
  <c r="D10" i="9" s="1"/>
  <c r="C10" i="9"/>
  <c r="Q8" i="3"/>
  <c r="D9" i="9" s="1"/>
  <c r="C9" i="9"/>
  <c r="O8" i="3"/>
  <c r="B9" i="9" s="1"/>
  <c r="N10" i="3"/>
  <c r="A11" i="9" s="1"/>
  <c r="O10" i="3"/>
  <c r="B11" i="9" s="1"/>
  <c r="N12" i="3"/>
  <c r="A13" i="9" s="1"/>
  <c r="O12" i="3"/>
  <c r="B13" i="9" s="1"/>
  <c r="N11" i="3"/>
  <c r="A12" i="9" s="1"/>
  <c r="O11" i="3"/>
  <c r="B12" i="9" s="1"/>
  <c r="N9" i="3"/>
  <c r="A10" i="9" s="1"/>
  <c r="O9" i="3"/>
  <c r="B10" i="9" s="1"/>
  <c r="N8" i="3"/>
  <c r="A9" i="9" s="1"/>
  <c r="L7" i="3"/>
  <c r="Q3" i="3"/>
  <c r="L12" i="3"/>
  <c r="Q4" i="3"/>
  <c r="L2" i="3"/>
  <c r="N8" i="9" l="1"/>
  <c r="E6" i="9"/>
  <c r="E4" i="9"/>
  <c r="E5" i="9"/>
  <c r="A16" i="9" a="1"/>
  <c r="A16" i="9" s="1"/>
  <c r="U4" i="11" l="1"/>
  <c r="V8" i="11" a="1"/>
  <c r="V8" i="11" s="1"/>
  <c r="U8" i="11" a="1"/>
  <c r="U8" i="11" s="1"/>
  <c r="W8" i="11" a="1"/>
  <c r="W8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<sst xmlns="http://schemas.openxmlformats.org/spreadsheetml/2006/main" count="1377" uniqueCount="248">
  <si>
    <t>This form's question will be used my thesis. 
Do you agree?
Энэхүү судалгааны асуултууд зөвхөн дипломын ажилд хэрэглэгдэх болно. Та зөвшөөрч байна уу?</t>
  </si>
  <si>
    <t xml:space="preserve">  Age group  -Насны ангилал</t>
  </si>
  <si>
    <t xml:space="preserve">  Gender -Хүйс  </t>
  </si>
  <si>
    <t>Social media platforms you actively use  
Таны идэвхтэй хэрэглдэг сошиал хэрэгслүүд</t>
  </si>
  <si>
    <t xml:space="preserve">Platform you use MOST often?
Хамгийн их хэрэглэдэг нь аль вэ?   </t>
  </si>
  <si>
    <t>I waited weeks for this update, and it still crashes constantly. Very disappointing.  
-Би энэ шинэчлэлтийг хэдэн долоо хоног хүлээсэн ч одоог хүртэл байнга гацсаар. Үнэхээр урам хугармаар.</t>
  </si>
  <si>
    <t>Customer support ignored my messages again. Honestly, this platform keeps getting worse.  
-Харилцагчийн төв миний мессежийг дахин тоосонгүй. Үнэнийг хэлэхэд энэ платформ улам бүр  дордож байна.</t>
  </si>
  <si>
    <t>The new feature is available now. I’ll try it later and see how it works.  
-Шинэ функц одоо боломжтой боллоо. Би дараа нь туршиж үзээд хэрхэн ажиллахыг нь харна.</t>
  </si>
  <si>
    <t xml:space="preserve">Really impressed with the speed improvement after the last update. Nice work!  </t>
  </si>
  <si>
    <t>This made my day. Small change, but it actually improves the whole experience.  
-Энэ миний өдрийг илүү сайхан болголоо. Багахан өөрчлөлт ч гэсэн үнэхээр бүхэлдээ сайжирчээ.</t>
  </si>
  <si>
    <t>I really wanted this to work, but after several weeks of use I’m more frustrated than satisfied
-Би үүнийг үнэхээр үр дүнтэй байгаасай гэж хүссэн ч хэдэн долоо хоног хэрэглэсний дараа сэтгэл хангалуун байхаасаа илүү бухимдаж байна.</t>
  </si>
  <si>
    <t xml:space="preserve">Making proud to myself in the future 
-Ирээдүйд өөрөөрөө бахархах болно </t>
  </si>
  <si>
    <t>The app froze again right after I posted. How is this still a thing in 2026?
-Нийтлэл оруулсны дараа апп дахиад гацчихлаа. ​​2026 онд ийм байж болох уу?</t>
  </si>
  <si>
    <t xml:space="preserve">  I appreciate the recent improvements. It shows that feedback is finally being taken seriously.
-Саяхны сайжруулалтууд сайн болжээ. Санал хүсэлтийг эцэст нь нухацтай авч үздэг болжээ.  </t>
  </si>
  <si>
    <t>I was panicked to make a pose lol.
-Ямар төрх гаргахаа мэдсэнгүй ээ хаха.</t>
  </si>
  <si>
    <t>Not gonna lie, today was rough and things didn’t go as planned.  
-Өнөөдөр бүх зүйл төлөвлөсний дагуу болсонгүй.</t>
  </si>
  <si>
    <t>Coffee, work, and a long walk. That’s pretty much the day.  
-Кофе, ажил, бас алхалт. Сайхан өдөр байлаа.</t>
  </si>
  <si>
    <t>Small wins today, but they mean a lot. Grateful for moments like this.  
-Бага багаар урагшилж байгаа нь бидэнд итгэл өгч байна. Сайхан мөчүүд байлаа.</t>
  </si>
  <si>
    <t>Feeling proud of myself for getting through a busy week 
-Хүндхэн долоо хоногийг даван гарсан өөрөөрөө бахархаж байна.</t>
  </si>
  <si>
    <t>Why were there so many trashes near famous monument?
-Яагаад алдарт хөшөөны ойр хавьд маш их хогнууд овоорчихсон байгаа юм?</t>
  </si>
  <si>
    <t xml:space="preserve">How consistent were your sentiment judgments across the posts?
-Таны нийтлэлүүд дээрх сэтгэл хөдлөлийн дүгнэлт хэр зэрэг тогтвортой байсан бэ?  </t>
  </si>
  <si>
    <t xml:space="preserve">  How easy is it to distinguish between positive and negative sentiment?
-Эерэг ба сөрөг сэтгэл хөдлөлийг ялгахад хэр хялбар байдаг вэ?  </t>
  </si>
  <si>
    <t>How clearly do people usually express emotions in social media posts?
-Хүмүүс сошиал медиа постууд дээрээ сэтгэл хөдлөлөө хэр тодорхой илэрхийлдэг вэ?</t>
  </si>
  <si>
    <t>How confident are you in your ability to judge sentiment in short online texts?
-Таны хувьд хүмүүстэй бичсэн мессежүүд дээр сэтгэл хөдлөлийг дүгнэх чадвартаа хэр итгэлтэй байна вэ?</t>
  </si>
  <si>
    <t xml:space="preserve">  Would you rate the same posts similarly if you saw them again later?
-Хэрэв та дараа нь ижил нийтлэлтэй дахин таарвал тэдгээрийг ижил төстэй байдлаар үнэлэх үү?  </t>
  </si>
  <si>
    <t xml:space="preserve">  Do you believe other people would assign similar sentiment ratings on X, Instagram, Facebook?
- Бусад хүмүүс  X, Instagram, Facebook дээр тантай адил сэтгэл хөдлөл төрүүлэх үнэлгээ өгнө гэж бодож байна уу?</t>
  </si>
  <si>
    <t>Overall, how reliable do you think human sentiment judgments are?
-Ерөнхийдөө хүний ​​сэтгэл хөдлөлийн дүгнэлт хэр найдвартай гэж та бодож байна вэ?</t>
  </si>
  <si>
    <t xml:space="preserve">  How often do social media posts contain mixed or ambiguous emotions?
-Сошиал медиа постууд холимог эсвэл тодорхойгүй сэтгэл хөдлөлийг хэр олон удаа агуулдаг вэ?  </t>
  </si>
  <si>
    <t xml:space="preserve">  If yes, which platform had the MOST ambiguous posts?  
-Хэрэв тийм бол аль платформ хамгийн тодорхойгүй нийтлэлтэй байсан бэ?</t>
  </si>
  <si>
    <t xml:space="preserve">  Which platform’s posts are EASIEST to interpret emotionally?
- Аль платформын нийтлэл сэтгэл хөдлөлийн хувьд ойлгогдоход амар байдаг вэ?  </t>
  </si>
  <si>
    <t>Which platform’s posts are HARDEST to interpret emotionally? 
-Аль платформын нийтлэл сэтгэл хөдлөлийн хувьд ойлгогдоход хамгийн хүнд байдаг бэ?</t>
  </si>
  <si>
    <t>Yes</t>
  </si>
  <si>
    <t>19-22</t>
  </si>
  <si>
    <t>Male (Эр)</t>
  </si>
  <si>
    <t>Instagram</t>
  </si>
  <si>
    <t>Facebook</t>
  </si>
  <si>
    <t>Twitter (X)</t>
  </si>
  <si>
    <t>Facebook, Instagram</t>
  </si>
  <si>
    <t>23-28</t>
  </si>
  <si>
    <t>Female (Эм)</t>
  </si>
  <si>
    <t>29-35</t>
  </si>
  <si>
    <t>15-18</t>
  </si>
  <si>
    <t>Twitter (X), Facebook, Instagram</t>
  </si>
  <si>
    <t>Twitter (X), Facebook</t>
  </si>
  <si>
    <t>Twitter (X), Instagram</t>
  </si>
  <si>
    <t>Post_ID</t>
  </si>
  <si>
    <t>Platform</t>
  </si>
  <si>
    <t>Raw_Column_Header</t>
  </si>
  <si>
    <t>TW_01</t>
  </si>
  <si>
    <t>TW_02</t>
  </si>
  <si>
    <t>TW_03</t>
  </si>
  <si>
    <t>TW_04</t>
  </si>
  <si>
    <t>TW_05</t>
  </si>
  <si>
    <t>FB_01</t>
  </si>
  <si>
    <t>FB_02</t>
  </si>
  <si>
    <t>FB_03</t>
  </si>
  <si>
    <t>FB_04</t>
  </si>
  <si>
    <t>FB_05</t>
  </si>
  <si>
    <t>IG_01</t>
  </si>
  <si>
    <t>IG_02</t>
  </si>
  <si>
    <t>IG_03</t>
  </si>
  <si>
    <t>IG_04</t>
  </si>
  <si>
    <t>IG_05</t>
  </si>
  <si>
    <t>FB</t>
  </si>
  <si>
    <t>TW</t>
  </si>
  <si>
    <t>IG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</si>
  <si>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</si>
  <si>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</si>
  <si>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</si>
  <si>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</si>
  <si>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</si>
  <si>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</si>
  <si>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</si>
  <si>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</si>
  <si>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</si>
  <si>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</si>
  <si>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</si>
  <si>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S</t>
  </si>
  <si>
    <t>T</t>
  </si>
  <si>
    <t>R</t>
  </si>
  <si>
    <t>F</t>
  </si>
  <si>
    <t>Raw_Col</t>
  </si>
  <si>
    <t>Mean</t>
  </si>
  <si>
    <t>StdDev</t>
  </si>
  <si>
    <t>p3 (Neutral share)</t>
  </si>
  <si>
    <r>
      <t>Split (=MAX(0,1-2</t>
    </r>
    <r>
      <rPr>
        <i/>
        <sz val="11"/>
        <color theme="1"/>
        <rFont val="Calibri"/>
        <family val="2"/>
        <scheme val="minor"/>
      </rPr>
      <t>p3))</t>
    </r>
  </si>
  <si>
    <r>
      <t>Risk_Post (=0.7</t>
    </r>
    <r>
      <rPr>
        <sz val="11"/>
        <color theme="1"/>
        <rFont val="Calibri"/>
        <family val="2"/>
        <scheme val="minor"/>
      </rPr>
      <t>Risk_STD+0.3*Split)</t>
    </r>
  </si>
  <si>
    <t>Risk_Level</t>
  </si>
  <si>
    <t>Action</t>
  </si>
  <si>
    <t>Risk_STD (=StdDev/2)</t>
  </si>
  <si>
    <t>Twitter risk average</t>
  </si>
  <si>
    <t>Header_Text</t>
  </si>
  <si>
    <t>Status</t>
  </si>
  <si>
    <t>N_numeric</t>
  </si>
  <si>
    <t>OutOfRange_(&lt;1 or &gt;5)</t>
  </si>
  <si>
    <t>Column1</t>
  </si>
  <si>
    <t>Avg_Risk_Post</t>
  </si>
  <si>
    <t>Avg_StdDev</t>
  </si>
  <si>
    <t>#HighRisk_Posts</t>
  </si>
  <si>
    <t>Risk_Post</t>
  </si>
  <si>
    <t>Disp_TW</t>
  </si>
  <si>
    <t>Disp_FB</t>
  </si>
  <si>
    <t>Disp_IG</t>
  </si>
  <si>
    <t>Average respondent dispersion per platform</t>
  </si>
  <si>
    <t>Median</t>
  </si>
  <si>
    <t>% of respondents with high dispersion</t>
  </si>
  <si>
    <t>TW vs FB</t>
  </si>
  <si>
    <t>TW vs IG</t>
  </si>
  <si>
    <t>FB vs IG</t>
  </si>
  <si>
    <t>Paired tests</t>
  </si>
  <si>
    <t>Twitter</t>
  </si>
  <si>
    <t>Used Most Often_Norm</t>
  </si>
  <si>
    <t>Group Size</t>
  </si>
  <si>
    <t>Own platform dispersion</t>
  </si>
  <si>
    <t>Own minus others</t>
  </si>
  <si>
    <t>Decision-Support Output (Polarization Risk)</t>
  </si>
  <si>
    <t>Mean respondent dispersion</t>
  </si>
  <si>
    <t>Decision</t>
  </si>
  <si>
    <t>TW_R1</t>
  </si>
  <si>
    <t>TW_R2</t>
  </si>
  <si>
    <t>TW_R3</t>
  </si>
  <si>
    <t>TW_R4</t>
  </si>
  <si>
    <t>FB_R1</t>
  </si>
  <si>
    <t>TW_R5</t>
  </si>
  <si>
    <t>FB_R2</t>
  </si>
  <si>
    <t>FB_R3</t>
  </si>
  <si>
    <t>FB_R4</t>
  </si>
  <si>
    <t>FB_R5</t>
  </si>
  <si>
    <t>IG_R1</t>
  </si>
  <si>
    <t>IG_R2</t>
  </si>
  <si>
    <t>IG_R3</t>
  </si>
  <si>
    <t>IG_R4</t>
  </si>
  <si>
    <t>IG_R5</t>
  </si>
  <si>
    <t>m (raters)</t>
  </si>
  <si>
    <t>Interpretation</t>
  </si>
  <si>
    <t>COCO_W (Kendall)</t>
  </si>
  <si>
    <t>Rsum1</t>
  </si>
  <si>
    <t>Rsum2</t>
  </si>
  <si>
    <t>Rsum3</t>
  </si>
  <si>
    <t>Rsum4</t>
  </si>
  <si>
    <t>Rsum5</t>
  </si>
  <si>
    <t>Mean_Rsum</t>
  </si>
  <si>
    <t>Group (UsedMostOften_Norm)</t>
  </si>
  <si>
    <t>m (group size)</t>
  </si>
  <si>
    <t>W_TW</t>
  </si>
  <si>
    <t>W_FB</t>
  </si>
  <si>
    <t>W_IG</t>
  </si>
  <si>
    <t>COCO_W (overall)</t>
  </si>
  <si>
    <t>y</t>
  </si>
  <si>
    <t>Object_ID</t>
  </si>
  <si>
    <t>Age_Group</t>
  </si>
  <si>
    <t>N (m)</t>
  </si>
  <si>
    <t>MeanDisp</t>
  </si>
  <si>
    <t>PctHighDisp</t>
  </si>
  <si>
    <t>Std_1</t>
  </si>
  <si>
    <t>Std_2</t>
  </si>
  <si>
    <t>Std_3</t>
  </si>
  <si>
    <t>Std_4</t>
  </si>
  <si>
    <t>Std_5</t>
  </si>
  <si>
    <t>AvgStd</t>
  </si>
  <si>
    <t>Risk_STD</t>
  </si>
  <si>
    <t>COCO_W</t>
  </si>
  <si>
    <t>COCO_Risk (1-W)</t>
  </si>
  <si>
    <t>TW_15-18</t>
  </si>
  <si>
    <t>TW_19-22</t>
  </si>
  <si>
    <t>TW_23-28</t>
  </si>
  <si>
    <t>TW_29-35</t>
  </si>
  <si>
    <t>FB_15-18</t>
  </si>
  <si>
    <t>FB_19-22</t>
  </si>
  <si>
    <t>FB_23-28</t>
  </si>
  <si>
    <t>FB_29-35</t>
  </si>
  <si>
    <t>IG_15-18</t>
  </si>
  <si>
    <t>IG_19-22</t>
  </si>
  <si>
    <t>IG_23-28</t>
  </si>
  <si>
    <t>IG_29-35</t>
  </si>
  <si>
    <t>Age_Norm</t>
  </si>
  <si>
    <t>Risk_STD_r</t>
  </si>
  <si>
    <t>MeanDisp_r</t>
  </si>
  <si>
    <t>PctHighDisp_r</t>
  </si>
  <si>
    <t>Y0</t>
  </si>
  <si>
    <t>Azonosító:</t>
  </si>
  <si>
    <t>Objektumok:</t>
  </si>
  <si>
    <t>Attribútumok:</t>
  </si>
  <si>
    <t>Lépcsôk:</t>
  </si>
  <si>
    <t>Eltolás:</t>
  </si>
  <si>
    <t>Leírás:</t>
  </si>
  <si>
    <t>Rangsor</t>
  </si>
  <si>
    <t>Lépcsôk(1)</t>
  </si>
  <si>
    <t>S1</t>
  </si>
  <si>
    <t>S2</t>
  </si>
  <si>
    <t>S3</t>
  </si>
  <si>
    <t>S4</t>
  </si>
  <si>
    <t>S5</t>
  </si>
  <si>
    <t>S6</t>
  </si>
  <si>
    <t>S7</t>
  </si>
  <si>
    <t>(0+3.1)/(1)=3.1</t>
  </si>
  <si>
    <t>S8</t>
  </si>
  <si>
    <t>S9</t>
  </si>
  <si>
    <t>S10</t>
  </si>
  <si>
    <t>S11</t>
  </si>
  <si>
    <t>S12</t>
  </si>
  <si>
    <t>(0+0)/(1)=0</t>
  </si>
  <si>
    <t>Lépcsôk(2)</t>
  </si>
  <si>
    <t>COCO:Y0</t>
  </si>
  <si>
    <t>Becslés</t>
  </si>
  <si>
    <t>Tény+0</t>
  </si>
  <si>
    <t>Delta</t>
  </si>
  <si>
    <t>Delta/Tény</t>
  </si>
  <si>
    <t>S1 összeg:</t>
  </si>
  <si>
    <t>S12 összeg:</t>
  </si>
  <si>
    <t>Becslés összeg:</t>
  </si>
  <si>
    <t>Tény összeg:</t>
  </si>
  <si>
    <t>Tény-becslés eltérés:</t>
  </si>
  <si>
    <t>Tény négyzetösszeg:</t>
  </si>
  <si>
    <t>Becslés négyzetösszeg:</t>
  </si>
  <si>
    <t>Négyzetösszeg hiba:</t>
  </si>
  <si>
    <t>COCO Y0: 3158244</t>
  </si>
  <si>
    <t>(0+5.7)/(1)=5.7</t>
  </si>
  <si>
    <t>(0+5.2)/(1)=5.2</t>
  </si>
  <si>
    <t>(0+4.6)/(1)=4.6</t>
  </si>
  <si>
    <t>(0+4.1)/(1)=4.1</t>
  </si>
  <si>
    <t>(0+3.6)/(1)=3.6</t>
  </si>
  <si>
    <t>(0+2.6)/(1)=2.6</t>
  </si>
  <si>
    <t>(0+2.1)/(1)=2.1</t>
  </si>
  <si>
    <t>(0+1.5)/(1)=1.5</t>
  </si>
  <si>
    <t>(0+1)/(1)=1</t>
  </si>
  <si>
    <t>(0+0.5)/(1)=0.5</t>
  </si>
  <si>
    <t>Y0_Becsles</t>
  </si>
  <si>
    <t>Y0_Delta_Normal</t>
  </si>
  <si>
    <t>Y0_Delta_Inverse</t>
  </si>
  <si>
    <t>Y0_AbsDelta</t>
  </si>
  <si>
    <t>COCO Y0: 9685834</t>
  </si>
  <si>
    <t>Y0_SignFlip_OK</t>
  </si>
  <si>
    <t>Avg AbsDelta</t>
  </si>
  <si>
    <t>AbsDelta_Avg</t>
  </si>
  <si>
    <t>Optimized (Unweighted) Avg AbsDelta_Avg</t>
  </si>
  <si>
    <t>Optimized (Weighted by N)</t>
  </si>
  <si>
    <t>Optimized (COCO Y0) deviation</t>
  </si>
  <si>
    <t>Unweighted Avg AbsDelta_Avg</t>
  </si>
  <si>
    <t>Weighted by N Avg AbsDelta_Avg</t>
  </si>
  <si>
    <t>Optimized (COCO Y0) platform summary</t>
  </si>
  <si>
    <t>Deision (Naive vs Optimized)</t>
  </si>
  <si>
    <t>Naive: Avg Risk_Post</t>
  </si>
  <si>
    <t>Optimized: Weighted AbsDelta_Avg</t>
  </si>
  <si>
    <t>Naive vs Optimized (Final decision)</t>
  </si>
  <si>
    <t>Highest Platform (Naive)</t>
  </si>
  <si>
    <t>Highest platform (Optimized)</t>
  </si>
  <si>
    <t>Final priority (if disagree)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</si>
</sst>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rgb="FF000000"/>
      <name val="Times New Roman"/>
      <family val="1"/>
    </font>
    <font>
      <sz val="7"/>
      <color rgb="FF000000"/>
      <name val="Verdana"/>
      <family val="2"/>
    </font>
    <font>
      <b/>
      <sz val="7"/>
      <color rgb="FF000000"/>
      <name val="Verdana"/>
      <family val="2"/>
    </font>
    <font>
      <b/>
      <sz val="5"/>
      <color rgb="FFFFFFFF"/>
      <name val="Verdana"/>
      <family val="2"/>
    </font>
    <font>
      <sz val="5"/>
      <color rgb="FF333333"/>
      <name val="Verdana"/>
      <family val="2"/>
    </font>
    <font>
      <sz val="8"/>
      <color rgb="FF333333"/>
      <name val="Verdana"/>
      <family val="2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2" borderId="2" xfId="0" applyFill="1" applyBorder="1"/>
    <xf numFmtId="0" fontId="0" fillId="2" borderId="1" xfId="0" applyFill="1" applyBorder="1"/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5" fillId="0" borderId="0" xfId="0" applyFont="1"/>
    <xf numFmtId="0" fontId="6" fillId="0" borderId="0" xfId="0" applyFont="1"/>
    <xf numFmtId="0" fontId="3" fillId="0" borderId="0" xfId="0" applyFont="1"/>
    <xf numFmtId="0" fontId="0" fillId="2" borderId="7" xfId="0" applyFill="1" applyBorder="1"/>
    <xf numFmtId="0" fontId="0" fillId="2" borderId="7" xfId="0" applyFill="1" applyBorder="1" applyAlignment="1">
      <alignment wrapText="1"/>
    </xf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0" borderId="0" xfId="0" applyAlignment="1">
      <alignment vertical="center"/>
    </xf>
    <xf numFmtId="0" fontId="0" fillId="7" borderId="0" xfId="0" applyFill="1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7" fillId="0" borderId="0" xfId="0" applyFont="1" applyAlignment="1">
      <alignment vertical="center" wrapText="1"/>
    </xf>
    <xf numFmtId="0" fontId="9" fillId="0" borderId="0" xfId="0" applyFont="1" applyAlignment="1">
      <alignment horizontal="right" vertical="center" wrapText="1"/>
    </xf>
    <xf numFmtId="0" fontId="8" fillId="0" borderId="0" xfId="0" applyFont="1" applyAlignment="1">
      <alignment vertical="center" wrapText="1"/>
    </xf>
    <xf numFmtId="0" fontId="10" fillId="8" borderId="8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left" vertical="center" wrapText="1"/>
    </xf>
    <xf numFmtId="0" fontId="11" fillId="9" borderId="9" xfId="0" applyFont="1" applyFill="1" applyBorder="1" applyAlignment="1">
      <alignment horizontal="center" vertical="center" wrapText="1"/>
    </xf>
    <xf numFmtId="0" fontId="12" fillId="9" borderId="9" xfId="0" applyFont="1" applyFill="1" applyBorder="1" applyAlignment="1">
      <alignment horizontal="center" vertical="center" wrapText="1"/>
    </xf>
    <xf numFmtId="0" fontId="0" fillId="10" borderId="1" xfId="0" applyFill="1" applyBorder="1"/>
    <xf numFmtId="0" fontId="0" fillId="0" borderId="1" xfId="0" applyBorder="1"/>
    <xf numFmtId="0" fontId="0" fillId="5" borderId="1" xfId="0" applyFill="1" applyBorder="1"/>
    <xf numFmtId="0" fontId="0" fillId="11" borderId="1" xfId="0" applyFill="1" applyBorder="1"/>
    <xf numFmtId="0" fontId="0" fillId="12" borderId="0" xfId="0" applyFill="1"/>
    <xf numFmtId="0" fontId="0" fillId="15" borderId="0" xfId="0" applyFill="1"/>
    <xf numFmtId="0" fontId="0" fillId="16" borderId="0" xfId="0" applyFill="1"/>
    <xf numFmtId="0" fontId="0" fillId="13" borderId="0" xfId="0" applyFill="1" applyAlignment="1">
      <alignment horizontal="center"/>
    </xf>
    <xf numFmtId="0" fontId="0" fillId="14" borderId="0" xfId="0" applyFill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</cellXfs>
  <cellStyles count="1">
    <cellStyle name="Normál" xfId="0" builtinId="0"/>
  </cellStyles>
  <dxfs count="3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border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  <dxf>
      <border>
        <left style="thin">
          <color rgb="FF5B3F86"/>
        </left>
        <right style="thin">
          <color rgb="FF5B3F86"/>
        </right>
        <top style="thin">
          <color rgb="FF5B3F86"/>
        </top>
        <bottom style="thin">
          <color rgb="FF5B3F86"/>
        </bottom>
      </border>
    </dxf>
  </dxfs>
  <tableStyles count="1" defaultTableStyle="TableStyleMedium2" defaultPivotStyle="PivotStyleLight16">
    <tableStyle name="Form Responses 1-style" pivot="0" count="4" xr9:uid="{1AEC6E1A-A93F-4C63-A7DC-3DB74399ABB8}">
      <tableStyleElement type="wholeTable" size="0" dxfId="34"/>
      <tableStyleElement type="headerRow" dxfId="33"/>
      <tableStyleElement type="firstRowStripe" dxfId="32"/>
      <tableStyleElement type="secondRowStripe" dxfId="3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1</xdr:row>
      <xdr:rowOff>0</xdr:rowOff>
    </xdr:from>
    <xdr:to>
      <xdr:col>11</xdr:col>
      <xdr:colOff>487680</xdr:colOff>
      <xdr:row>4</xdr:row>
      <xdr:rowOff>22860</xdr:rowOff>
    </xdr:to>
    <xdr:pic>
      <xdr:nvPicPr>
        <xdr:cNvPr id="3" name="Picture 2" descr="COCO">
          <a:extLst>
            <a:ext uri="{FF2B5EF4-FFF2-40B4-BE49-F238E27FC236}">
              <a16:creationId xmlns:a16="http://schemas.microsoft.com/office/drawing/2014/main" id="{9CD40F55-9805-AE50-25B7-F9A2B0559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2240" y="22860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</xdr:row>
      <xdr:rowOff>0</xdr:rowOff>
    </xdr:from>
    <xdr:to>
      <xdr:col>11</xdr:col>
      <xdr:colOff>76200</xdr:colOff>
      <xdr:row>4</xdr:row>
      <xdr:rowOff>22860</xdr:rowOff>
    </xdr:to>
    <xdr:pic>
      <xdr:nvPicPr>
        <xdr:cNvPr id="2" name="Picture 1" descr="COCO">
          <a:extLst>
            <a:ext uri="{FF2B5EF4-FFF2-40B4-BE49-F238E27FC236}">
              <a16:creationId xmlns:a16="http://schemas.microsoft.com/office/drawing/2014/main" id="{F0FC9A6A-D678-F6FC-9008-13E67028C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6800" y="18288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5631340-491A-4294-8F17-0FABE7CC8F30}" name="Form_Responses" displayName="Form_Responses" ref="A1:AX101" headerRowDxfId="30" headerRowBorderDxfId="29">
  <tableColumns count="50">
    <tableColumn id="2" xr3:uid="{0C42730C-CDBD-4CB8-A26A-DA8D5F94E1EE}" name="This form's question will be used my thesis. _x000a_Do you agree?_x000a_Энэхүү судалгааны асуултууд зөвхөн дипломын ажилд хэрэглэгдэх болно. Та зөвшөөрч байна уу?"/>
    <tableColumn id="3" xr3:uid="{A2672F2E-3F6C-4A04-B378-EB5C73767939}" name="  Age group  -Насны ангилал"/>
    <tableColumn id="4" xr3:uid="{BA62107E-C56B-40CB-B9EB-6D9E4A08E401}" name="  Gender -Хүйс  "/>
    <tableColumn id="5" xr3:uid="{F5D89AD9-E0D5-40AB-AE5C-40D08975226C}" name="Social media platforms you actively use  _x000a_Таны идэвхтэй хэрэглдэг сошиал хэрэгслүүд"/>
    <tableColumn id="6" xr3:uid="{793AEB66-5553-416F-8376-726FED9E99B1}" name="Platform you use MOST often?_x000a_Хамгийн их хэрэглэдэг нь аль вэ?   "/>
    <tableColumn id="7" xr3:uid="{FFA98954-74A3-4F67-862A-5B5207D92868}" name="I waited weeks for this update, and it still crashes constantly. Very disappointing.  _x000a_-Би энэ шинэчлэлтийг хэдэн долоо хоног хүлээсэн ч одоог хүртэл байнга гацсаар. Үнэхээр урам хугармаар."/>
    <tableColumn id="8" xr3:uid="{5D33EACF-95F8-47F9-B25E-A8FF7071F246}" name="Customer support ignored my messages again. Honestly, this platform keeps getting worse.  _x000a_-Харилцагчийн төв миний мессежийг дахин тоосонгүй. Үнэнийг хэлэхэд энэ платформ улам бүр  дордож байна."/>
    <tableColumn id="9" xr3:uid="{7DF37557-7702-49B4-BE1A-A120E0BDB5E4}" name="The new feature is available now. I’ll try it later and see how it works.  _x000a_-Шинэ функц одоо боломжтой боллоо. Би дараа нь туршиж үзээд хэрхэн ажиллахыг нь харна."/>
    <tableColumn id="10" xr3:uid="{10382AEC-127A-4372-9C44-3EF3DC2098D0}" name="Really impressed with the speed improvement after the last update. Nice work!  "/>
    <tableColumn id="11" xr3:uid="{23ECFF92-3BEB-41AF-9A33-E9B8D3C65D13}" name="This made my day. Small change, but it actually improves the whole experience.  _x000a_-Энэ миний өдрийг илүү сайхан болголоо. Багахан өөрчлөлт ч гэсэн үнэхээр бүхэлдээ сайжирчээ."/>
    <tableColumn id="12" xr3:uid="{1D3413AC-96C6-453B-9C7D-2FAF067C6822}" name="I really wanted this to work, but after several weeks of use I’m more frustrated than satisfied_x000a_-Би үүнийг үнэхээр үр дүнтэй байгаасай гэж хүссэн ч хэдэн долоо хоног хэрэглэсний дараа сэтгэл хангалуун байхаасаа илүү бухимдаж байна."/>
    <tableColumn id="13" xr3:uid="{341C318C-AD79-4892-AC24-69264E106A6B}" name="Making proud to myself in the future _x000a_-Ирээдүйд өөрөөрөө бахархах болно "/>
    <tableColumn id="14" xr3:uid="{0747B8E2-B7B9-4F5B-A4D6-95844A3F3E0F}" name="The app froze again right after I posted. How is this still a thing in 2026?_x000a_-Нийтлэл оруулсны дараа апп дахиад гацчихлаа. ​​2026 онд ийм байж болох уу?"/>
    <tableColumn id="15" xr3:uid="{025C38DB-6D4C-4F55-80BC-B94C30C0A286}" name="  I appreciate the recent improvements. It shows that feedback is finally being taken seriously._x000a_-Саяхны сайжруулалтууд сайн болжээ. Санал хүсэлтийг эцэст нь нухацтай авч үздэг болжээ.  "/>
    <tableColumn id="16" xr3:uid="{E0A0AB9D-B541-45AC-B443-497B0C4B0217}" name="I was panicked to make a pose lol._x000a_-Ямар төрх гаргахаа мэдсэнгүй ээ хаха."/>
    <tableColumn id="17" xr3:uid="{2DA0FD2D-4719-4D61-A4EC-0F48BB308504}" name="Not gonna lie, today was rough and things didn’t go as planned.  _x000a_-Өнөөдөр бүх зүйл төлөвлөсний дагуу болсонгүй."/>
    <tableColumn id="18" xr3:uid="{20B59135-9A98-440D-A5D4-6003526D8D70}" name="Coffee, work, and a long walk. That’s pretty much the day.  _x000a_-Кофе, ажил, бас алхалт. Сайхан өдөр байлаа."/>
    <tableColumn id="19" xr3:uid="{770CCE69-630D-4822-BDD1-E86E2FE2F1C0}" name="Small wins today, but they mean a lot. Grateful for moments like this.  _x000a_-Бага багаар урагшилж байгаа нь бидэнд итгэл өгч байна. Сайхан мөчүүд байлаа."/>
    <tableColumn id="20" xr3:uid="{DF3FE3F8-3330-45F6-A232-657FDCF4B2A0}" name="Feeling proud of myself for getting through a busy week _x000a_-Хүндхэн долоо хоногийг даван гарсан өөрөөрөө бахархаж байна."/>
    <tableColumn id="21" xr3:uid="{C0525E50-7CC4-4167-B6BB-2FE5820B10B9}" name="Why were there so many trashes near famous monument?_x000a_-Яагаад алдарт хөшөөны ойр хавьд маш их хогнууд овоорчихсон байгаа юм?"/>
    <tableColumn id="35" xr3:uid="{19A576BE-A85D-4F8D-9B79-F5CC2665A4F9}" name="Disp_TW" dataDxfId="28">
      <calculatedColumnFormula>_xlfn.STDEV.S(F2:J2)</calculatedColumnFormula>
    </tableColumn>
    <tableColumn id="37" xr3:uid="{FB28B249-2757-494B-B201-139A4A58E3B9}" name="Disp_FB" dataDxfId="27">
      <calculatedColumnFormula>_xlfn.STDEV.S(K2:O2)</calculatedColumnFormula>
    </tableColumn>
    <tableColumn id="36" xr3:uid="{7EF918CF-7670-4B93-AE8C-FBAE20D90485}" name="Disp_IG" dataDxfId="26">
      <calculatedColumnFormula>_xlfn.STDEV.S(P2:T2)</calculatedColumnFormula>
    </tableColumn>
    <tableColumn id="22" xr3:uid="{EDE0348E-FFFA-4B14-ACE6-4EC970A4665A}" name="How consistent were your sentiment judgments across the posts?_x000a_-Таны нийтлэлүүд дээрх сэтгэл хөдлөлийн дүгнэлт хэр зэрэг тогтвортой байсан бэ?  "/>
    <tableColumn id="23" xr3:uid="{74B92C35-1017-4B46-BBEE-76C0C3ED6EE4}" name="  How easy is it to distinguish between positive and negative sentiment?_x000a_-Эерэг ба сөрөг сэтгэл хөдлөлийг ялгахад хэр хялбар байдаг вэ?  "/>
    <tableColumn id="24" xr3:uid="{EDCF9B42-F757-42F0-AE21-80AA5C23D40F}" name="How clearly do people usually express emotions in social media posts?_x000a_-Хүмүүс сошиал медиа постууд дээрээ сэтгэл хөдлөлөө хэр тодорхой илэрхийлдэг вэ?"/>
    <tableColumn id="25" xr3:uid="{B70ABB1E-CE9F-47D7-818C-823BB045B382}" name="How confident are you in your ability to judge sentiment in short online texts?_x000a_-Таны хувьд хүмүүстэй бичсэн мессежүүд дээр сэтгэл хөдлөлийг дүгнэх чадвартаа хэр итгэлтэй байна вэ?"/>
    <tableColumn id="26" xr3:uid="{385B5EC3-90E1-405A-A349-0E176A6158A1}" name="  Would you rate the same posts similarly if you saw them again later?_x000a_-Хэрэв та дараа нь ижил нийтлэлтэй дахин таарвал тэдгээрийг ижил төстэй байдлаар үнэлэх үү?  "/>
    <tableColumn id="27" xr3:uid="{4E873320-4AF6-4BE8-961F-DA90D9BC256F}" name="  Do you believe other people would assign similar sentiment ratings on X, Instagram, Facebook?_x000a_- Бусад хүмүүс  X, Instagram, Facebook дээр тантай адил сэтгэл хөдлөл төрүүлэх үнэлгээ өгнө гэж бодож байна уу?"/>
    <tableColumn id="28" xr3:uid="{57CBB22B-069E-46B6-ABE7-96FC67FBBA49}" name="Overall, how reliable do you think human sentiment judgments are?_x000a_-Ерөнхийдөө хүний ​​сэтгэл хөдлөлийн дүгнэлт хэр найдвартай гэж та бодож байна вэ?"/>
    <tableColumn id="29" xr3:uid="{0F7D37EB-54F9-4A91-BE94-0FA719034C12}" name="  How often do social media posts contain mixed or ambiguous emotions?_x000a_-Сошиал медиа постууд холимог эсвэл тодорхойгүй сэтгэл хөдлөлийг хэр олон удаа агуулдаг вэ?  "/>
    <tableColumn id="30" xr3:uid="{85EB04B0-8A67-4B25-A7C5-CDF3E647F021}" name="  If yes, which platform had the MOST ambiguous posts?  _x000a_-Хэрэв тийм бол аль платформ хамгийн тодорхойгүй нийтлэлтэй байсан бэ?"/>
    <tableColumn id="31" xr3:uid="{6D595405-A779-46C3-931B-7E1E04530A9F}" name="  Which platform’s posts are EASIEST to interpret emotionally?_x000a_- Аль платформын нийтлэл сэтгэл хөдлөлийн хувьд ойлгогдоход амар байдаг вэ?  "/>
    <tableColumn id="32" xr3:uid="{3082F3E7-222F-4E3F-8F85-98CFA84CD5E3}" name="Which platform’s posts are HARDEST to interpret emotionally? _x000a_-Аль платформын нийтлэл сэтгэл хөдлөлийн хувьд ойлгогдоход хамгийн хүнд байдаг бэ?"/>
    <tableColumn id="38" xr3:uid="{CFDF4F0B-F828-4062-B471-97BDC91543F5}" name="Used Most Often_Norm" dataDxfId="25">
      <calculatedColumnFormula>_xlfn.LET(_xlpm.x,E2,
 IF(ISNUMBER(SEARCH("Twitter",_xlpm.x)),"Twitter",
 IF(ISNUMBER(SEARCH("Facebook",_xlpm.x)),"Facebook",
 IF(ISNUMBER(SEARCH("Instagram",_xlpm.x)),"Instagram",""))))</calculatedColumnFormula>
    </tableColumn>
    <tableColumn id="39" xr3:uid="{2F857A29-2D0A-4EB4-8600-383543C6C837}" name="TW_R1" dataDxfId="24">
      <calculatedColumnFormula>_xlfn.RANK.AVG(F2,$F2:$J2,1)</calculatedColumnFormula>
    </tableColumn>
    <tableColumn id="40" xr3:uid="{20CD8E0C-4270-4BC2-A6D4-DE04E781A681}" name="TW_R2" dataDxfId="23">
      <calculatedColumnFormula>_xlfn.RANK.AVG(G2,$F2:$J2,1)</calculatedColumnFormula>
    </tableColumn>
    <tableColumn id="41" xr3:uid="{75961886-D364-4310-83B9-CFA14F61F3B2}" name="TW_R3" dataDxfId="22">
      <calculatedColumnFormula>_xlfn.RANK.AVG(H2,$F2:$J2,1)</calculatedColumnFormula>
    </tableColumn>
    <tableColumn id="42" xr3:uid="{F987FDCC-58CF-4F2C-870C-20B10B5133BB}" name="TW_R4" dataDxfId="21">
      <calculatedColumnFormula>_xlfn.RANK.AVG(I2,$F2:$J2,1)</calculatedColumnFormula>
    </tableColumn>
    <tableColumn id="43" xr3:uid="{BAF39580-295A-4625-9400-3009B9859687}" name="TW_R5" dataDxfId="20">
      <calculatedColumnFormula>_xlfn.RANK.AVG(J2,$F2:$J2,1)</calculatedColumnFormula>
    </tableColumn>
    <tableColumn id="44" xr3:uid="{5CE88B00-589A-4562-9A32-35DBD5529A64}" name="FB_R1" dataDxfId="19">
      <calculatedColumnFormula>_xlfn.RANK.AVG(K2,$K2:$O2,1)</calculatedColumnFormula>
    </tableColumn>
    <tableColumn id="45" xr3:uid="{A79FA263-1E40-43AB-9BC9-AF1E7919630B}" name="FB_R2" dataDxfId="18">
      <calculatedColumnFormula>_xlfn.RANK.AVG(L2,$K2:$O2,1)</calculatedColumnFormula>
    </tableColumn>
    <tableColumn id="46" xr3:uid="{E43A9B15-4B74-48FA-A0B7-22073CBA11E4}" name="FB_R3" dataDxfId="17">
      <calculatedColumnFormula>_xlfn.RANK.AVG(M2,$K2:$O2,1)</calculatedColumnFormula>
    </tableColumn>
    <tableColumn id="47" xr3:uid="{20735D38-2917-4F9A-BAE9-D26C94E193DC}" name="FB_R4" dataDxfId="16">
      <calculatedColumnFormula>_xlfn.RANK.AVG(N2,$K2:$O2,1)</calculatedColumnFormula>
    </tableColumn>
    <tableColumn id="48" xr3:uid="{260C2363-DB09-48F3-9625-1FD6868969B4}" name="FB_R5" dataDxfId="15">
      <calculatedColumnFormula>_xlfn.RANK.AVG(O2,$K2:$O2,1)</calculatedColumnFormula>
    </tableColumn>
    <tableColumn id="49" xr3:uid="{FDF85FD6-2697-46BE-8B30-709D3B3664D6}" name="IG_R1" dataDxfId="14">
      <calculatedColumnFormula>_xlfn.RANK.AVG(P2,$P2:$T2,1)</calculatedColumnFormula>
    </tableColumn>
    <tableColumn id="50" xr3:uid="{A127BDD3-2062-4277-B59C-05CBF79563EA}" name="IG_R2" dataDxfId="13">
      <calculatedColumnFormula>_xlfn.RANK.AVG(Q2,$P2:$T2,1)</calculatedColumnFormula>
    </tableColumn>
    <tableColumn id="51" xr3:uid="{3849E6A4-B09D-43DB-962B-C8F68C5A9CDE}" name="IG_R3" dataDxfId="12">
      <calculatedColumnFormula>_xlfn.RANK.AVG(R2,$P2:$T2,1)</calculatedColumnFormula>
    </tableColumn>
    <tableColumn id="52" xr3:uid="{E046391D-E1E8-42BF-98CA-6BE2AFEFCFC7}" name="IG_R4" dataDxfId="11">
      <calculatedColumnFormula>_xlfn.RANK.AVG(S2,$P2:$T2,1)</calculatedColumnFormula>
    </tableColumn>
    <tableColumn id="53" xr3:uid="{F0EF694F-2CCE-4C2E-A8C2-05D95D7C5754}" name="IG_R5" dataDxfId="10">
      <calculatedColumnFormula>_xlfn.RANK.AVG(T2,$P2:$T2,1)</calculatedColumnFormula>
    </tableColumn>
  </tableColumns>
  <tableStyleInfo name="Form Responses 1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E2D51F1-B063-4E7F-92CD-ECD74D8B6896}" name="Table3" displayName="Table3" ref="N1:Q4" totalsRowShown="0">
  <autoFilter ref="N1:Q4" xr:uid="{6E2D51F1-B063-4E7F-92CD-ECD74D8B6896}"/>
  <tableColumns count="4">
    <tableColumn id="1" xr3:uid="{F35EC60E-7898-422C-961D-AE1A4F8D85EB}" name="Platform"/>
    <tableColumn id="2" xr3:uid="{B7E262A1-8A0E-4A2F-9653-AE555598171D}" name="Avg_Risk_Post" dataDxfId="9">
      <calculatedColumnFormula>AVERAGEIF($B$2:$B$16,N2,$J$2:$J$16)</calculatedColumnFormula>
    </tableColumn>
    <tableColumn id="3" xr3:uid="{3335BCF2-D7B2-40B9-B64A-6111288B4FCC}" name="Avg_StdDev" dataDxfId="8">
      <calculatedColumnFormula>AVERAGEIF($B$2:$B$16,N2,$F$2:$F$16)</calculatedColumnFormula>
    </tableColumn>
    <tableColumn id="4" xr3:uid="{5A6DA579-8E04-4479-8C98-68CC1CC099F6}" name="#HighRisk_Posts" dataDxfId="7">
      <calculatedColumnFormula>COUNTIFS($B$2:$B$16,N2,$K$2:$K$16,"High")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C3B8EDA-D9F0-4805-AFE9-4D66B2AD0082}" name="Table5" displayName="Table5" ref="N7:Q12" totalsRowShown="0">
  <autoFilter ref="N7:Q12" xr:uid="{AC3B8EDA-D9F0-4805-AFE9-4D66B2AD0082}"/>
  <tableColumns count="4">
    <tableColumn id="1" xr3:uid="{938A33B4-CEF9-4C70-AAD6-5FB344E11C78}" name="Post_ID" dataDxfId="6">
      <calculatedColumnFormula>INDEX($A$2:$A$16, MATCH($P8,$J$2:$J$16,0))</calculatedColumnFormula>
    </tableColumn>
    <tableColumn id="2" xr3:uid="{DF53F8C6-C586-477D-BF5F-DD58849CB2D5}" name="Platform" dataDxfId="5">
      <calculatedColumnFormula>INDEX($B$2:$B$16, MATCH($P8,$J$2:$J$16,0))</calculatedColumnFormula>
    </tableColumn>
    <tableColumn id="3" xr3:uid="{0046C98B-3ADD-47CE-8F3D-558A4B795249}" name="Risk_Post" dataDxfId="4">
      <calculatedColumnFormula>LARGE($J$2:$J$16,ROW(A1))</calculatedColumnFormula>
    </tableColumn>
    <tableColumn id="4" xr3:uid="{5CF2A446-C2F4-4DD1-B3E9-AA783D5E9D0D}" name="Action" dataDxfId="3">
      <calculatedColumnFormula>INDEX($L$2:$L$16, MATCH($P8,$J$2:$J$16,0))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940C01A-385F-4A14-828F-8F9A1C4E30CC}" name="Table79" displayName="Table79" ref="A1:G5" totalsRowShown="0">
  <autoFilter ref="A1:G5" xr:uid="{3DE5D1A0-B329-4A12-91C6-DF6D6D3D6982}"/>
  <tableColumns count="7">
    <tableColumn id="1" xr3:uid="{49C78ED9-0DCA-4DF9-8893-D559717F0124}" name="Column1"/>
    <tableColumn id="2" xr3:uid="{968D3AE7-0C41-4247-AC98-88FBF0A0EB38}" name="Disp_TW">
      <calculatedColumnFormula>AVERAGEIFS(Raw!$U$2:$U$101, Raw!$AI$2:$AI$101, $A2)</calculatedColumnFormula>
    </tableColumn>
    <tableColumn id="3" xr3:uid="{6EA33686-F297-47FC-BEAE-3261CC6F6296}" name="Disp_FB">
      <calculatedColumnFormula>AVERAGEIFS(Raw!$V$2:$V$101, Raw!$AI$2:$AI$101, $A2)</calculatedColumnFormula>
    </tableColumn>
    <tableColumn id="4" xr3:uid="{7605A320-A154-4230-A86B-A70DAAF02FD4}" name="Disp_IG">
      <calculatedColumnFormula>AVERAGEIFS(Raw!$W$2:$W$101, Raw!$AI$2:$AI$101, $A2)</calculatedColumnFormula>
    </tableColumn>
    <tableColumn id="5" xr3:uid="{90A97D87-6927-41A9-87D5-54C636802D7D}" name="Group Size" dataDxfId="2">
      <calculatedColumnFormula>COUNTIF(Raw!$AI$2:$AI$101, $A2)</calculatedColumnFormula>
    </tableColumn>
    <tableColumn id="6" xr3:uid="{CCE6C445-DC62-4E0D-AC5F-EEC9CEDBA9CD}" name="Own platform dispersion" dataDxfId="1">
      <calculatedColumnFormula>IF($A2="Instagram",$D2,IF($A2="Facebook",$C2,$B2))</calculatedColumnFormula>
    </tableColumn>
    <tableColumn id="7" xr3:uid="{8B5321FC-377D-4CFA-94A9-2D568723F81B}" name="Own minus others" dataDxfId="0">
      <calculatedColumnFormula>F2 - AVERAGE(IF($A2="Instagram",$B2,$B2), IF($A2="Facebook",$D2,$D2))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– 2022 té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20150-FFA6-439C-8B3D-77BAFEC49239}">
  <dimension ref="A1:AY101"/>
  <sheetViews>
    <sheetView zoomScale="87" workbookViewId="0"/>
  </sheetViews>
  <sheetFormatPr defaultRowHeight="14.4" x14ac:dyDescent="0.3"/>
  <cols>
    <col min="1" max="1" width="37.88671875" customWidth="1"/>
    <col min="2" max="2" width="12.88671875" customWidth="1"/>
    <col min="3" max="3" width="16.77734375" customWidth="1"/>
    <col min="4" max="4" width="21.6640625" customWidth="1"/>
    <col min="5" max="5" width="24.21875" customWidth="1"/>
    <col min="6" max="6" width="24.6640625" customWidth="1"/>
    <col min="7" max="7" width="20.5546875" customWidth="1"/>
    <col min="8" max="8" width="26.33203125" customWidth="1"/>
    <col min="9" max="9" width="28" customWidth="1"/>
    <col min="10" max="10" width="23.5546875" customWidth="1"/>
    <col min="11" max="11" width="29.109375" customWidth="1"/>
    <col min="12" max="12" width="31.77734375" customWidth="1"/>
    <col min="13" max="13" width="30.88671875" customWidth="1"/>
    <col min="14" max="14" width="24.21875" customWidth="1"/>
    <col min="15" max="15" width="25.77734375" customWidth="1"/>
    <col min="16" max="16" width="32.6640625" customWidth="1"/>
    <col min="35" max="35" width="11.44140625" customWidth="1"/>
    <col min="51" max="51" width="9.6640625" bestFit="1" customWidth="1"/>
  </cols>
  <sheetData>
    <row r="1" spans="1:51" ht="150.6" customHeight="1" x14ac:dyDescent="0.3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6" t="s">
        <v>100</v>
      </c>
      <c r="V1" s="7" t="s">
        <v>101</v>
      </c>
      <c r="W1" s="7" t="s">
        <v>102</v>
      </c>
      <c r="X1" s="1" t="s">
        <v>20</v>
      </c>
      <c r="Y1" s="1" t="s">
        <v>21</v>
      </c>
      <c r="Z1" s="1" t="s">
        <v>22</v>
      </c>
      <c r="AA1" s="1" t="s">
        <v>23</v>
      </c>
      <c r="AB1" s="1" t="s">
        <v>24</v>
      </c>
      <c r="AC1" s="1" t="s">
        <v>25</v>
      </c>
      <c r="AD1" s="1" t="s">
        <v>26</v>
      </c>
      <c r="AE1" s="1" t="s">
        <v>27</v>
      </c>
      <c r="AF1" s="1" t="s">
        <v>28</v>
      </c>
      <c r="AG1" s="1" t="s">
        <v>29</v>
      </c>
      <c r="AH1" s="1" t="s">
        <v>30</v>
      </c>
      <c r="AI1" s="17" t="s">
        <v>111</v>
      </c>
      <c r="AJ1" s="16" t="s">
        <v>118</v>
      </c>
      <c r="AK1" s="16" t="s">
        <v>119</v>
      </c>
      <c r="AL1" s="16" t="s">
        <v>120</v>
      </c>
      <c r="AM1" s="16" t="s">
        <v>121</v>
      </c>
      <c r="AN1" s="16" t="s">
        <v>123</v>
      </c>
      <c r="AO1" s="16" t="s">
        <v>122</v>
      </c>
      <c r="AP1" s="16" t="s">
        <v>124</v>
      </c>
      <c r="AQ1" s="16" t="s">
        <v>125</v>
      </c>
      <c r="AR1" s="16" t="s">
        <v>126</v>
      </c>
      <c r="AS1" s="16" t="s">
        <v>127</v>
      </c>
      <c r="AT1" s="16" t="s">
        <v>128</v>
      </c>
      <c r="AU1" s="16" t="s">
        <v>129</v>
      </c>
      <c r="AV1" s="16" t="s">
        <v>130</v>
      </c>
      <c r="AW1" s="16" t="s">
        <v>131</v>
      </c>
      <c r="AX1" s="16" t="s">
        <v>132</v>
      </c>
      <c r="AY1" t="s">
        <v>175</v>
      </c>
    </row>
    <row r="2" spans="1:51" ht="16.2" customHeight="1" x14ac:dyDescent="0.3">
      <c r="A2" s="3" t="s">
        <v>31</v>
      </c>
      <c r="B2" s="3" t="s">
        <v>32</v>
      </c>
      <c r="C2" s="3" t="s">
        <v>33</v>
      </c>
      <c r="D2" s="3" t="s">
        <v>34</v>
      </c>
      <c r="E2" s="3" t="s">
        <v>34</v>
      </c>
      <c r="F2" s="3">
        <v>3</v>
      </c>
      <c r="G2" s="3">
        <v>3</v>
      </c>
      <c r="H2" s="3">
        <v>4</v>
      </c>
      <c r="I2" s="3">
        <v>4</v>
      </c>
      <c r="J2" s="3">
        <v>4</v>
      </c>
      <c r="K2" s="3">
        <v>2</v>
      </c>
      <c r="L2" s="3">
        <v>3</v>
      </c>
      <c r="M2" s="3">
        <v>3</v>
      </c>
      <c r="N2" s="3">
        <v>2</v>
      </c>
      <c r="O2" s="3">
        <v>3</v>
      </c>
      <c r="P2" s="3">
        <v>3</v>
      </c>
      <c r="Q2" s="3">
        <v>3</v>
      </c>
      <c r="R2" s="3">
        <v>3</v>
      </c>
      <c r="S2" s="3">
        <v>3</v>
      </c>
      <c r="T2" s="8">
        <v>3</v>
      </c>
      <c r="U2" s="8">
        <f t="shared" ref="U2:U33" si="0">_xlfn.STDEV.S(F2:J2)</f>
        <v>0.54772255750516674</v>
      </c>
      <c r="V2" s="3">
        <f t="shared" ref="V2:V33" si="1">_xlfn.STDEV.S(K2:O2)</f>
        <v>0.54772255750516674</v>
      </c>
      <c r="W2" s="10">
        <f t="shared" ref="W2:W33" si="2">_xlfn.STDEV.S(P2:T2)</f>
        <v>0</v>
      </c>
      <c r="X2" s="3">
        <v>3</v>
      </c>
      <c r="Y2" s="3">
        <v>3</v>
      </c>
      <c r="Z2" s="3">
        <v>3</v>
      </c>
      <c r="AA2" s="3">
        <v>3</v>
      </c>
      <c r="AB2" s="3">
        <v>3</v>
      </c>
      <c r="AC2" s="3">
        <v>4</v>
      </c>
      <c r="AD2" s="3">
        <v>4</v>
      </c>
      <c r="AE2" s="3">
        <v>1</v>
      </c>
      <c r="AF2" s="3" t="s">
        <v>35</v>
      </c>
      <c r="AG2" s="3" t="s">
        <v>34</v>
      </c>
      <c r="AH2" s="3" t="s">
        <v>35</v>
      </c>
      <c r="AI2" t="str">
        <f t="shared" ref="AI2:AI33" si="3">_xlfn.LET(_xlpm.x,E2,
 IF(ISNUMBER(SEARCH("Twitter",_xlpm.x)),"Twitter",
 IF(ISNUMBER(SEARCH("Facebook",_xlpm.x)),"Facebook",
 IF(ISNUMBER(SEARCH("Instagram",_xlpm.x)),"Instagram",""))))</f>
        <v>Instagram</v>
      </c>
      <c r="AJ2">
        <f>_xlfn.RANK.AVG(F2,$F2:$J2,1)</f>
        <v>1.5</v>
      </c>
      <c r="AK2">
        <f t="shared" ref="AK2:AK33" si="4">_xlfn.RANK.AVG(G2,$F2:$J2,1)</f>
        <v>1.5</v>
      </c>
      <c r="AL2">
        <f t="shared" ref="AL2:AL33" si="5">_xlfn.RANK.AVG(H2,$F2:$J2,1)</f>
        <v>4</v>
      </c>
      <c r="AM2">
        <f t="shared" ref="AM2:AM33" si="6">_xlfn.RANK.AVG(I2,$F2:$J2,1)</f>
        <v>4</v>
      </c>
      <c r="AN2">
        <f t="shared" ref="AN2:AN33" si="7">_xlfn.RANK.AVG(J2,$F2:$J2,1)</f>
        <v>4</v>
      </c>
      <c r="AO2">
        <f t="shared" ref="AO2:AO33" si="8">_xlfn.RANK.AVG(K2,$K2:$O2,1)</f>
        <v>1.5</v>
      </c>
      <c r="AP2">
        <f>_xlfn.RANK.AVG(L2,$K2:$O2,1)</f>
        <v>4</v>
      </c>
      <c r="AQ2">
        <f t="shared" ref="AQ2:AQ33" si="9">_xlfn.RANK.AVG(M2,$K2:$O2,1)</f>
        <v>4</v>
      </c>
      <c r="AR2">
        <f t="shared" ref="AR2:AR33" si="10">_xlfn.RANK.AVG(N2,$K2:$O2,1)</f>
        <v>1.5</v>
      </c>
      <c r="AS2">
        <f t="shared" ref="AS2:AS33" si="11">_xlfn.RANK.AVG(O2,$K2:$O2,1)</f>
        <v>4</v>
      </c>
      <c r="AT2">
        <f t="shared" ref="AT2:AT33" si="12">_xlfn.RANK.AVG(P2,$P2:$T2,1)</f>
        <v>3</v>
      </c>
      <c r="AU2">
        <f t="shared" ref="AU2:AU33" si="13">_xlfn.RANK.AVG(Q2,$P2:$T2,1)</f>
        <v>3</v>
      </c>
      <c r="AV2">
        <f t="shared" ref="AV2:AV33" si="14">_xlfn.RANK.AVG(R2,$P2:$T2,1)</f>
        <v>3</v>
      </c>
      <c r="AW2">
        <f t="shared" ref="AW2:AW33" si="15">_xlfn.RANK.AVG(S2,$P2:$T2,1)</f>
        <v>3</v>
      </c>
      <c r="AX2">
        <f t="shared" ref="AX2:AX33" si="16">_xlfn.RANK.AVG(T2,$P2:$T2,1)</f>
        <v>3</v>
      </c>
      <c r="AY2" t="str">
        <f>SUBSTITUTE(SUBSTITUTE(TRIM(B2),CHAR(160),""),"–","-")</f>
        <v>19-22</v>
      </c>
    </row>
    <row r="3" spans="1:51" x14ac:dyDescent="0.3">
      <c r="A3" s="3" t="s">
        <v>31</v>
      </c>
      <c r="B3" s="3" t="s">
        <v>32</v>
      </c>
      <c r="C3" s="3" t="s">
        <v>33</v>
      </c>
      <c r="D3" s="3" t="s">
        <v>36</v>
      </c>
      <c r="E3" s="3" t="s">
        <v>36</v>
      </c>
      <c r="F3" s="3">
        <v>2</v>
      </c>
      <c r="G3" s="3">
        <v>2</v>
      </c>
      <c r="H3" s="3">
        <v>4</v>
      </c>
      <c r="I3" s="3">
        <v>4</v>
      </c>
      <c r="J3" s="3">
        <v>4</v>
      </c>
      <c r="K3" s="3">
        <v>2</v>
      </c>
      <c r="L3" s="3">
        <v>4</v>
      </c>
      <c r="M3" s="3">
        <v>1</v>
      </c>
      <c r="N3" s="3">
        <v>4</v>
      </c>
      <c r="O3" s="3">
        <v>4</v>
      </c>
      <c r="P3" s="3">
        <v>2</v>
      </c>
      <c r="Q3" s="3">
        <v>4</v>
      </c>
      <c r="R3" s="3">
        <v>4</v>
      </c>
      <c r="S3" s="3">
        <v>4</v>
      </c>
      <c r="T3" s="3">
        <v>2</v>
      </c>
      <c r="U3" s="9">
        <f t="shared" si="0"/>
        <v>1.0954451150103319</v>
      </c>
      <c r="V3" s="3">
        <f t="shared" si="1"/>
        <v>1.4142135623730951</v>
      </c>
      <c r="W3" s="11">
        <f t="shared" si="2"/>
        <v>1.0954451150103319</v>
      </c>
      <c r="X3" s="3">
        <v>3</v>
      </c>
      <c r="Y3" s="3">
        <v>3</v>
      </c>
      <c r="Z3" s="3">
        <v>3</v>
      </c>
      <c r="AA3" s="3">
        <v>3</v>
      </c>
      <c r="AB3" s="3">
        <v>3</v>
      </c>
      <c r="AC3" s="3">
        <v>3</v>
      </c>
      <c r="AD3" s="3">
        <v>3</v>
      </c>
      <c r="AE3" s="3">
        <v>3</v>
      </c>
      <c r="AF3" s="3" t="s">
        <v>36</v>
      </c>
      <c r="AG3" s="3" t="s">
        <v>34</v>
      </c>
      <c r="AH3" s="3" t="s">
        <v>35</v>
      </c>
      <c r="AI3" t="str">
        <f t="shared" si="3"/>
        <v>Twitter</v>
      </c>
      <c r="AJ3">
        <f t="shared" ref="AJ3:AJ33" si="17">_xlfn.RANK.AVG(F3,$F3:$J3,1)</f>
        <v>1.5</v>
      </c>
      <c r="AK3">
        <f t="shared" si="4"/>
        <v>1.5</v>
      </c>
      <c r="AL3">
        <f t="shared" si="5"/>
        <v>4</v>
      </c>
      <c r="AM3">
        <f t="shared" si="6"/>
        <v>4</v>
      </c>
      <c r="AN3">
        <f t="shared" si="7"/>
        <v>4</v>
      </c>
      <c r="AO3">
        <f t="shared" si="8"/>
        <v>2</v>
      </c>
      <c r="AP3">
        <f t="shared" ref="AP3:AP33" si="18">_xlfn.RANK.AVG(L3,$K3:$O3,1)</f>
        <v>4</v>
      </c>
      <c r="AQ3">
        <f t="shared" si="9"/>
        <v>1</v>
      </c>
      <c r="AR3">
        <f t="shared" si="10"/>
        <v>4</v>
      </c>
      <c r="AS3">
        <f t="shared" si="11"/>
        <v>4</v>
      </c>
      <c r="AT3">
        <f t="shared" si="12"/>
        <v>1.5</v>
      </c>
      <c r="AU3">
        <f t="shared" si="13"/>
        <v>4</v>
      </c>
      <c r="AV3">
        <f t="shared" si="14"/>
        <v>4</v>
      </c>
      <c r="AW3">
        <f t="shared" si="15"/>
        <v>4</v>
      </c>
      <c r="AX3">
        <f t="shared" si="16"/>
        <v>1.5</v>
      </c>
      <c r="AY3" t="str">
        <f t="shared" ref="AY3:AY66" si="19">SUBSTITUTE(SUBSTITUTE(TRIM(B3),CHAR(160),""),"–","-")</f>
        <v>19-22</v>
      </c>
    </row>
    <row r="4" spans="1:51" x14ac:dyDescent="0.3">
      <c r="A4" s="3" t="s">
        <v>31</v>
      </c>
      <c r="B4" s="3" t="s">
        <v>32</v>
      </c>
      <c r="C4" s="3" t="s">
        <v>33</v>
      </c>
      <c r="D4" s="3" t="s">
        <v>37</v>
      </c>
      <c r="E4" s="3" t="s">
        <v>34</v>
      </c>
      <c r="F4" s="3">
        <v>2</v>
      </c>
      <c r="G4" s="3">
        <v>2</v>
      </c>
      <c r="H4" s="3">
        <v>3</v>
      </c>
      <c r="I4" s="3">
        <v>5</v>
      </c>
      <c r="J4" s="3">
        <v>5</v>
      </c>
      <c r="K4" s="3">
        <v>2</v>
      </c>
      <c r="L4" s="3">
        <v>5</v>
      </c>
      <c r="M4" s="3">
        <v>2</v>
      </c>
      <c r="N4" s="3">
        <v>4</v>
      </c>
      <c r="O4" s="3">
        <v>3</v>
      </c>
      <c r="P4" s="3">
        <v>3</v>
      </c>
      <c r="Q4" s="3">
        <v>3</v>
      </c>
      <c r="R4" s="3">
        <v>4</v>
      </c>
      <c r="S4" s="3">
        <v>4</v>
      </c>
      <c r="T4" s="3">
        <v>3</v>
      </c>
      <c r="U4" s="9">
        <f t="shared" si="0"/>
        <v>1.5165750888103104</v>
      </c>
      <c r="V4" s="3">
        <f t="shared" si="1"/>
        <v>1.3038404810405295</v>
      </c>
      <c r="W4" s="11">
        <f t="shared" si="2"/>
        <v>0.54772255750516674</v>
      </c>
      <c r="X4" s="3">
        <v>4</v>
      </c>
      <c r="Y4" s="3">
        <v>5</v>
      </c>
      <c r="Z4" s="3">
        <v>2</v>
      </c>
      <c r="AA4" s="3">
        <v>4</v>
      </c>
      <c r="AB4" s="3">
        <v>4</v>
      </c>
      <c r="AC4" s="3">
        <v>4</v>
      </c>
      <c r="AD4" s="3">
        <v>3</v>
      </c>
      <c r="AE4" s="3">
        <v>4</v>
      </c>
      <c r="AF4" s="3" t="s">
        <v>35</v>
      </c>
      <c r="AG4" s="3" t="s">
        <v>34</v>
      </c>
      <c r="AH4" s="3" t="s">
        <v>35</v>
      </c>
      <c r="AI4" t="str">
        <f t="shared" si="3"/>
        <v>Instagram</v>
      </c>
      <c r="AJ4">
        <f t="shared" si="17"/>
        <v>1.5</v>
      </c>
      <c r="AK4">
        <f t="shared" si="4"/>
        <v>1.5</v>
      </c>
      <c r="AL4">
        <f t="shared" si="5"/>
        <v>3</v>
      </c>
      <c r="AM4">
        <f t="shared" si="6"/>
        <v>4.5</v>
      </c>
      <c r="AN4">
        <f t="shared" si="7"/>
        <v>4.5</v>
      </c>
      <c r="AO4">
        <f t="shared" si="8"/>
        <v>1.5</v>
      </c>
      <c r="AP4">
        <f t="shared" si="18"/>
        <v>5</v>
      </c>
      <c r="AQ4">
        <f t="shared" si="9"/>
        <v>1.5</v>
      </c>
      <c r="AR4">
        <f t="shared" si="10"/>
        <v>4</v>
      </c>
      <c r="AS4">
        <f t="shared" si="11"/>
        <v>3</v>
      </c>
      <c r="AT4">
        <f t="shared" si="12"/>
        <v>2</v>
      </c>
      <c r="AU4">
        <f t="shared" si="13"/>
        <v>2</v>
      </c>
      <c r="AV4">
        <f t="shared" si="14"/>
        <v>4.5</v>
      </c>
      <c r="AW4">
        <f t="shared" si="15"/>
        <v>4.5</v>
      </c>
      <c r="AX4">
        <f t="shared" si="16"/>
        <v>2</v>
      </c>
      <c r="AY4" t="str">
        <f t="shared" si="19"/>
        <v>19-22</v>
      </c>
    </row>
    <row r="5" spans="1:51" x14ac:dyDescent="0.3">
      <c r="A5" s="3" t="s">
        <v>31</v>
      </c>
      <c r="B5" s="3" t="s">
        <v>38</v>
      </c>
      <c r="C5" s="3" t="s">
        <v>39</v>
      </c>
      <c r="D5" s="3" t="s">
        <v>34</v>
      </c>
      <c r="E5" s="3" t="s">
        <v>34</v>
      </c>
      <c r="F5" s="3">
        <v>2</v>
      </c>
      <c r="G5" s="3">
        <v>2</v>
      </c>
      <c r="H5" s="3">
        <v>4</v>
      </c>
      <c r="I5" s="3">
        <v>5</v>
      </c>
      <c r="J5" s="3">
        <v>5</v>
      </c>
      <c r="K5" s="3">
        <v>2</v>
      </c>
      <c r="L5" s="3">
        <v>5</v>
      </c>
      <c r="M5" s="3">
        <v>1</v>
      </c>
      <c r="N5" s="3">
        <v>4</v>
      </c>
      <c r="O5" s="3">
        <v>3</v>
      </c>
      <c r="P5" s="3">
        <v>2</v>
      </c>
      <c r="Q5" s="3">
        <v>5</v>
      </c>
      <c r="R5" s="3">
        <v>5</v>
      </c>
      <c r="S5" s="3">
        <v>5</v>
      </c>
      <c r="T5" s="3">
        <v>2</v>
      </c>
      <c r="U5" s="9">
        <f t="shared" si="0"/>
        <v>1.5165750888103104</v>
      </c>
      <c r="V5" s="3">
        <f t="shared" si="1"/>
        <v>1.5811388300841898</v>
      </c>
      <c r="W5" s="11">
        <f t="shared" si="2"/>
        <v>1.6431676725154982</v>
      </c>
      <c r="X5" s="3">
        <v>3</v>
      </c>
      <c r="Y5" s="3">
        <v>5</v>
      </c>
      <c r="Z5" s="3">
        <v>3</v>
      </c>
      <c r="AA5" s="3">
        <v>4</v>
      </c>
      <c r="AB5" s="3">
        <v>2</v>
      </c>
      <c r="AC5" s="3">
        <v>3</v>
      </c>
      <c r="AD5" s="3">
        <v>4</v>
      </c>
      <c r="AE5" s="3">
        <v>4</v>
      </c>
      <c r="AF5" s="3" t="s">
        <v>35</v>
      </c>
      <c r="AG5" s="3" t="s">
        <v>34</v>
      </c>
      <c r="AH5" s="3" t="s">
        <v>36</v>
      </c>
      <c r="AI5" t="str">
        <f t="shared" si="3"/>
        <v>Instagram</v>
      </c>
      <c r="AJ5">
        <f t="shared" si="17"/>
        <v>1.5</v>
      </c>
      <c r="AK5">
        <f t="shared" si="4"/>
        <v>1.5</v>
      </c>
      <c r="AL5">
        <f t="shared" si="5"/>
        <v>3</v>
      </c>
      <c r="AM5">
        <f t="shared" si="6"/>
        <v>4.5</v>
      </c>
      <c r="AN5">
        <f t="shared" si="7"/>
        <v>4.5</v>
      </c>
      <c r="AO5">
        <f t="shared" si="8"/>
        <v>2</v>
      </c>
      <c r="AP5">
        <f t="shared" si="18"/>
        <v>5</v>
      </c>
      <c r="AQ5">
        <f t="shared" si="9"/>
        <v>1</v>
      </c>
      <c r="AR5">
        <f t="shared" si="10"/>
        <v>4</v>
      </c>
      <c r="AS5">
        <f t="shared" si="11"/>
        <v>3</v>
      </c>
      <c r="AT5">
        <f t="shared" si="12"/>
        <v>1.5</v>
      </c>
      <c r="AU5">
        <f t="shared" si="13"/>
        <v>4</v>
      </c>
      <c r="AV5">
        <f t="shared" si="14"/>
        <v>4</v>
      </c>
      <c r="AW5">
        <f t="shared" si="15"/>
        <v>4</v>
      </c>
      <c r="AX5">
        <f t="shared" si="16"/>
        <v>1.5</v>
      </c>
      <c r="AY5" t="str">
        <f t="shared" si="19"/>
        <v>23-28</v>
      </c>
    </row>
    <row r="6" spans="1:51" x14ac:dyDescent="0.3">
      <c r="A6" s="3" t="s">
        <v>31</v>
      </c>
      <c r="B6" s="3" t="s">
        <v>40</v>
      </c>
      <c r="C6" s="3" t="s">
        <v>39</v>
      </c>
      <c r="D6" s="3" t="s">
        <v>37</v>
      </c>
      <c r="E6" s="3" t="s">
        <v>35</v>
      </c>
      <c r="F6" s="3">
        <v>4</v>
      </c>
      <c r="G6" s="3">
        <v>2</v>
      </c>
      <c r="H6" s="3">
        <v>3</v>
      </c>
      <c r="I6" s="3">
        <v>5</v>
      </c>
      <c r="J6" s="3">
        <v>5</v>
      </c>
      <c r="K6" s="3">
        <v>2</v>
      </c>
      <c r="L6" s="3">
        <v>5</v>
      </c>
      <c r="M6" s="3">
        <v>2</v>
      </c>
      <c r="N6" s="3">
        <v>4</v>
      </c>
      <c r="O6" s="3">
        <v>4</v>
      </c>
      <c r="P6" s="3">
        <v>3</v>
      </c>
      <c r="Q6" s="3">
        <v>5</v>
      </c>
      <c r="R6" s="3">
        <v>5</v>
      </c>
      <c r="S6" s="3">
        <v>5</v>
      </c>
      <c r="T6" s="3">
        <v>4</v>
      </c>
      <c r="U6" s="9">
        <f t="shared" si="0"/>
        <v>1.3038404810405295</v>
      </c>
      <c r="V6" s="3">
        <f t="shared" si="1"/>
        <v>1.3416407864998741</v>
      </c>
      <c r="W6" s="11">
        <f t="shared" si="2"/>
        <v>0.8944271909999163</v>
      </c>
      <c r="X6" s="3">
        <v>4</v>
      </c>
      <c r="Y6" s="3">
        <v>3</v>
      </c>
      <c r="Z6" s="3">
        <v>4</v>
      </c>
      <c r="AA6" s="3">
        <v>5</v>
      </c>
      <c r="AB6" s="3">
        <v>4</v>
      </c>
      <c r="AC6" s="3">
        <v>3</v>
      </c>
      <c r="AD6" s="3">
        <v>4</v>
      </c>
      <c r="AE6" s="3">
        <v>4</v>
      </c>
      <c r="AF6" s="3" t="s">
        <v>35</v>
      </c>
      <c r="AG6" s="3" t="s">
        <v>34</v>
      </c>
      <c r="AH6" s="3" t="s">
        <v>35</v>
      </c>
      <c r="AI6" t="str">
        <f t="shared" si="3"/>
        <v>Facebook</v>
      </c>
      <c r="AJ6">
        <f t="shared" si="17"/>
        <v>3</v>
      </c>
      <c r="AK6">
        <f t="shared" si="4"/>
        <v>1</v>
      </c>
      <c r="AL6">
        <f t="shared" si="5"/>
        <v>2</v>
      </c>
      <c r="AM6">
        <f t="shared" si="6"/>
        <v>4.5</v>
      </c>
      <c r="AN6">
        <f t="shared" si="7"/>
        <v>4.5</v>
      </c>
      <c r="AO6">
        <f t="shared" si="8"/>
        <v>1.5</v>
      </c>
      <c r="AP6">
        <f t="shared" si="18"/>
        <v>5</v>
      </c>
      <c r="AQ6">
        <f t="shared" si="9"/>
        <v>1.5</v>
      </c>
      <c r="AR6">
        <f t="shared" si="10"/>
        <v>3.5</v>
      </c>
      <c r="AS6">
        <f t="shared" si="11"/>
        <v>3.5</v>
      </c>
      <c r="AT6">
        <f t="shared" si="12"/>
        <v>1</v>
      </c>
      <c r="AU6">
        <f t="shared" si="13"/>
        <v>4</v>
      </c>
      <c r="AV6">
        <f t="shared" si="14"/>
        <v>4</v>
      </c>
      <c r="AW6">
        <f t="shared" si="15"/>
        <v>4</v>
      </c>
      <c r="AX6">
        <f t="shared" si="16"/>
        <v>2</v>
      </c>
      <c r="AY6" t="str">
        <f t="shared" si="19"/>
        <v>29-35</v>
      </c>
    </row>
    <row r="7" spans="1:51" x14ac:dyDescent="0.3">
      <c r="A7" s="3" t="s">
        <v>31</v>
      </c>
      <c r="B7" s="3" t="s">
        <v>41</v>
      </c>
      <c r="C7" s="3" t="s">
        <v>33</v>
      </c>
      <c r="D7" s="3" t="s">
        <v>34</v>
      </c>
      <c r="E7" s="3" t="s">
        <v>34</v>
      </c>
      <c r="F7" s="3">
        <v>1</v>
      </c>
      <c r="G7" s="3">
        <v>1</v>
      </c>
      <c r="H7" s="3">
        <v>2</v>
      </c>
      <c r="I7" s="3">
        <v>4</v>
      </c>
      <c r="J7" s="3">
        <v>5</v>
      </c>
      <c r="K7" s="3">
        <v>2</v>
      </c>
      <c r="L7" s="3">
        <v>4</v>
      </c>
      <c r="M7" s="3">
        <v>2</v>
      </c>
      <c r="N7" s="3">
        <v>4</v>
      </c>
      <c r="O7" s="3">
        <v>2</v>
      </c>
      <c r="P7" s="3">
        <v>1</v>
      </c>
      <c r="Q7" s="3">
        <v>4</v>
      </c>
      <c r="R7" s="3">
        <v>5</v>
      </c>
      <c r="S7" s="3">
        <v>4</v>
      </c>
      <c r="T7" s="3">
        <v>1</v>
      </c>
      <c r="U7" s="9">
        <f t="shared" si="0"/>
        <v>1.8165902124584952</v>
      </c>
      <c r="V7" s="3">
        <f t="shared" si="1"/>
        <v>1.0954451150103319</v>
      </c>
      <c r="W7" s="11">
        <f t="shared" si="2"/>
        <v>1.8708286933869707</v>
      </c>
      <c r="X7" s="3">
        <v>4</v>
      </c>
      <c r="Y7" s="3">
        <v>5</v>
      </c>
      <c r="Z7" s="3">
        <v>3</v>
      </c>
      <c r="AA7" s="3">
        <v>4</v>
      </c>
      <c r="AB7" s="3">
        <v>5</v>
      </c>
      <c r="AC7" s="3">
        <v>5</v>
      </c>
      <c r="AD7" s="3">
        <v>3</v>
      </c>
      <c r="AE7" s="3">
        <v>3</v>
      </c>
      <c r="AF7" s="3" t="s">
        <v>35</v>
      </c>
      <c r="AG7" s="3" t="s">
        <v>34</v>
      </c>
      <c r="AH7" s="3" t="s">
        <v>36</v>
      </c>
      <c r="AI7" t="str">
        <f t="shared" si="3"/>
        <v>Instagram</v>
      </c>
      <c r="AJ7">
        <f t="shared" si="17"/>
        <v>1.5</v>
      </c>
      <c r="AK7">
        <f t="shared" si="4"/>
        <v>1.5</v>
      </c>
      <c r="AL7">
        <f t="shared" si="5"/>
        <v>3</v>
      </c>
      <c r="AM7">
        <f t="shared" si="6"/>
        <v>4</v>
      </c>
      <c r="AN7">
        <f t="shared" si="7"/>
        <v>5</v>
      </c>
      <c r="AO7">
        <f t="shared" si="8"/>
        <v>2</v>
      </c>
      <c r="AP7">
        <f t="shared" si="18"/>
        <v>4.5</v>
      </c>
      <c r="AQ7">
        <f t="shared" si="9"/>
        <v>2</v>
      </c>
      <c r="AR7">
        <f t="shared" si="10"/>
        <v>4.5</v>
      </c>
      <c r="AS7">
        <f t="shared" si="11"/>
        <v>2</v>
      </c>
      <c r="AT7">
        <f t="shared" si="12"/>
        <v>1.5</v>
      </c>
      <c r="AU7">
        <f t="shared" si="13"/>
        <v>3.5</v>
      </c>
      <c r="AV7">
        <f t="shared" si="14"/>
        <v>5</v>
      </c>
      <c r="AW7">
        <f t="shared" si="15"/>
        <v>3.5</v>
      </c>
      <c r="AX7">
        <f t="shared" si="16"/>
        <v>1.5</v>
      </c>
      <c r="AY7" t="str">
        <f t="shared" si="19"/>
        <v>15-18</v>
      </c>
    </row>
    <row r="8" spans="1:51" x14ac:dyDescent="0.3">
      <c r="A8" s="3" t="s">
        <v>31</v>
      </c>
      <c r="B8" s="3" t="s">
        <v>41</v>
      </c>
      <c r="C8" s="3" t="s">
        <v>33</v>
      </c>
      <c r="D8" s="3" t="s">
        <v>34</v>
      </c>
      <c r="E8" s="3" t="s">
        <v>34</v>
      </c>
      <c r="F8" s="3">
        <v>2</v>
      </c>
      <c r="G8" s="3">
        <v>1</v>
      </c>
      <c r="H8" s="3">
        <v>4</v>
      </c>
      <c r="I8" s="3">
        <v>5</v>
      </c>
      <c r="J8" s="3">
        <v>5</v>
      </c>
      <c r="K8" s="3">
        <v>3</v>
      </c>
      <c r="L8" s="3">
        <v>5</v>
      </c>
      <c r="M8" s="3">
        <v>1</v>
      </c>
      <c r="N8" s="3">
        <v>5</v>
      </c>
      <c r="O8" s="3">
        <v>3</v>
      </c>
      <c r="P8" s="3">
        <v>2</v>
      </c>
      <c r="Q8" s="3">
        <v>5</v>
      </c>
      <c r="R8" s="3">
        <v>5</v>
      </c>
      <c r="S8" s="3">
        <v>5</v>
      </c>
      <c r="T8" s="3">
        <v>2</v>
      </c>
      <c r="U8" s="9">
        <f t="shared" si="0"/>
        <v>1.8165902124584952</v>
      </c>
      <c r="V8" s="3">
        <f t="shared" si="1"/>
        <v>1.6733200530681513</v>
      </c>
      <c r="W8" s="11">
        <f t="shared" si="2"/>
        <v>1.6431676725154982</v>
      </c>
      <c r="X8" s="3">
        <v>3</v>
      </c>
      <c r="Y8" s="3">
        <v>3</v>
      </c>
      <c r="Z8" s="3">
        <v>4</v>
      </c>
      <c r="AA8" s="3">
        <v>4</v>
      </c>
      <c r="AB8" s="3">
        <v>5</v>
      </c>
      <c r="AC8" s="3">
        <v>4</v>
      </c>
      <c r="AD8" s="3">
        <v>3</v>
      </c>
      <c r="AE8" s="3">
        <v>3</v>
      </c>
      <c r="AF8" s="3" t="s">
        <v>35</v>
      </c>
      <c r="AG8" s="3" t="s">
        <v>34</v>
      </c>
      <c r="AH8" s="3" t="s">
        <v>36</v>
      </c>
      <c r="AI8" t="str">
        <f t="shared" si="3"/>
        <v>Instagram</v>
      </c>
      <c r="AJ8">
        <f t="shared" si="17"/>
        <v>2</v>
      </c>
      <c r="AK8">
        <f t="shared" si="4"/>
        <v>1</v>
      </c>
      <c r="AL8">
        <f t="shared" si="5"/>
        <v>3</v>
      </c>
      <c r="AM8">
        <f t="shared" si="6"/>
        <v>4.5</v>
      </c>
      <c r="AN8">
        <f t="shared" si="7"/>
        <v>4.5</v>
      </c>
      <c r="AO8">
        <f t="shared" si="8"/>
        <v>2.5</v>
      </c>
      <c r="AP8">
        <f t="shared" si="18"/>
        <v>4.5</v>
      </c>
      <c r="AQ8">
        <f t="shared" si="9"/>
        <v>1</v>
      </c>
      <c r="AR8">
        <f t="shared" si="10"/>
        <v>4.5</v>
      </c>
      <c r="AS8">
        <f t="shared" si="11"/>
        <v>2.5</v>
      </c>
      <c r="AT8">
        <f t="shared" si="12"/>
        <v>1.5</v>
      </c>
      <c r="AU8">
        <f t="shared" si="13"/>
        <v>4</v>
      </c>
      <c r="AV8">
        <f t="shared" si="14"/>
        <v>4</v>
      </c>
      <c r="AW8">
        <f t="shared" si="15"/>
        <v>4</v>
      </c>
      <c r="AX8">
        <f t="shared" si="16"/>
        <v>1.5</v>
      </c>
      <c r="AY8" t="str">
        <f t="shared" si="19"/>
        <v>15-18</v>
      </c>
    </row>
    <row r="9" spans="1:51" x14ac:dyDescent="0.3">
      <c r="A9" s="3" t="s">
        <v>31</v>
      </c>
      <c r="B9" s="3" t="s">
        <v>41</v>
      </c>
      <c r="C9" s="3" t="s">
        <v>39</v>
      </c>
      <c r="D9" s="3" t="s">
        <v>34</v>
      </c>
      <c r="E9" s="3" t="s">
        <v>34</v>
      </c>
      <c r="F9" s="3">
        <v>3</v>
      </c>
      <c r="G9" s="3">
        <v>3</v>
      </c>
      <c r="H9" s="3">
        <v>4</v>
      </c>
      <c r="I9" s="3">
        <v>4</v>
      </c>
      <c r="J9" s="3">
        <v>3</v>
      </c>
      <c r="K9" s="3">
        <v>3</v>
      </c>
      <c r="L9" s="3">
        <v>3</v>
      </c>
      <c r="M9" s="3">
        <v>3</v>
      </c>
      <c r="N9" s="3">
        <v>4</v>
      </c>
      <c r="O9" s="3">
        <v>3</v>
      </c>
      <c r="P9" s="3">
        <v>3</v>
      </c>
      <c r="Q9" s="3">
        <v>3</v>
      </c>
      <c r="R9" s="3">
        <v>3</v>
      </c>
      <c r="S9" s="3">
        <v>4</v>
      </c>
      <c r="T9" s="3">
        <v>4</v>
      </c>
      <c r="U9" s="9">
        <f t="shared" si="0"/>
        <v>0.54772255750516674</v>
      </c>
      <c r="V9" s="3">
        <f t="shared" si="1"/>
        <v>0.44721359549995715</v>
      </c>
      <c r="W9" s="11">
        <f t="shared" si="2"/>
        <v>0.54772255750516674</v>
      </c>
      <c r="X9" s="3">
        <v>3</v>
      </c>
      <c r="Y9" s="3">
        <v>3</v>
      </c>
      <c r="Z9" s="3">
        <v>5</v>
      </c>
      <c r="AA9" s="3">
        <v>4</v>
      </c>
      <c r="AB9" s="3">
        <v>4</v>
      </c>
      <c r="AC9" s="3">
        <v>4</v>
      </c>
      <c r="AD9" s="3">
        <v>4</v>
      </c>
      <c r="AE9" s="3">
        <v>4</v>
      </c>
      <c r="AF9" s="3" t="s">
        <v>35</v>
      </c>
      <c r="AG9" s="3" t="s">
        <v>34</v>
      </c>
      <c r="AH9" s="3" t="s">
        <v>35</v>
      </c>
      <c r="AI9" t="str">
        <f t="shared" si="3"/>
        <v>Instagram</v>
      </c>
      <c r="AJ9">
        <f t="shared" si="17"/>
        <v>2</v>
      </c>
      <c r="AK9">
        <f t="shared" si="4"/>
        <v>2</v>
      </c>
      <c r="AL9">
        <f t="shared" si="5"/>
        <v>4.5</v>
      </c>
      <c r="AM9">
        <f t="shared" si="6"/>
        <v>4.5</v>
      </c>
      <c r="AN9">
        <f t="shared" si="7"/>
        <v>2</v>
      </c>
      <c r="AO9">
        <f t="shared" si="8"/>
        <v>2.5</v>
      </c>
      <c r="AP9">
        <f t="shared" si="18"/>
        <v>2.5</v>
      </c>
      <c r="AQ9">
        <f t="shared" si="9"/>
        <v>2.5</v>
      </c>
      <c r="AR9">
        <f t="shared" si="10"/>
        <v>5</v>
      </c>
      <c r="AS9">
        <f t="shared" si="11"/>
        <v>2.5</v>
      </c>
      <c r="AT9">
        <f t="shared" si="12"/>
        <v>2</v>
      </c>
      <c r="AU9">
        <f t="shared" si="13"/>
        <v>2</v>
      </c>
      <c r="AV9">
        <f t="shared" si="14"/>
        <v>2</v>
      </c>
      <c r="AW9">
        <f t="shared" si="15"/>
        <v>4.5</v>
      </c>
      <c r="AX9">
        <f t="shared" si="16"/>
        <v>4.5</v>
      </c>
      <c r="AY9" t="str">
        <f t="shared" si="19"/>
        <v>15-18</v>
      </c>
    </row>
    <row r="10" spans="1:51" x14ac:dyDescent="0.3">
      <c r="A10" s="3" t="s">
        <v>31</v>
      </c>
      <c r="B10" s="3" t="s">
        <v>41</v>
      </c>
      <c r="C10" s="3" t="s">
        <v>33</v>
      </c>
      <c r="D10" s="3" t="s">
        <v>37</v>
      </c>
      <c r="E10" s="3" t="s">
        <v>34</v>
      </c>
      <c r="F10" s="3">
        <v>3</v>
      </c>
      <c r="G10" s="3">
        <v>4</v>
      </c>
      <c r="H10" s="3">
        <v>2</v>
      </c>
      <c r="I10" s="3">
        <v>4</v>
      </c>
      <c r="J10" s="3">
        <v>5</v>
      </c>
      <c r="K10" s="3">
        <v>3</v>
      </c>
      <c r="L10" s="3">
        <v>5</v>
      </c>
      <c r="M10" s="3">
        <v>1</v>
      </c>
      <c r="N10" s="3">
        <v>4</v>
      </c>
      <c r="O10" s="3">
        <v>5</v>
      </c>
      <c r="P10" s="3">
        <v>4</v>
      </c>
      <c r="Q10" s="3">
        <v>4</v>
      </c>
      <c r="R10" s="3">
        <v>5</v>
      </c>
      <c r="S10" s="3">
        <v>5</v>
      </c>
      <c r="T10" s="3">
        <v>5</v>
      </c>
      <c r="U10" s="9">
        <f t="shared" si="0"/>
        <v>1.1401754250991383</v>
      </c>
      <c r="V10" s="3">
        <f t="shared" si="1"/>
        <v>1.6733200530681513</v>
      </c>
      <c r="W10" s="11">
        <f t="shared" si="2"/>
        <v>0.54772255750516674</v>
      </c>
      <c r="X10" s="3">
        <v>5</v>
      </c>
      <c r="Y10" s="3">
        <v>5</v>
      </c>
      <c r="Z10" s="3">
        <v>3</v>
      </c>
      <c r="AA10" s="3">
        <v>4</v>
      </c>
      <c r="AB10" s="3">
        <v>5</v>
      </c>
      <c r="AC10" s="3">
        <v>5</v>
      </c>
      <c r="AD10" s="3">
        <v>2</v>
      </c>
      <c r="AE10" s="3">
        <v>4</v>
      </c>
      <c r="AF10" s="3" t="s">
        <v>35</v>
      </c>
      <c r="AG10" s="3" t="s">
        <v>34</v>
      </c>
      <c r="AH10" s="3" t="s">
        <v>36</v>
      </c>
      <c r="AI10" t="str">
        <f t="shared" si="3"/>
        <v>Instagram</v>
      </c>
      <c r="AJ10">
        <f t="shared" si="17"/>
        <v>2</v>
      </c>
      <c r="AK10">
        <f t="shared" si="4"/>
        <v>3.5</v>
      </c>
      <c r="AL10">
        <f t="shared" si="5"/>
        <v>1</v>
      </c>
      <c r="AM10">
        <f t="shared" si="6"/>
        <v>3.5</v>
      </c>
      <c r="AN10">
        <f t="shared" si="7"/>
        <v>5</v>
      </c>
      <c r="AO10">
        <f t="shared" si="8"/>
        <v>2</v>
      </c>
      <c r="AP10">
        <f t="shared" si="18"/>
        <v>4.5</v>
      </c>
      <c r="AQ10">
        <f t="shared" si="9"/>
        <v>1</v>
      </c>
      <c r="AR10">
        <f t="shared" si="10"/>
        <v>3</v>
      </c>
      <c r="AS10">
        <f t="shared" si="11"/>
        <v>4.5</v>
      </c>
      <c r="AT10">
        <f t="shared" si="12"/>
        <v>1.5</v>
      </c>
      <c r="AU10">
        <f t="shared" si="13"/>
        <v>1.5</v>
      </c>
      <c r="AV10">
        <f t="shared" si="14"/>
        <v>4</v>
      </c>
      <c r="AW10">
        <f t="shared" si="15"/>
        <v>4</v>
      </c>
      <c r="AX10">
        <f t="shared" si="16"/>
        <v>4</v>
      </c>
      <c r="AY10" t="str">
        <f t="shared" si="19"/>
        <v>15-18</v>
      </c>
    </row>
    <row r="11" spans="1:51" x14ac:dyDescent="0.3">
      <c r="A11" s="3" t="s">
        <v>31</v>
      </c>
      <c r="B11" s="3" t="s">
        <v>32</v>
      </c>
      <c r="C11" s="3" t="s">
        <v>33</v>
      </c>
      <c r="D11" s="3" t="s">
        <v>35</v>
      </c>
      <c r="E11" s="3" t="s">
        <v>34</v>
      </c>
      <c r="F11" s="3">
        <v>3</v>
      </c>
      <c r="G11" s="3">
        <v>1</v>
      </c>
      <c r="H11" s="3">
        <v>4</v>
      </c>
      <c r="I11" s="3">
        <v>5</v>
      </c>
      <c r="J11" s="3">
        <v>4</v>
      </c>
      <c r="K11" s="3">
        <v>2</v>
      </c>
      <c r="L11" s="3">
        <v>5</v>
      </c>
      <c r="M11" s="3">
        <v>1</v>
      </c>
      <c r="N11" s="3">
        <v>4</v>
      </c>
      <c r="O11" s="3">
        <v>3</v>
      </c>
      <c r="P11" s="3">
        <v>2</v>
      </c>
      <c r="Q11" s="3">
        <v>5</v>
      </c>
      <c r="R11" s="3">
        <v>5</v>
      </c>
      <c r="S11" s="3">
        <v>4</v>
      </c>
      <c r="T11" s="3">
        <v>4</v>
      </c>
      <c r="U11" s="9">
        <f t="shared" si="0"/>
        <v>1.5165750888103104</v>
      </c>
      <c r="V11" s="3">
        <f t="shared" si="1"/>
        <v>1.5811388300841898</v>
      </c>
      <c r="W11" s="11">
        <f t="shared" si="2"/>
        <v>1.2247448713915889</v>
      </c>
      <c r="X11" s="3">
        <v>3</v>
      </c>
      <c r="Y11" s="3">
        <v>1</v>
      </c>
      <c r="Z11" s="3">
        <v>2</v>
      </c>
      <c r="AA11" s="3">
        <v>3</v>
      </c>
      <c r="AB11" s="3">
        <v>1</v>
      </c>
      <c r="AC11" s="3">
        <v>3</v>
      </c>
      <c r="AD11" s="3">
        <v>4</v>
      </c>
      <c r="AE11" s="3">
        <v>3</v>
      </c>
      <c r="AF11" s="3" t="s">
        <v>36</v>
      </c>
      <c r="AG11" s="3" t="s">
        <v>35</v>
      </c>
      <c r="AH11" s="3" t="s">
        <v>36</v>
      </c>
      <c r="AI11" t="str">
        <f t="shared" si="3"/>
        <v>Instagram</v>
      </c>
      <c r="AJ11">
        <f t="shared" si="17"/>
        <v>2</v>
      </c>
      <c r="AK11">
        <f t="shared" si="4"/>
        <v>1</v>
      </c>
      <c r="AL11">
        <f t="shared" si="5"/>
        <v>3.5</v>
      </c>
      <c r="AM11">
        <f t="shared" si="6"/>
        <v>5</v>
      </c>
      <c r="AN11">
        <f t="shared" si="7"/>
        <v>3.5</v>
      </c>
      <c r="AO11">
        <f t="shared" si="8"/>
        <v>2</v>
      </c>
      <c r="AP11">
        <f t="shared" si="18"/>
        <v>5</v>
      </c>
      <c r="AQ11">
        <f t="shared" si="9"/>
        <v>1</v>
      </c>
      <c r="AR11">
        <f t="shared" si="10"/>
        <v>4</v>
      </c>
      <c r="AS11">
        <f t="shared" si="11"/>
        <v>3</v>
      </c>
      <c r="AT11">
        <f t="shared" si="12"/>
        <v>1</v>
      </c>
      <c r="AU11">
        <f t="shared" si="13"/>
        <v>4.5</v>
      </c>
      <c r="AV11">
        <f t="shared" si="14"/>
        <v>4.5</v>
      </c>
      <c r="AW11">
        <f t="shared" si="15"/>
        <v>2.5</v>
      </c>
      <c r="AX11">
        <f t="shared" si="16"/>
        <v>2.5</v>
      </c>
      <c r="AY11" t="str">
        <f t="shared" si="19"/>
        <v>19-22</v>
      </c>
    </row>
    <row r="12" spans="1:51" x14ac:dyDescent="0.3">
      <c r="A12" s="3" t="s">
        <v>31</v>
      </c>
      <c r="B12" s="3" t="s">
        <v>32</v>
      </c>
      <c r="C12" s="3" t="s">
        <v>33</v>
      </c>
      <c r="D12" s="3" t="s">
        <v>37</v>
      </c>
      <c r="E12" s="3" t="s">
        <v>35</v>
      </c>
      <c r="F12" s="3">
        <v>2</v>
      </c>
      <c r="G12" s="3">
        <v>2</v>
      </c>
      <c r="H12" s="3">
        <v>3</v>
      </c>
      <c r="I12" s="3">
        <v>5</v>
      </c>
      <c r="J12" s="3">
        <v>4</v>
      </c>
      <c r="K12" s="3">
        <v>2</v>
      </c>
      <c r="L12" s="3">
        <v>4</v>
      </c>
      <c r="M12" s="3">
        <v>2</v>
      </c>
      <c r="N12" s="3">
        <v>4</v>
      </c>
      <c r="O12" s="3">
        <v>3</v>
      </c>
      <c r="P12" s="3">
        <v>2</v>
      </c>
      <c r="Q12" s="3">
        <v>3</v>
      </c>
      <c r="R12" s="3">
        <v>4</v>
      </c>
      <c r="S12" s="3">
        <v>4</v>
      </c>
      <c r="T12" s="3">
        <v>2</v>
      </c>
      <c r="U12" s="9">
        <f t="shared" si="0"/>
        <v>1.3038404810405295</v>
      </c>
      <c r="V12" s="3">
        <f t="shared" si="1"/>
        <v>1</v>
      </c>
      <c r="W12" s="11">
        <f t="shared" si="2"/>
        <v>1</v>
      </c>
      <c r="X12" s="3">
        <v>3</v>
      </c>
      <c r="Y12" s="3">
        <v>4</v>
      </c>
      <c r="Z12" s="3">
        <v>2</v>
      </c>
      <c r="AA12" s="3">
        <v>2</v>
      </c>
      <c r="AB12" s="3">
        <v>5</v>
      </c>
      <c r="AC12" s="3">
        <v>3</v>
      </c>
      <c r="AD12" s="3">
        <v>4</v>
      </c>
      <c r="AE12" s="3">
        <v>3</v>
      </c>
      <c r="AF12" s="3" t="s">
        <v>36</v>
      </c>
      <c r="AG12" s="3" t="s">
        <v>35</v>
      </c>
      <c r="AH12" s="3" t="s">
        <v>34</v>
      </c>
      <c r="AI12" t="str">
        <f t="shared" si="3"/>
        <v>Facebook</v>
      </c>
      <c r="AJ12">
        <f t="shared" si="17"/>
        <v>1.5</v>
      </c>
      <c r="AK12">
        <f t="shared" si="4"/>
        <v>1.5</v>
      </c>
      <c r="AL12">
        <f t="shared" si="5"/>
        <v>3</v>
      </c>
      <c r="AM12">
        <f t="shared" si="6"/>
        <v>5</v>
      </c>
      <c r="AN12">
        <f t="shared" si="7"/>
        <v>4</v>
      </c>
      <c r="AO12">
        <f t="shared" si="8"/>
        <v>1.5</v>
      </c>
      <c r="AP12">
        <f t="shared" si="18"/>
        <v>4.5</v>
      </c>
      <c r="AQ12">
        <f t="shared" si="9"/>
        <v>1.5</v>
      </c>
      <c r="AR12">
        <f t="shared" si="10"/>
        <v>4.5</v>
      </c>
      <c r="AS12">
        <f t="shared" si="11"/>
        <v>3</v>
      </c>
      <c r="AT12">
        <f t="shared" si="12"/>
        <v>1.5</v>
      </c>
      <c r="AU12">
        <f t="shared" si="13"/>
        <v>3</v>
      </c>
      <c r="AV12">
        <f t="shared" si="14"/>
        <v>4.5</v>
      </c>
      <c r="AW12">
        <f t="shared" si="15"/>
        <v>4.5</v>
      </c>
      <c r="AX12">
        <f t="shared" si="16"/>
        <v>1.5</v>
      </c>
      <c r="AY12" t="str">
        <f t="shared" si="19"/>
        <v>19-22</v>
      </c>
    </row>
    <row r="13" spans="1:51" x14ac:dyDescent="0.3">
      <c r="A13" s="3" t="s">
        <v>31</v>
      </c>
      <c r="B13" s="3" t="s">
        <v>41</v>
      </c>
      <c r="C13" s="3" t="s">
        <v>39</v>
      </c>
      <c r="D13" s="3" t="s">
        <v>37</v>
      </c>
      <c r="E13" s="3" t="s">
        <v>34</v>
      </c>
      <c r="F13" s="3">
        <v>3</v>
      </c>
      <c r="G13" s="3">
        <v>3</v>
      </c>
      <c r="H13" s="3">
        <v>3</v>
      </c>
      <c r="I13" s="3">
        <v>3</v>
      </c>
      <c r="J13" s="3">
        <v>3</v>
      </c>
      <c r="K13" s="3">
        <v>3</v>
      </c>
      <c r="L13" s="3">
        <v>5</v>
      </c>
      <c r="M13" s="3">
        <v>1</v>
      </c>
      <c r="N13" s="3">
        <v>3</v>
      </c>
      <c r="O13" s="3">
        <v>3</v>
      </c>
      <c r="P13" s="3">
        <v>3</v>
      </c>
      <c r="Q13" s="3">
        <v>3</v>
      </c>
      <c r="R13" s="3">
        <v>3</v>
      </c>
      <c r="S13" s="3">
        <v>3</v>
      </c>
      <c r="T13" s="3">
        <v>3</v>
      </c>
      <c r="U13" s="9">
        <f t="shared" si="0"/>
        <v>0</v>
      </c>
      <c r="V13" s="3">
        <f t="shared" si="1"/>
        <v>1.4142135623730951</v>
      </c>
      <c r="W13" s="11">
        <f t="shared" si="2"/>
        <v>0</v>
      </c>
      <c r="X13" s="3">
        <v>3</v>
      </c>
      <c r="Y13" s="3">
        <v>3</v>
      </c>
      <c r="Z13" s="3">
        <v>4</v>
      </c>
      <c r="AA13" s="3">
        <v>4</v>
      </c>
      <c r="AB13" s="3">
        <v>3</v>
      </c>
      <c r="AC13" s="3">
        <v>4</v>
      </c>
      <c r="AD13" s="3">
        <v>2</v>
      </c>
      <c r="AE13" s="3">
        <v>3</v>
      </c>
      <c r="AF13" s="3" t="s">
        <v>35</v>
      </c>
      <c r="AG13" s="3" t="s">
        <v>34</v>
      </c>
      <c r="AH13" s="3" t="s">
        <v>35</v>
      </c>
      <c r="AI13" t="str">
        <f t="shared" si="3"/>
        <v>Instagram</v>
      </c>
      <c r="AJ13">
        <f t="shared" si="17"/>
        <v>3</v>
      </c>
      <c r="AK13">
        <f t="shared" si="4"/>
        <v>3</v>
      </c>
      <c r="AL13">
        <f t="shared" si="5"/>
        <v>3</v>
      </c>
      <c r="AM13">
        <f t="shared" si="6"/>
        <v>3</v>
      </c>
      <c r="AN13">
        <f t="shared" si="7"/>
        <v>3</v>
      </c>
      <c r="AO13">
        <f t="shared" si="8"/>
        <v>3</v>
      </c>
      <c r="AP13">
        <f t="shared" si="18"/>
        <v>5</v>
      </c>
      <c r="AQ13">
        <f t="shared" si="9"/>
        <v>1</v>
      </c>
      <c r="AR13">
        <f t="shared" si="10"/>
        <v>3</v>
      </c>
      <c r="AS13">
        <f t="shared" si="11"/>
        <v>3</v>
      </c>
      <c r="AT13">
        <f t="shared" si="12"/>
        <v>3</v>
      </c>
      <c r="AU13">
        <f t="shared" si="13"/>
        <v>3</v>
      </c>
      <c r="AV13">
        <f t="shared" si="14"/>
        <v>3</v>
      </c>
      <c r="AW13">
        <f t="shared" si="15"/>
        <v>3</v>
      </c>
      <c r="AX13">
        <f t="shared" si="16"/>
        <v>3</v>
      </c>
      <c r="AY13" t="str">
        <f t="shared" si="19"/>
        <v>15-18</v>
      </c>
    </row>
    <row r="14" spans="1:51" x14ac:dyDescent="0.3">
      <c r="A14" s="3" t="s">
        <v>31</v>
      </c>
      <c r="B14" s="3" t="s">
        <v>32</v>
      </c>
      <c r="C14" s="3" t="s">
        <v>39</v>
      </c>
      <c r="D14" s="3" t="s">
        <v>34</v>
      </c>
      <c r="E14" s="3" t="s">
        <v>34</v>
      </c>
      <c r="F14" s="3">
        <v>2</v>
      </c>
      <c r="G14" s="3">
        <v>1</v>
      </c>
      <c r="H14" s="3">
        <v>3</v>
      </c>
      <c r="I14" s="3">
        <v>4</v>
      </c>
      <c r="J14" s="3">
        <v>5</v>
      </c>
      <c r="K14" s="3">
        <v>4</v>
      </c>
      <c r="L14" s="3">
        <v>5</v>
      </c>
      <c r="M14" s="3">
        <v>2</v>
      </c>
      <c r="N14" s="3">
        <v>5</v>
      </c>
      <c r="O14" s="3">
        <v>3</v>
      </c>
      <c r="P14" s="3">
        <v>3</v>
      </c>
      <c r="Q14" s="3">
        <v>5</v>
      </c>
      <c r="R14" s="3">
        <v>5</v>
      </c>
      <c r="S14" s="3">
        <v>5</v>
      </c>
      <c r="T14" s="3">
        <v>1</v>
      </c>
      <c r="U14" s="9">
        <f t="shared" si="0"/>
        <v>1.5811388300841898</v>
      </c>
      <c r="V14" s="3">
        <f t="shared" si="1"/>
        <v>1.3038404810405295</v>
      </c>
      <c r="W14" s="11">
        <f t="shared" si="2"/>
        <v>1.7888543819998315</v>
      </c>
      <c r="X14" s="3">
        <v>5</v>
      </c>
      <c r="Y14" s="3">
        <v>4</v>
      </c>
      <c r="Z14" s="3">
        <v>5</v>
      </c>
      <c r="AA14" s="3">
        <v>4</v>
      </c>
      <c r="AB14" s="3">
        <v>2</v>
      </c>
      <c r="AC14" s="3">
        <v>3</v>
      </c>
      <c r="AD14" s="3">
        <v>1</v>
      </c>
      <c r="AE14" s="3">
        <v>4</v>
      </c>
      <c r="AF14" s="3" t="s">
        <v>35</v>
      </c>
      <c r="AG14" s="3" t="s">
        <v>34</v>
      </c>
      <c r="AH14" s="3" t="s">
        <v>36</v>
      </c>
      <c r="AI14" t="str">
        <f t="shared" si="3"/>
        <v>Instagram</v>
      </c>
      <c r="AJ14">
        <f t="shared" si="17"/>
        <v>2</v>
      </c>
      <c r="AK14">
        <f t="shared" si="4"/>
        <v>1</v>
      </c>
      <c r="AL14">
        <f t="shared" si="5"/>
        <v>3</v>
      </c>
      <c r="AM14">
        <f t="shared" si="6"/>
        <v>4</v>
      </c>
      <c r="AN14">
        <f t="shared" si="7"/>
        <v>5</v>
      </c>
      <c r="AO14">
        <f t="shared" si="8"/>
        <v>3</v>
      </c>
      <c r="AP14">
        <f t="shared" si="18"/>
        <v>4.5</v>
      </c>
      <c r="AQ14">
        <f t="shared" si="9"/>
        <v>1</v>
      </c>
      <c r="AR14">
        <f t="shared" si="10"/>
        <v>4.5</v>
      </c>
      <c r="AS14">
        <f t="shared" si="11"/>
        <v>2</v>
      </c>
      <c r="AT14">
        <f t="shared" si="12"/>
        <v>2</v>
      </c>
      <c r="AU14">
        <f t="shared" si="13"/>
        <v>4</v>
      </c>
      <c r="AV14">
        <f t="shared" si="14"/>
        <v>4</v>
      </c>
      <c r="AW14">
        <f t="shared" si="15"/>
        <v>4</v>
      </c>
      <c r="AX14">
        <f t="shared" si="16"/>
        <v>1</v>
      </c>
      <c r="AY14" t="str">
        <f t="shared" si="19"/>
        <v>19-22</v>
      </c>
    </row>
    <row r="15" spans="1:51" x14ac:dyDescent="0.3">
      <c r="A15" s="3" t="s">
        <v>31</v>
      </c>
      <c r="B15" s="3" t="s">
        <v>32</v>
      </c>
      <c r="C15" s="3" t="s">
        <v>33</v>
      </c>
      <c r="D15" s="3" t="s">
        <v>34</v>
      </c>
      <c r="E15" s="3" t="s">
        <v>34</v>
      </c>
      <c r="F15" s="3">
        <v>3</v>
      </c>
      <c r="G15" s="3">
        <v>2</v>
      </c>
      <c r="H15" s="3">
        <v>4</v>
      </c>
      <c r="I15" s="3">
        <v>4</v>
      </c>
      <c r="J15" s="3">
        <v>4</v>
      </c>
      <c r="K15" s="3">
        <v>2</v>
      </c>
      <c r="L15" s="3">
        <v>5</v>
      </c>
      <c r="M15" s="3">
        <v>2</v>
      </c>
      <c r="N15" s="3">
        <v>3</v>
      </c>
      <c r="O15" s="3">
        <v>2</v>
      </c>
      <c r="P15" s="3">
        <v>4</v>
      </c>
      <c r="Q15" s="3">
        <v>5</v>
      </c>
      <c r="R15" s="3">
        <v>5</v>
      </c>
      <c r="S15" s="3">
        <v>5</v>
      </c>
      <c r="T15" s="3">
        <v>3</v>
      </c>
      <c r="U15" s="9">
        <f t="shared" si="0"/>
        <v>0.8944271909999163</v>
      </c>
      <c r="V15" s="3">
        <f t="shared" si="1"/>
        <v>1.3038404810405295</v>
      </c>
      <c r="W15" s="11">
        <f t="shared" si="2"/>
        <v>0.8944271909999163</v>
      </c>
      <c r="X15" s="3">
        <v>3</v>
      </c>
      <c r="Y15" s="3">
        <v>5</v>
      </c>
      <c r="Z15" s="3">
        <v>2</v>
      </c>
      <c r="AA15" s="3">
        <v>4</v>
      </c>
      <c r="AB15" s="3">
        <v>3</v>
      </c>
      <c r="AC15" s="3">
        <v>2</v>
      </c>
      <c r="AD15" s="3">
        <v>2</v>
      </c>
      <c r="AE15" s="3">
        <v>4</v>
      </c>
      <c r="AF15" s="3" t="s">
        <v>35</v>
      </c>
      <c r="AG15" s="3" t="s">
        <v>34</v>
      </c>
      <c r="AH15" s="3" t="s">
        <v>36</v>
      </c>
      <c r="AI15" t="str">
        <f t="shared" si="3"/>
        <v>Instagram</v>
      </c>
      <c r="AJ15">
        <f t="shared" si="17"/>
        <v>2</v>
      </c>
      <c r="AK15">
        <f t="shared" si="4"/>
        <v>1</v>
      </c>
      <c r="AL15">
        <f t="shared" si="5"/>
        <v>4</v>
      </c>
      <c r="AM15">
        <f t="shared" si="6"/>
        <v>4</v>
      </c>
      <c r="AN15">
        <f t="shared" si="7"/>
        <v>4</v>
      </c>
      <c r="AO15">
        <f t="shared" si="8"/>
        <v>2</v>
      </c>
      <c r="AP15">
        <f t="shared" si="18"/>
        <v>5</v>
      </c>
      <c r="AQ15">
        <f t="shared" si="9"/>
        <v>2</v>
      </c>
      <c r="AR15">
        <f t="shared" si="10"/>
        <v>4</v>
      </c>
      <c r="AS15">
        <f t="shared" si="11"/>
        <v>2</v>
      </c>
      <c r="AT15">
        <f t="shared" si="12"/>
        <v>2</v>
      </c>
      <c r="AU15">
        <f t="shared" si="13"/>
        <v>4</v>
      </c>
      <c r="AV15">
        <f t="shared" si="14"/>
        <v>4</v>
      </c>
      <c r="AW15">
        <f t="shared" si="15"/>
        <v>4</v>
      </c>
      <c r="AX15">
        <f t="shared" si="16"/>
        <v>1</v>
      </c>
      <c r="AY15" t="str">
        <f t="shared" si="19"/>
        <v>19-22</v>
      </c>
    </row>
    <row r="16" spans="1:51" x14ac:dyDescent="0.3">
      <c r="A16" s="3" t="s">
        <v>31</v>
      </c>
      <c r="B16" s="3" t="s">
        <v>41</v>
      </c>
      <c r="C16" s="3" t="s">
        <v>39</v>
      </c>
      <c r="D16" s="3" t="s">
        <v>35</v>
      </c>
      <c r="E16" s="3" t="s">
        <v>35</v>
      </c>
      <c r="F16" s="3">
        <v>1</v>
      </c>
      <c r="G16" s="3">
        <v>1</v>
      </c>
      <c r="H16" s="3">
        <v>1</v>
      </c>
      <c r="I16" s="3">
        <v>1</v>
      </c>
      <c r="J16" s="3">
        <v>1</v>
      </c>
      <c r="K16" s="3">
        <v>1</v>
      </c>
      <c r="L16" s="3">
        <v>1</v>
      </c>
      <c r="M16" s="3">
        <v>1</v>
      </c>
      <c r="N16" s="3">
        <v>1</v>
      </c>
      <c r="O16" s="3">
        <v>1</v>
      </c>
      <c r="P16" s="3">
        <v>1</v>
      </c>
      <c r="Q16" s="3">
        <v>1</v>
      </c>
      <c r="R16" s="3">
        <v>1</v>
      </c>
      <c r="S16" s="3">
        <v>1</v>
      </c>
      <c r="T16" s="3">
        <v>1</v>
      </c>
      <c r="U16" s="9">
        <f t="shared" si="0"/>
        <v>0</v>
      </c>
      <c r="V16" s="3">
        <f t="shared" si="1"/>
        <v>0</v>
      </c>
      <c r="W16" s="11">
        <f t="shared" si="2"/>
        <v>0</v>
      </c>
      <c r="X16" s="3">
        <v>1</v>
      </c>
      <c r="Y16" s="3">
        <v>1</v>
      </c>
      <c r="Z16" s="3">
        <v>1</v>
      </c>
      <c r="AA16" s="3">
        <v>1</v>
      </c>
      <c r="AB16" s="3">
        <v>1</v>
      </c>
      <c r="AC16" s="3">
        <v>1</v>
      </c>
      <c r="AD16" s="3">
        <v>1</v>
      </c>
      <c r="AE16" s="3">
        <v>1</v>
      </c>
      <c r="AF16" s="3" t="s">
        <v>35</v>
      </c>
      <c r="AG16" s="3" t="s">
        <v>35</v>
      </c>
      <c r="AH16" s="3" t="s">
        <v>35</v>
      </c>
      <c r="AI16" t="str">
        <f t="shared" si="3"/>
        <v>Facebook</v>
      </c>
      <c r="AJ16">
        <f t="shared" si="17"/>
        <v>3</v>
      </c>
      <c r="AK16">
        <f t="shared" si="4"/>
        <v>3</v>
      </c>
      <c r="AL16">
        <f t="shared" si="5"/>
        <v>3</v>
      </c>
      <c r="AM16">
        <f t="shared" si="6"/>
        <v>3</v>
      </c>
      <c r="AN16">
        <f t="shared" si="7"/>
        <v>3</v>
      </c>
      <c r="AO16">
        <f t="shared" si="8"/>
        <v>3</v>
      </c>
      <c r="AP16">
        <f t="shared" si="18"/>
        <v>3</v>
      </c>
      <c r="AQ16">
        <f t="shared" si="9"/>
        <v>3</v>
      </c>
      <c r="AR16">
        <f t="shared" si="10"/>
        <v>3</v>
      </c>
      <c r="AS16">
        <f t="shared" si="11"/>
        <v>3</v>
      </c>
      <c r="AT16">
        <f t="shared" si="12"/>
        <v>3</v>
      </c>
      <c r="AU16">
        <f t="shared" si="13"/>
        <v>3</v>
      </c>
      <c r="AV16">
        <f t="shared" si="14"/>
        <v>3</v>
      </c>
      <c r="AW16">
        <f t="shared" si="15"/>
        <v>3</v>
      </c>
      <c r="AX16">
        <f t="shared" si="16"/>
        <v>3</v>
      </c>
      <c r="AY16" t="str">
        <f t="shared" si="19"/>
        <v>15-18</v>
      </c>
    </row>
    <row r="17" spans="1:51" x14ac:dyDescent="0.3">
      <c r="A17" s="3" t="s">
        <v>31</v>
      </c>
      <c r="B17" s="3" t="s">
        <v>32</v>
      </c>
      <c r="C17" s="3" t="s">
        <v>33</v>
      </c>
      <c r="D17" s="3" t="s">
        <v>37</v>
      </c>
      <c r="E17" s="3" t="s">
        <v>35</v>
      </c>
      <c r="F17" s="3">
        <v>2</v>
      </c>
      <c r="G17" s="3">
        <v>3</v>
      </c>
      <c r="H17" s="3">
        <v>4</v>
      </c>
      <c r="I17" s="3">
        <v>4</v>
      </c>
      <c r="J17" s="3">
        <v>4</v>
      </c>
      <c r="K17" s="3">
        <v>2</v>
      </c>
      <c r="L17" s="3">
        <v>5</v>
      </c>
      <c r="M17" s="3">
        <v>2</v>
      </c>
      <c r="N17" s="3">
        <v>3</v>
      </c>
      <c r="O17" s="3">
        <v>3</v>
      </c>
      <c r="P17" s="3">
        <v>3</v>
      </c>
      <c r="Q17" s="3">
        <v>5</v>
      </c>
      <c r="R17" s="3">
        <v>5</v>
      </c>
      <c r="S17" s="3">
        <v>5</v>
      </c>
      <c r="T17" s="3">
        <v>3</v>
      </c>
      <c r="U17" s="9">
        <f t="shared" si="0"/>
        <v>0.8944271909999163</v>
      </c>
      <c r="V17" s="3">
        <f t="shared" si="1"/>
        <v>1.2247448713915889</v>
      </c>
      <c r="W17" s="11">
        <f t="shared" si="2"/>
        <v>1.0954451150103319</v>
      </c>
      <c r="X17" s="3">
        <v>4</v>
      </c>
      <c r="Y17" s="3">
        <v>4</v>
      </c>
      <c r="Z17" s="3">
        <v>3</v>
      </c>
      <c r="AA17" s="3">
        <v>4</v>
      </c>
      <c r="AB17" s="3">
        <v>2</v>
      </c>
      <c r="AC17" s="3">
        <v>3</v>
      </c>
      <c r="AD17" s="3">
        <v>2</v>
      </c>
      <c r="AE17" s="3">
        <v>3</v>
      </c>
      <c r="AF17" s="3" t="s">
        <v>35</v>
      </c>
      <c r="AG17" s="3" t="s">
        <v>34</v>
      </c>
      <c r="AH17" s="3" t="s">
        <v>35</v>
      </c>
      <c r="AI17" t="str">
        <f t="shared" si="3"/>
        <v>Facebook</v>
      </c>
      <c r="AJ17">
        <f t="shared" si="17"/>
        <v>1</v>
      </c>
      <c r="AK17">
        <f t="shared" si="4"/>
        <v>2</v>
      </c>
      <c r="AL17">
        <f t="shared" si="5"/>
        <v>4</v>
      </c>
      <c r="AM17">
        <f t="shared" si="6"/>
        <v>4</v>
      </c>
      <c r="AN17">
        <f t="shared" si="7"/>
        <v>4</v>
      </c>
      <c r="AO17">
        <f t="shared" si="8"/>
        <v>1.5</v>
      </c>
      <c r="AP17">
        <f t="shared" si="18"/>
        <v>5</v>
      </c>
      <c r="AQ17">
        <f t="shared" si="9"/>
        <v>1.5</v>
      </c>
      <c r="AR17">
        <f t="shared" si="10"/>
        <v>3.5</v>
      </c>
      <c r="AS17">
        <f t="shared" si="11"/>
        <v>3.5</v>
      </c>
      <c r="AT17">
        <f t="shared" si="12"/>
        <v>1.5</v>
      </c>
      <c r="AU17">
        <f t="shared" si="13"/>
        <v>4</v>
      </c>
      <c r="AV17">
        <f t="shared" si="14"/>
        <v>4</v>
      </c>
      <c r="AW17">
        <f t="shared" si="15"/>
        <v>4</v>
      </c>
      <c r="AX17">
        <f t="shared" si="16"/>
        <v>1.5</v>
      </c>
      <c r="AY17" t="str">
        <f t="shared" si="19"/>
        <v>19-22</v>
      </c>
    </row>
    <row r="18" spans="1:51" x14ac:dyDescent="0.3">
      <c r="A18" s="3" t="s">
        <v>31</v>
      </c>
      <c r="B18" s="3" t="s">
        <v>32</v>
      </c>
      <c r="C18" s="3" t="s">
        <v>33</v>
      </c>
      <c r="D18" s="3" t="s">
        <v>37</v>
      </c>
      <c r="E18" s="3" t="s">
        <v>34</v>
      </c>
      <c r="F18" s="3">
        <v>2</v>
      </c>
      <c r="G18" s="3">
        <v>2</v>
      </c>
      <c r="H18" s="3">
        <v>4</v>
      </c>
      <c r="I18" s="3">
        <v>4</v>
      </c>
      <c r="J18" s="3">
        <v>4</v>
      </c>
      <c r="K18" s="3">
        <v>2</v>
      </c>
      <c r="L18" s="3">
        <v>4</v>
      </c>
      <c r="M18" s="3">
        <v>2</v>
      </c>
      <c r="N18" s="3">
        <v>4</v>
      </c>
      <c r="O18" s="3">
        <v>4</v>
      </c>
      <c r="P18" s="3">
        <v>2</v>
      </c>
      <c r="Q18" s="3">
        <v>4</v>
      </c>
      <c r="R18" s="3">
        <v>4</v>
      </c>
      <c r="S18" s="3">
        <v>4</v>
      </c>
      <c r="T18" s="3">
        <v>2</v>
      </c>
      <c r="U18" s="9">
        <f t="shared" si="0"/>
        <v>1.0954451150103319</v>
      </c>
      <c r="V18" s="3">
        <f t="shared" si="1"/>
        <v>1.0954451150103319</v>
      </c>
      <c r="W18" s="11">
        <f t="shared" si="2"/>
        <v>1.0954451150103319</v>
      </c>
      <c r="X18" s="3">
        <v>3</v>
      </c>
      <c r="Y18" s="3">
        <v>3</v>
      </c>
      <c r="Z18" s="3">
        <v>3</v>
      </c>
      <c r="AA18" s="3">
        <v>3</v>
      </c>
      <c r="AB18" s="3">
        <v>3</v>
      </c>
      <c r="AC18" s="3">
        <v>3</v>
      </c>
      <c r="AD18" s="3">
        <v>3</v>
      </c>
      <c r="AE18" s="3">
        <v>3</v>
      </c>
      <c r="AF18" s="3" t="s">
        <v>35</v>
      </c>
      <c r="AG18" s="3" t="s">
        <v>36</v>
      </c>
      <c r="AH18" s="3" t="s">
        <v>35</v>
      </c>
      <c r="AI18" t="str">
        <f t="shared" si="3"/>
        <v>Instagram</v>
      </c>
      <c r="AJ18">
        <f t="shared" si="17"/>
        <v>1.5</v>
      </c>
      <c r="AK18">
        <f t="shared" si="4"/>
        <v>1.5</v>
      </c>
      <c r="AL18">
        <f t="shared" si="5"/>
        <v>4</v>
      </c>
      <c r="AM18">
        <f t="shared" si="6"/>
        <v>4</v>
      </c>
      <c r="AN18">
        <f t="shared" si="7"/>
        <v>4</v>
      </c>
      <c r="AO18">
        <f t="shared" si="8"/>
        <v>1.5</v>
      </c>
      <c r="AP18">
        <f t="shared" si="18"/>
        <v>4</v>
      </c>
      <c r="AQ18">
        <f t="shared" si="9"/>
        <v>1.5</v>
      </c>
      <c r="AR18">
        <f t="shared" si="10"/>
        <v>4</v>
      </c>
      <c r="AS18">
        <f t="shared" si="11"/>
        <v>4</v>
      </c>
      <c r="AT18">
        <f t="shared" si="12"/>
        <v>1.5</v>
      </c>
      <c r="AU18">
        <f t="shared" si="13"/>
        <v>4</v>
      </c>
      <c r="AV18">
        <f t="shared" si="14"/>
        <v>4</v>
      </c>
      <c r="AW18">
        <f t="shared" si="15"/>
        <v>4</v>
      </c>
      <c r="AX18">
        <f t="shared" si="16"/>
        <v>1.5</v>
      </c>
      <c r="AY18" t="str">
        <f t="shared" si="19"/>
        <v>19-22</v>
      </c>
    </row>
    <row r="19" spans="1:51" x14ac:dyDescent="0.3">
      <c r="A19" s="3" t="s">
        <v>31</v>
      </c>
      <c r="B19" s="3" t="s">
        <v>32</v>
      </c>
      <c r="C19" s="3" t="s">
        <v>33</v>
      </c>
      <c r="D19" s="3" t="s">
        <v>34</v>
      </c>
      <c r="E19" s="3" t="s">
        <v>34</v>
      </c>
      <c r="F19" s="3">
        <v>3</v>
      </c>
      <c r="G19" s="3">
        <v>3</v>
      </c>
      <c r="H19" s="3">
        <v>3</v>
      </c>
      <c r="I19" s="3">
        <v>3</v>
      </c>
      <c r="J19" s="3">
        <v>4</v>
      </c>
      <c r="K19" s="3">
        <v>4</v>
      </c>
      <c r="L19" s="3">
        <v>4</v>
      </c>
      <c r="M19" s="3">
        <v>2</v>
      </c>
      <c r="N19" s="3">
        <v>4</v>
      </c>
      <c r="O19" s="3">
        <v>4</v>
      </c>
      <c r="P19" s="3">
        <v>4</v>
      </c>
      <c r="Q19" s="3">
        <v>5</v>
      </c>
      <c r="R19" s="3">
        <v>4</v>
      </c>
      <c r="S19" s="3">
        <v>5</v>
      </c>
      <c r="T19" s="3">
        <v>4</v>
      </c>
      <c r="U19" s="9">
        <f t="shared" si="0"/>
        <v>0.44721359549995715</v>
      </c>
      <c r="V19" s="3">
        <f t="shared" si="1"/>
        <v>0.8944271909999163</v>
      </c>
      <c r="W19" s="11">
        <f t="shared" si="2"/>
        <v>0.54772255750516674</v>
      </c>
      <c r="X19" s="3">
        <v>5</v>
      </c>
      <c r="Y19" s="3">
        <v>5</v>
      </c>
      <c r="Z19" s="3">
        <v>5</v>
      </c>
      <c r="AA19" s="3">
        <v>5</v>
      </c>
      <c r="AB19" s="3">
        <v>5</v>
      </c>
      <c r="AC19" s="3">
        <v>5</v>
      </c>
      <c r="AD19" s="3">
        <v>5</v>
      </c>
      <c r="AE19" s="3">
        <v>5</v>
      </c>
      <c r="AF19" s="3" t="s">
        <v>36</v>
      </c>
      <c r="AG19" s="3" t="s">
        <v>36</v>
      </c>
      <c r="AH19" s="3" t="s">
        <v>35</v>
      </c>
      <c r="AI19" t="str">
        <f t="shared" si="3"/>
        <v>Instagram</v>
      </c>
      <c r="AJ19">
        <f t="shared" si="17"/>
        <v>2.5</v>
      </c>
      <c r="AK19">
        <f t="shared" si="4"/>
        <v>2.5</v>
      </c>
      <c r="AL19">
        <f t="shared" si="5"/>
        <v>2.5</v>
      </c>
      <c r="AM19">
        <f t="shared" si="6"/>
        <v>2.5</v>
      </c>
      <c r="AN19">
        <f t="shared" si="7"/>
        <v>5</v>
      </c>
      <c r="AO19">
        <f t="shared" si="8"/>
        <v>3.5</v>
      </c>
      <c r="AP19">
        <f t="shared" si="18"/>
        <v>3.5</v>
      </c>
      <c r="AQ19">
        <f t="shared" si="9"/>
        <v>1</v>
      </c>
      <c r="AR19">
        <f t="shared" si="10"/>
        <v>3.5</v>
      </c>
      <c r="AS19">
        <f t="shared" si="11"/>
        <v>3.5</v>
      </c>
      <c r="AT19">
        <f t="shared" si="12"/>
        <v>2</v>
      </c>
      <c r="AU19">
        <f t="shared" si="13"/>
        <v>4.5</v>
      </c>
      <c r="AV19">
        <f t="shared" si="14"/>
        <v>2</v>
      </c>
      <c r="AW19">
        <f t="shared" si="15"/>
        <v>4.5</v>
      </c>
      <c r="AX19">
        <f t="shared" si="16"/>
        <v>2</v>
      </c>
      <c r="AY19" t="str">
        <f t="shared" si="19"/>
        <v>19-22</v>
      </c>
    </row>
    <row r="20" spans="1:51" x14ac:dyDescent="0.3">
      <c r="A20" s="3" t="s">
        <v>31</v>
      </c>
      <c r="B20" s="3" t="s">
        <v>32</v>
      </c>
      <c r="C20" s="3" t="s">
        <v>39</v>
      </c>
      <c r="D20" s="3" t="s">
        <v>34</v>
      </c>
      <c r="E20" s="3" t="s">
        <v>34</v>
      </c>
      <c r="F20" s="3">
        <v>5</v>
      </c>
      <c r="G20" s="3">
        <v>5</v>
      </c>
      <c r="H20" s="3">
        <v>3</v>
      </c>
      <c r="I20" s="3">
        <v>5</v>
      </c>
      <c r="J20" s="3">
        <v>2</v>
      </c>
      <c r="K20" s="3">
        <v>1</v>
      </c>
      <c r="L20" s="3">
        <v>1</v>
      </c>
      <c r="M20" s="3">
        <v>5</v>
      </c>
      <c r="N20" s="3">
        <v>2</v>
      </c>
      <c r="O20" s="3">
        <v>5</v>
      </c>
      <c r="P20" s="3">
        <v>5</v>
      </c>
      <c r="Q20" s="3">
        <v>1</v>
      </c>
      <c r="R20" s="3">
        <v>1</v>
      </c>
      <c r="S20" s="3">
        <v>1</v>
      </c>
      <c r="T20" s="3">
        <v>5</v>
      </c>
      <c r="U20" s="9">
        <f t="shared" si="0"/>
        <v>1.4142135623730951</v>
      </c>
      <c r="V20" s="3">
        <f t="shared" si="1"/>
        <v>2.0493901531919194</v>
      </c>
      <c r="W20" s="11">
        <f t="shared" si="2"/>
        <v>2.1908902300206647</v>
      </c>
      <c r="X20" s="3">
        <v>3</v>
      </c>
      <c r="Y20" s="3">
        <v>3</v>
      </c>
      <c r="Z20" s="3">
        <v>3</v>
      </c>
      <c r="AA20" s="3">
        <v>3</v>
      </c>
      <c r="AB20" s="3">
        <v>4</v>
      </c>
      <c r="AC20" s="3">
        <v>1</v>
      </c>
      <c r="AD20" s="3">
        <v>4</v>
      </c>
      <c r="AE20" s="3">
        <v>4</v>
      </c>
      <c r="AF20" s="3" t="s">
        <v>34</v>
      </c>
      <c r="AG20" s="3" t="s">
        <v>34</v>
      </c>
      <c r="AH20" s="3" t="s">
        <v>34</v>
      </c>
      <c r="AI20" t="str">
        <f t="shared" si="3"/>
        <v>Instagram</v>
      </c>
      <c r="AJ20">
        <f t="shared" si="17"/>
        <v>4</v>
      </c>
      <c r="AK20">
        <f t="shared" si="4"/>
        <v>4</v>
      </c>
      <c r="AL20">
        <f t="shared" si="5"/>
        <v>2</v>
      </c>
      <c r="AM20">
        <f t="shared" si="6"/>
        <v>4</v>
      </c>
      <c r="AN20">
        <f t="shared" si="7"/>
        <v>1</v>
      </c>
      <c r="AO20">
        <f t="shared" si="8"/>
        <v>1.5</v>
      </c>
      <c r="AP20">
        <f t="shared" si="18"/>
        <v>1.5</v>
      </c>
      <c r="AQ20">
        <f t="shared" si="9"/>
        <v>4.5</v>
      </c>
      <c r="AR20">
        <f t="shared" si="10"/>
        <v>3</v>
      </c>
      <c r="AS20">
        <f t="shared" si="11"/>
        <v>4.5</v>
      </c>
      <c r="AT20">
        <f t="shared" si="12"/>
        <v>4.5</v>
      </c>
      <c r="AU20">
        <f t="shared" si="13"/>
        <v>2</v>
      </c>
      <c r="AV20">
        <f t="shared" si="14"/>
        <v>2</v>
      </c>
      <c r="AW20">
        <f t="shared" si="15"/>
        <v>2</v>
      </c>
      <c r="AX20">
        <f t="shared" si="16"/>
        <v>4.5</v>
      </c>
      <c r="AY20" t="str">
        <f t="shared" si="19"/>
        <v>19-22</v>
      </c>
    </row>
    <row r="21" spans="1:51" x14ac:dyDescent="0.3">
      <c r="A21" s="3" t="s">
        <v>31</v>
      </c>
      <c r="B21" s="3" t="s">
        <v>32</v>
      </c>
      <c r="C21" s="3" t="s">
        <v>39</v>
      </c>
      <c r="D21" s="3" t="s">
        <v>34</v>
      </c>
      <c r="E21" s="3" t="s">
        <v>34</v>
      </c>
      <c r="F21" s="3">
        <v>3</v>
      </c>
      <c r="G21" s="3">
        <v>3</v>
      </c>
      <c r="H21" s="3">
        <v>4</v>
      </c>
      <c r="I21" s="3">
        <v>4</v>
      </c>
      <c r="J21" s="3">
        <v>4</v>
      </c>
      <c r="K21" s="3">
        <v>3</v>
      </c>
      <c r="L21" s="3">
        <v>4</v>
      </c>
      <c r="M21" s="3">
        <v>3</v>
      </c>
      <c r="N21" s="3">
        <v>3</v>
      </c>
      <c r="O21" s="3">
        <v>3</v>
      </c>
      <c r="P21" s="3">
        <v>1</v>
      </c>
      <c r="Q21" s="3">
        <v>3</v>
      </c>
      <c r="R21" s="3">
        <v>4</v>
      </c>
      <c r="S21" s="3">
        <v>5</v>
      </c>
      <c r="T21" s="3">
        <v>2</v>
      </c>
      <c r="U21" s="9">
        <f t="shared" si="0"/>
        <v>0.54772255750516674</v>
      </c>
      <c r="V21" s="3">
        <f t="shared" si="1"/>
        <v>0.44721359549995715</v>
      </c>
      <c r="W21" s="11">
        <f t="shared" si="2"/>
        <v>1.5811388300841898</v>
      </c>
      <c r="X21" s="3">
        <v>3</v>
      </c>
      <c r="Y21" s="3">
        <v>4</v>
      </c>
      <c r="Z21" s="3">
        <v>4</v>
      </c>
      <c r="AA21" s="3">
        <v>4</v>
      </c>
      <c r="AB21" s="3">
        <v>2</v>
      </c>
      <c r="AC21" s="3">
        <v>4</v>
      </c>
      <c r="AD21" s="3">
        <v>2</v>
      </c>
      <c r="AE21" s="3">
        <v>4</v>
      </c>
      <c r="AF21" s="3" t="s">
        <v>35</v>
      </c>
      <c r="AG21" s="3" t="s">
        <v>35</v>
      </c>
      <c r="AH21" s="3" t="s">
        <v>36</v>
      </c>
      <c r="AI21" t="str">
        <f t="shared" si="3"/>
        <v>Instagram</v>
      </c>
      <c r="AJ21">
        <f t="shared" si="17"/>
        <v>1.5</v>
      </c>
      <c r="AK21">
        <f t="shared" si="4"/>
        <v>1.5</v>
      </c>
      <c r="AL21">
        <f t="shared" si="5"/>
        <v>4</v>
      </c>
      <c r="AM21">
        <f t="shared" si="6"/>
        <v>4</v>
      </c>
      <c r="AN21">
        <f t="shared" si="7"/>
        <v>4</v>
      </c>
      <c r="AO21">
        <f t="shared" si="8"/>
        <v>2.5</v>
      </c>
      <c r="AP21">
        <f t="shared" si="18"/>
        <v>5</v>
      </c>
      <c r="AQ21">
        <f t="shared" si="9"/>
        <v>2.5</v>
      </c>
      <c r="AR21">
        <f t="shared" si="10"/>
        <v>2.5</v>
      </c>
      <c r="AS21">
        <f t="shared" si="11"/>
        <v>2.5</v>
      </c>
      <c r="AT21">
        <f t="shared" si="12"/>
        <v>1</v>
      </c>
      <c r="AU21">
        <f t="shared" si="13"/>
        <v>3</v>
      </c>
      <c r="AV21">
        <f t="shared" si="14"/>
        <v>4</v>
      </c>
      <c r="AW21">
        <f t="shared" si="15"/>
        <v>5</v>
      </c>
      <c r="AX21">
        <f t="shared" si="16"/>
        <v>2</v>
      </c>
      <c r="AY21" t="str">
        <f t="shared" si="19"/>
        <v>19-22</v>
      </c>
    </row>
    <row r="22" spans="1:51" x14ac:dyDescent="0.3">
      <c r="A22" s="3" t="s">
        <v>31</v>
      </c>
      <c r="B22" s="3" t="s">
        <v>32</v>
      </c>
      <c r="C22" s="3" t="s">
        <v>39</v>
      </c>
      <c r="D22" s="3" t="s">
        <v>42</v>
      </c>
      <c r="E22" s="3" t="s">
        <v>34</v>
      </c>
      <c r="F22" s="3">
        <v>3</v>
      </c>
      <c r="G22" s="3">
        <v>3</v>
      </c>
      <c r="H22" s="3">
        <v>3</v>
      </c>
      <c r="I22" s="3">
        <v>4</v>
      </c>
      <c r="J22" s="3">
        <v>4</v>
      </c>
      <c r="K22" s="3">
        <v>2</v>
      </c>
      <c r="L22" s="3">
        <v>4</v>
      </c>
      <c r="M22" s="3">
        <v>2</v>
      </c>
      <c r="N22" s="3">
        <v>4</v>
      </c>
      <c r="O22" s="3">
        <v>3</v>
      </c>
      <c r="P22" s="3">
        <v>2</v>
      </c>
      <c r="Q22" s="3">
        <v>4</v>
      </c>
      <c r="R22" s="3">
        <v>4</v>
      </c>
      <c r="S22" s="3">
        <v>4</v>
      </c>
      <c r="T22" s="3">
        <v>3</v>
      </c>
      <c r="U22" s="9">
        <f t="shared" si="0"/>
        <v>0.54772255750516674</v>
      </c>
      <c r="V22" s="3">
        <f t="shared" si="1"/>
        <v>1</v>
      </c>
      <c r="W22" s="11">
        <f t="shared" si="2"/>
        <v>0.8944271909999163</v>
      </c>
      <c r="X22" s="3">
        <v>3</v>
      </c>
      <c r="Y22" s="3">
        <v>4</v>
      </c>
      <c r="Z22" s="3">
        <v>4</v>
      </c>
      <c r="AA22" s="3">
        <v>4</v>
      </c>
      <c r="AB22" s="3">
        <v>4</v>
      </c>
      <c r="AC22" s="3">
        <v>4</v>
      </c>
      <c r="AD22" s="3">
        <v>4</v>
      </c>
      <c r="AE22" s="3">
        <v>4</v>
      </c>
      <c r="AF22" s="3" t="s">
        <v>34</v>
      </c>
      <c r="AG22" s="3" t="s">
        <v>36</v>
      </c>
      <c r="AH22" s="3" t="s">
        <v>34</v>
      </c>
      <c r="AI22" t="str">
        <f t="shared" si="3"/>
        <v>Instagram</v>
      </c>
      <c r="AJ22">
        <f t="shared" si="17"/>
        <v>2</v>
      </c>
      <c r="AK22">
        <f t="shared" si="4"/>
        <v>2</v>
      </c>
      <c r="AL22">
        <f t="shared" si="5"/>
        <v>2</v>
      </c>
      <c r="AM22">
        <f t="shared" si="6"/>
        <v>4.5</v>
      </c>
      <c r="AN22">
        <f t="shared" si="7"/>
        <v>4.5</v>
      </c>
      <c r="AO22">
        <f t="shared" si="8"/>
        <v>1.5</v>
      </c>
      <c r="AP22">
        <f t="shared" si="18"/>
        <v>4.5</v>
      </c>
      <c r="AQ22">
        <f t="shared" si="9"/>
        <v>1.5</v>
      </c>
      <c r="AR22">
        <f t="shared" si="10"/>
        <v>4.5</v>
      </c>
      <c r="AS22">
        <f t="shared" si="11"/>
        <v>3</v>
      </c>
      <c r="AT22">
        <f t="shared" si="12"/>
        <v>1</v>
      </c>
      <c r="AU22">
        <f t="shared" si="13"/>
        <v>4</v>
      </c>
      <c r="AV22">
        <f t="shared" si="14"/>
        <v>4</v>
      </c>
      <c r="AW22">
        <f t="shared" si="15"/>
        <v>4</v>
      </c>
      <c r="AX22">
        <f t="shared" si="16"/>
        <v>2</v>
      </c>
      <c r="AY22" t="str">
        <f t="shared" si="19"/>
        <v>19-22</v>
      </c>
    </row>
    <row r="23" spans="1:51" x14ac:dyDescent="0.3">
      <c r="A23" s="3" t="s">
        <v>31</v>
      </c>
      <c r="B23" s="3" t="s">
        <v>32</v>
      </c>
      <c r="C23" s="3" t="s">
        <v>33</v>
      </c>
      <c r="D23" s="3" t="s">
        <v>37</v>
      </c>
      <c r="E23" s="3" t="s">
        <v>34</v>
      </c>
      <c r="F23" s="3">
        <v>3</v>
      </c>
      <c r="G23" s="3">
        <v>3</v>
      </c>
      <c r="H23" s="3">
        <v>5</v>
      </c>
      <c r="I23" s="3">
        <v>4</v>
      </c>
      <c r="J23" s="3">
        <v>4</v>
      </c>
      <c r="K23" s="3">
        <v>3</v>
      </c>
      <c r="L23" s="3">
        <v>4</v>
      </c>
      <c r="M23" s="3">
        <v>3</v>
      </c>
      <c r="N23" s="3">
        <v>3</v>
      </c>
      <c r="O23" s="3">
        <v>3</v>
      </c>
      <c r="P23" s="3">
        <v>3</v>
      </c>
      <c r="Q23" s="3">
        <v>3</v>
      </c>
      <c r="R23" s="3">
        <v>3</v>
      </c>
      <c r="S23" s="3">
        <v>3</v>
      </c>
      <c r="T23" s="3">
        <v>3</v>
      </c>
      <c r="U23" s="9">
        <f t="shared" si="0"/>
        <v>0.83666002653407512</v>
      </c>
      <c r="V23" s="3">
        <f t="shared" si="1"/>
        <v>0.44721359549995715</v>
      </c>
      <c r="W23" s="11">
        <f t="shared" si="2"/>
        <v>0</v>
      </c>
      <c r="X23" s="3">
        <v>4</v>
      </c>
      <c r="Y23" s="3">
        <v>4</v>
      </c>
      <c r="Z23" s="3">
        <v>4</v>
      </c>
      <c r="AA23" s="3">
        <v>4</v>
      </c>
      <c r="AB23" s="3">
        <v>4</v>
      </c>
      <c r="AC23" s="3">
        <v>4</v>
      </c>
      <c r="AD23" s="3">
        <v>4</v>
      </c>
      <c r="AE23" s="3">
        <v>4</v>
      </c>
      <c r="AF23" s="3" t="s">
        <v>35</v>
      </c>
      <c r="AG23" s="3" t="s">
        <v>34</v>
      </c>
      <c r="AH23" s="3" t="s">
        <v>35</v>
      </c>
      <c r="AI23" t="str">
        <f t="shared" si="3"/>
        <v>Instagram</v>
      </c>
      <c r="AJ23">
        <f t="shared" si="17"/>
        <v>1.5</v>
      </c>
      <c r="AK23">
        <f t="shared" si="4"/>
        <v>1.5</v>
      </c>
      <c r="AL23">
        <f t="shared" si="5"/>
        <v>5</v>
      </c>
      <c r="AM23">
        <f t="shared" si="6"/>
        <v>3.5</v>
      </c>
      <c r="AN23">
        <f t="shared" si="7"/>
        <v>3.5</v>
      </c>
      <c r="AO23">
        <f t="shared" si="8"/>
        <v>2.5</v>
      </c>
      <c r="AP23">
        <f t="shared" si="18"/>
        <v>5</v>
      </c>
      <c r="AQ23">
        <f t="shared" si="9"/>
        <v>2.5</v>
      </c>
      <c r="AR23">
        <f t="shared" si="10"/>
        <v>2.5</v>
      </c>
      <c r="AS23">
        <f t="shared" si="11"/>
        <v>2.5</v>
      </c>
      <c r="AT23">
        <f t="shared" si="12"/>
        <v>3</v>
      </c>
      <c r="AU23">
        <f t="shared" si="13"/>
        <v>3</v>
      </c>
      <c r="AV23">
        <f t="shared" si="14"/>
        <v>3</v>
      </c>
      <c r="AW23">
        <f t="shared" si="15"/>
        <v>3</v>
      </c>
      <c r="AX23">
        <f t="shared" si="16"/>
        <v>3</v>
      </c>
      <c r="AY23" t="str">
        <f t="shared" si="19"/>
        <v>19-22</v>
      </c>
    </row>
    <row r="24" spans="1:51" x14ac:dyDescent="0.3">
      <c r="A24" s="3" t="s">
        <v>31</v>
      </c>
      <c r="B24" s="3" t="s">
        <v>32</v>
      </c>
      <c r="C24" s="3" t="s">
        <v>39</v>
      </c>
      <c r="D24" s="3" t="s">
        <v>37</v>
      </c>
      <c r="E24" s="3" t="s">
        <v>34</v>
      </c>
      <c r="F24" s="3">
        <v>3</v>
      </c>
      <c r="G24" s="3">
        <v>2</v>
      </c>
      <c r="H24" s="3">
        <v>4</v>
      </c>
      <c r="I24" s="3">
        <v>4</v>
      </c>
      <c r="J24" s="3">
        <v>5</v>
      </c>
      <c r="K24" s="3">
        <v>2</v>
      </c>
      <c r="L24" s="3">
        <v>5</v>
      </c>
      <c r="M24" s="3">
        <v>2</v>
      </c>
      <c r="N24" s="3">
        <v>5</v>
      </c>
      <c r="O24" s="3">
        <v>3</v>
      </c>
      <c r="P24" s="3">
        <v>2</v>
      </c>
      <c r="Q24" s="3">
        <v>5</v>
      </c>
      <c r="R24" s="3">
        <v>5</v>
      </c>
      <c r="S24" s="3">
        <v>5</v>
      </c>
      <c r="T24" s="3">
        <v>2</v>
      </c>
      <c r="U24" s="9">
        <f t="shared" si="0"/>
        <v>1.1401754250991383</v>
      </c>
      <c r="V24" s="3">
        <f t="shared" si="1"/>
        <v>1.5165750888103104</v>
      </c>
      <c r="W24" s="11">
        <f t="shared" si="2"/>
        <v>1.6431676725154982</v>
      </c>
      <c r="X24" s="3">
        <v>3</v>
      </c>
      <c r="Y24" s="3">
        <v>4</v>
      </c>
      <c r="Z24" s="3">
        <v>4</v>
      </c>
      <c r="AA24" s="3">
        <v>4</v>
      </c>
      <c r="AB24" s="3">
        <v>4</v>
      </c>
      <c r="AC24" s="3">
        <v>4</v>
      </c>
      <c r="AD24" s="3">
        <v>4</v>
      </c>
      <c r="AE24" s="3">
        <v>4</v>
      </c>
      <c r="AF24" s="3" t="s">
        <v>35</v>
      </c>
      <c r="AG24" s="3" t="s">
        <v>34</v>
      </c>
      <c r="AH24" s="3" t="s">
        <v>36</v>
      </c>
      <c r="AI24" t="str">
        <f t="shared" si="3"/>
        <v>Instagram</v>
      </c>
      <c r="AJ24">
        <f t="shared" si="17"/>
        <v>2</v>
      </c>
      <c r="AK24">
        <f t="shared" si="4"/>
        <v>1</v>
      </c>
      <c r="AL24">
        <f t="shared" si="5"/>
        <v>3.5</v>
      </c>
      <c r="AM24">
        <f t="shared" si="6"/>
        <v>3.5</v>
      </c>
      <c r="AN24">
        <f t="shared" si="7"/>
        <v>5</v>
      </c>
      <c r="AO24">
        <f t="shared" si="8"/>
        <v>1.5</v>
      </c>
      <c r="AP24">
        <f t="shared" si="18"/>
        <v>4.5</v>
      </c>
      <c r="AQ24">
        <f t="shared" si="9"/>
        <v>1.5</v>
      </c>
      <c r="AR24">
        <f t="shared" si="10"/>
        <v>4.5</v>
      </c>
      <c r="AS24">
        <f t="shared" si="11"/>
        <v>3</v>
      </c>
      <c r="AT24">
        <f t="shared" si="12"/>
        <v>1.5</v>
      </c>
      <c r="AU24">
        <f t="shared" si="13"/>
        <v>4</v>
      </c>
      <c r="AV24">
        <f t="shared" si="14"/>
        <v>4</v>
      </c>
      <c r="AW24">
        <f t="shared" si="15"/>
        <v>4</v>
      </c>
      <c r="AX24">
        <f t="shared" si="16"/>
        <v>1.5</v>
      </c>
      <c r="AY24" t="str">
        <f t="shared" si="19"/>
        <v>19-22</v>
      </c>
    </row>
    <row r="25" spans="1:51" x14ac:dyDescent="0.3">
      <c r="A25" s="3" t="s">
        <v>31</v>
      </c>
      <c r="B25" s="3" t="s">
        <v>32</v>
      </c>
      <c r="C25" s="3" t="s">
        <v>39</v>
      </c>
      <c r="D25" s="3" t="s">
        <v>37</v>
      </c>
      <c r="E25" s="3" t="s">
        <v>34</v>
      </c>
      <c r="F25" s="3">
        <v>2</v>
      </c>
      <c r="G25" s="3">
        <v>1</v>
      </c>
      <c r="H25" s="3">
        <v>4</v>
      </c>
      <c r="I25" s="3">
        <v>4</v>
      </c>
      <c r="J25" s="3">
        <v>4</v>
      </c>
      <c r="K25" s="3">
        <v>4</v>
      </c>
      <c r="L25" s="3">
        <v>4</v>
      </c>
      <c r="M25" s="3">
        <v>2</v>
      </c>
      <c r="N25" s="3">
        <v>4</v>
      </c>
      <c r="O25" s="3">
        <v>2</v>
      </c>
      <c r="P25" s="3">
        <v>3</v>
      </c>
      <c r="Q25" s="3">
        <v>3</v>
      </c>
      <c r="R25" s="3">
        <v>4</v>
      </c>
      <c r="S25" s="3">
        <v>4</v>
      </c>
      <c r="T25" s="3">
        <v>4</v>
      </c>
      <c r="U25" s="9">
        <f t="shared" si="0"/>
        <v>1.4142135623730951</v>
      </c>
      <c r="V25" s="3">
        <f t="shared" si="1"/>
        <v>1.0954451150103319</v>
      </c>
      <c r="W25" s="11">
        <f t="shared" si="2"/>
        <v>0.54772255750516674</v>
      </c>
      <c r="X25" s="3">
        <v>3</v>
      </c>
      <c r="Y25" s="3">
        <v>4</v>
      </c>
      <c r="Z25" s="3">
        <v>4</v>
      </c>
      <c r="AA25" s="3">
        <v>3</v>
      </c>
      <c r="AB25" s="3">
        <v>4</v>
      </c>
      <c r="AC25" s="3">
        <v>4</v>
      </c>
      <c r="AD25" s="3">
        <v>3</v>
      </c>
      <c r="AE25" s="3">
        <v>4</v>
      </c>
      <c r="AF25" s="3" t="s">
        <v>35</v>
      </c>
      <c r="AG25" s="3" t="s">
        <v>34</v>
      </c>
      <c r="AH25" s="3" t="s">
        <v>35</v>
      </c>
      <c r="AI25" t="str">
        <f t="shared" si="3"/>
        <v>Instagram</v>
      </c>
      <c r="AJ25">
        <f t="shared" si="17"/>
        <v>2</v>
      </c>
      <c r="AK25">
        <f t="shared" si="4"/>
        <v>1</v>
      </c>
      <c r="AL25">
        <f t="shared" si="5"/>
        <v>4</v>
      </c>
      <c r="AM25">
        <f t="shared" si="6"/>
        <v>4</v>
      </c>
      <c r="AN25">
        <f t="shared" si="7"/>
        <v>4</v>
      </c>
      <c r="AO25">
        <f t="shared" si="8"/>
        <v>4</v>
      </c>
      <c r="AP25">
        <f t="shared" si="18"/>
        <v>4</v>
      </c>
      <c r="AQ25">
        <f t="shared" si="9"/>
        <v>1.5</v>
      </c>
      <c r="AR25">
        <f t="shared" si="10"/>
        <v>4</v>
      </c>
      <c r="AS25">
        <f t="shared" si="11"/>
        <v>1.5</v>
      </c>
      <c r="AT25">
        <f t="shared" si="12"/>
        <v>1.5</v>
      </c>
      <c r="AU25">
        <f t="shared" si="13"/>
        <v>1.5</v>
      </c>
      <c r="AV25">
        <f t="shared" si="14"/>
        <v>4</v>
      </c>
      <c r="AW25">
        <f t="shared" si="15"/>
        <v>4</v>
      </c>
      <c r="AX25">
        <f t="shared" si="16"/>
        <v>4</v>
      </c>
      <c r="AY25" t="str">
        <f t="shared" si="19"/>
        <v>19-22</v>
      </c>
    </row>
    <row r="26" spans="1:51" x14ac:dyDescent="0.3">
      <c r="A26" s="3" t="s">
        <v>31</v>
      </c>
      <c r="B26" s="3" t="s">
        <v>32</v>
      </c>
      <c r="C26" s="3" t="s">
        <v>39</v>
      </c>
      <c r="D26" s="3" t="s">
        <v>34</v>
      </c>
      <c r="E26" s="3" t="s">
        <v>34</v>
      </c>
      <c r="F26" s="3">
        <v>2</v>
      </c>
      <c r="G26" s="3">
        <v>2</v>
      </c>
      <c r="H26" s="3">
        <v>4</v>
      </c>
      <c r="I26" s="3">
        <v>4</v>
      </c>
      <c r="J26" s="3">
        <v>4</v>
      </c>
      <c r="K26" s="3">
        <v>3</v>
      </c>
      <c r="L26" s="3">
        <v>4</v>
      </c>
      <c r="M26" s="3">
        <v>1</v>
      </c>
      <c r="N26" s="3">
        <v>4</v>
      </c>
      <c r="O26" s="3">
        <v>2</v>
      </c>
      <c r="P26" s="3">
        <v>2</v>
      </c>
      <c r="Q26" s="3">
        <v>4</v>
      </c>
      <c r="R26" s="3">
        <v>5</v>
      </c>
      <c r="S26" s="3">
        <v>5</v>
      </c>
      <c r="T26" s="3">
        <v>2</v>
      </c>
      <c r="U26" s="9">
        <f t="shared" si="0"/>
        <v>1.0954451150103319</v>
      </c>
      <c r="V26" s="3">
        <f t="shared" si="1"/>
        <v>1.3038404810405295</v>
      </c>
      <c r="W26" s="11">
        <f t="shared" si="2"/>
        <v>1.5165750888103104</v>
      </c>
      <c r="X26" s="3">
        <v>3</v>
      </c>
      <c r="Y26" s="3">
        <v>4</v>
      </c>
      <c r="Z26" s="3">
        <v>2</v>
      </c>
      <c r="AA26" s="3">
        <v>4</v>
      </c>
      <c r="AB26" s="3">
        <v>2</v>
      </c>
      <c r="AC26" s="3">
        <v>2</v>
      </c>
      <c r="AD26" s="3">
        <v>4</v>
      </c>
      <c r="AE26" s="3">
        <v>4</v>
      </c>
      <c r="AF26" s="3" t="s">
        <v>35</v>
      </c>
      <c r="AG26" s="3" t="s">
        <v>34</v>
      </c>
      <c r="AH26" s="3" t="s">
        <v>36</v>
      </c>
      <c r="AI26" t="str">
        <f t="shared" si="3"/>
        <v>Instagram</v>
      </c>
      <c r="AJ26">
        <f t="shared" si="17"/>
        <v>1.5</v>
      </c>
      <c r="AK26">
        <f t="shared" si="4"/>
        <v>1.5</v>
      </c>
      <c r="AL26">
        <f t="shared" si="5"/>
        <v>4</v>
      </c>
      <c r="AM26">
        <f t="shared" si="6"/>
        <v>4</v>
      </c>
      <c r="AN26">
        <f t="shared" si="7"/>
        <v>4</v>
      </c>
      <c r="AO26">
        <f t="shared" si="8"/>
        <v>3</v>
      </c>
      <c r="AP26">
        <f t="shared" si="18"/>
        <v>4.5</v>
      </c>
      <c r="AQ26">
        <f t="shared" si="9"/>
        <v>1</v>
      </c>
      <c r="AR26">
        <f t="shared" si="10"/>
        <v>4.5</v>
      </c>
      <c r="AS26">
        <f t="shared" si="11"/>
        <v>2</v>
      </c>
      <c r="AT26">
        <f t="shared" si="12"/>
        <v>1.5</v>
      </c>
      <c r="AU26">
        <f t="shared" si="13"/>
        <v>3</v>
      </c>
      <c r="AV26">
        <f t="shared" si="14"/>
        <v>4.5</v>
      </c>
      <c r="AW26">
        <f t="shared" si="15"/>
        <v>4.5</v>
      </c>
      <c r="AX26">
        <f t="shared" si="16"/>
        <v>1.5</v>
      </c>
      <c r="AY26" t="str">
        <f t="shared" si="19"/>
        <v>19-22</v>
      </c>
    </row>
    <row r="27" spans="1:51" x14ac:dyDescent="0.3">
      <c r="A27" s="3" t="s">
        <v>31</v>
      </c>
      <c r="B27" s="3" t="s">
        <v>32</v>
      </c>
      <c r="C27" s="3" t="s">
        <v>33</v>
      </c>
      <c r="D27" s="3" t="s">
        <v>37</v>
      </c>
      <c r="E27" s="3" t="s">
        <v>34</v>
      </c>
      <c r="F27" s="3">
        <v>2</v>
      </c>
      <c r="G27" s="3">
        <v>3</v>
      </c>
      <c r="H27" s="3">
        <v>2</v>
      </c>
      <c r="I27" s="3">
        <v>3</v>
      </c>
      <c r="J27" s="3">
        <v>3</v>
      </c>
      <c r="K27" s="3">
        <v>3</v>
      </c>
      <c r="L27" s="3">
        <v>3</v>
      </c>
      <c r="M27" s="3">
        <v>4</v>
      </c>
      <c r="N27" s="3">
        <v>4</v>
      </c>
      <c r="O27" s="3">
        <v>2</v>
      </c>
      <c r="P27" s="3">
        <v>4</v>
      </c>
      <c r="Q27" s="3">
        <v>1</v>
      </c>
      <c r="R27" s="3">
        <v>4</v>
      </c>
      <c r="S27" s="3">
        <v>4</v>
      </c>
      <c r="T27" s="3">
        <v>1</v>
      </c>
      <c r="U27" s="9">
        <f t="shared" si="0"/>
        <v>0.54772255750516674</v>
      </c>
      <c r="V27" s="3">
        <f t="shared" si="1"/>
        <v>0.83666002653407512</v>
      </c>
      <c r="W27" s="11">
        <f t="shared" si="2"/>
        <v>1.6431676725154982</v>
      </c>
      <c r="X27" s="3">
        <v>4</v>
      </c>
      <c r="Y27" s="3">
        <v>3</v>
      </c>
      <c r="Z27" s="3">
        <v>3</v>
      </c>
      <c r="AA27" s="3">
        <v>5</v>
      </c>
      <c r="AB27" s="3">
        <v>1</v>
      </c>
      <c r="AC27" s="3">
        <v>5</v>
      </c>
      <c r="AD27" s="3">
        <v>4</v>
      </c>
      <c r="AE27" s="3">
        <v>3</v>
      </c>
      <c r="AF27" s="3" t="s">
        <v>35</v>
      </c>
      <c r="AG27" s="3" t="s">
        <v>34</v>
      </c>
      <c r="AH27" s="3" t="s">
        <v>35</v>
      </c>
      <c r="AI27" t="str">
        <f t="shared" si="3"/>
        <v>Instagram</v>
      </c>
      <c r="AJ27">
        <f t="shared" si="17"/>
        <v>1.5</v>
      </c>
      <c r="AK27">
        <f t="shared" si="4"/>
        <v>4</v>
      </c>
      <c r="AL27">
        <f t="shared" si="5"/>
        <v>1.5</v>
      </c>
      <c r="AM27">
        <f t="shared" si="6"/>
        <v>4</v>
      </c>
      <c r="AN27">
        <f t="shared" si="7"/>
        <v>4</v>
      </c>
      <c r="AO27">
        <f t="shared" si="8"/>
        <v>2.5</v>
      </c>
      <c r="AP27">
        <f t="shared" si="18"/>
        <v>2.5</v>
      </c>
      <c r="AQ27">
        <f t="shared" si="9"/>
        <v>4.5</v>
      </c>
      <c r="AR27">
        <f t="shared" si="10"/>
        <v>4.5</v>
      </c>
      <c r="AS27">
        <f t="shared" si="11"/>
        <v>1</v>
      </c>
      <c r="AT27">
        <f t="shared" si="12"/>
        <v>4</v>
      </c>
      <c r="AU27">
        <f t="shared" si="13"/>
        <v>1.5</v>
      </c>
      <c r="AV27">
        <f t="shared" si="14"/>
        <v>4</v>
      </c>
      <c r="AW27">
        <f t="shared" si="15"/>
        <v>4</v>
      </c>
      <c r="AX27">
        <f t="shared" si="16"/>
        <v>1.5</v>
      </c>
      <c r="AY27" t="str">
        <f t="shared" si="19"/>
        <v>19-22</v>
      </c>
    </row>
    <row r="28" spans="1:51" x14ac:dyDescent="0.3">
      <c r="A28" s="3" t="s">
        <v>31</v>
      </c>
      <c r="B28" s="3" t="s">
        <v>32</v>
      </c>
      <c r="C28" s="3" t="s">
        <v>33</v>
      </c>
      <c r="D28" s="3" t="s">
        <v>34</v>
      </c>
      <c r="E28" s="3" t="s">
        <v>34</v>
      </c>
      <c r="F28" s="3">
        <v>1</v>
      </c>
      <c r="G28" s="3">
        <v>1</v>
      </c>
      <c r="H28" s="3">
        <v>4</v>
      </c>
      <c r="I28" s="3">
        <v>5</v>
      </c>
      <c r="J28" s="3">
        <v>4</v>
      </c>
      <c r="K28" s="3">
        <v>2</v>
      </c>
      <c r="L28" s="3">
        <v>4</v>
      </c>
      <c r="M28" s="3">
        <v>2</v>
      </c>
      <c r="N28" s="3">
        <v>2</v>
      </c>
      <c r="O28" s="3">
        <v>3</v>
      </c>
      <c r="P28" s="3">
        <v>2</v>
      </c>
      <c r="Q28" s="3">
        <v>4</v>
      </c>
      <c r="R28" s="3">
        <v>4</v>
      </c>
      <c r="S28" s="3">
        <v>4</v>
      </c>
      <c r="T28" s="3">
        <v>2</v>
      </c>
      <c r="U28" s="9">
        <f t="shared" si="0"/>
        <v>1.8708286933869707</v>
      </c>
      <c r="V28" s="3">
        <f t="shared" si="1"/>
        <v>0.8944271909999163</v>
      </c>
      <c r="W28" s="11">
        <f t="shared" si="2"/>
        <v>1.0954451150103319</v>
      </c>
      <c r="X28" s="3">
        <v>5</v>
      </c>
      <c r="Y28" s="3">
        <v>5</v>
      </c>
      <c r="Z28" s="3">
        <v>4</v>
      </c>
      <c r="AA28" s="3">
        <v>4</v>
      </c>
      <c r="AB28" s="3">
        <v>2</v>
      </c>
      <c r="AC28" s="3">
        <v>3</v>
      </c>
      <c r="AD28" s="3">
        <v>3</v>
      </c>
      <c r="AE28" s="3">
        <v>4</v>
      </c>
      <c r="AF28" s="3" t="s">
        <v>35</v>
      </c>
      <c r="AG28" s="3" t="s">
        <v>34</v>
      </c>
      <c r="AH28" s="3" t="s">
        <v>36</v>
      </c>
      <c r="AI28" t="str">
        <f t="shared" si="3"/>
        <v>Instagram</v>
      </c>
      <c r="AJ28">
        <f t="shared" si="17"/>
        <v>1.5</v>
      </c>
      <c r="AK28">
        <f t="shared" si="4"/>
        <v>1.5</v>
      </c>
      <c r="AL28">
        <f t="shared" si="5"/>
        <v>3.5</v>
      </c>
      <c r="AM28">
        <f t="shared" si="6"/>
        <v>5</v>
      </c>
      <c r="AN28">
        <f t="shared" si="7"/>
        <v>3.5</v>
      </c>
      <c r="AO28">
        <f t="shared" si="8"/>
        <v>2</v>
      </c>
      <c r="AP28">
        <f t="shared" si="18"/>
        <v>5</v>
      </c>
      <c r="AQ28">
        <f t="shared" si="9"/>
        <v>2</v>
      </c>
      <c r="AR28">
        <f t="shared" si="10"/>
        <v>2</v>
      </c>
      <c r="AS28">
        <f t="shared" si="11"/>
        <v>4</v>
      </c>
      <c r="AT28">
        <f t="shared" si="12"/>
        <v>1.5</v>
      </c>
      <c r="AU28">
        <f t="shared" si="13"/>
        <v>4</v>
      </c>
      <c r="AV28">
        <f t="shared" si="14"/>
        <v>4</v>
      </c>
      <c r="AW28">
        <f t="shared" si="15"/>
        <v>4</v>
      </c>
      <c r="AX28">
        <f t="shared" si="16"/>
        <v>1.5</v>
      </c>
      <c r="AY28" t="str">
        <f t="shared" si="19"/>
        <v>19-22</v>
      </c>
    </row>
    <row r="29" spans="1:51" x14ac:dyDescent="0.3">
      <c r="A29" s="3" t="s">
        <v>31</v>
      </c>
      <c r="B29" s="3" t="s">
        <v>32</v>
      </c>
      <c r="C29" s="3" t="s">
        <v>33</v>
      </c>
      <c r="D29" s="3" t="s">
        <v>42</v>
      </c>
      <c r="E29" s="3" t="s">
        <v>34</v>
      </c>
      <c r="F29" s="3">
        <v>3</v>
      </c>
      <c r="G29" s="3">
        <v>3</v>
      </c>
      <c r="H29" s="3">
        <v>5</v>
      </c>
      <c r="I29" s="3">
        <v>5</v>
      </c>
      <c r="J29" s="3">
        <v>5</v>
      </c>
      <c r="K29" s="3">
        <v>3</v>
      </c>
      <c r="L29" s="3">
        <v>5</v>
      </c>
      <c r="M29" s="3">
        <v>1</v>
      </c>
      <c r="N29" s="3">
        <v>4</v>
      </c>
      <c r="O29" s="3">
        <v>3</v>
      </c>
      <c r="P29" s="3">
        <v>2</v>
      </c>
      <c r="Q29" s="3">
        <v>5</v>
      </c>
      <c r="R29" s="3">
        <v>5</v>
      </c>
      <c r="S29" s="3">
        <v>4</v>
      </c>
      <c r="T29" s="3">
        <v>2</v>
      </c>
      <c r="U29" s="9">
        <f t="shared" si="0"/>
        <v>1.0954451150103319</v>
      </c>
      <c r="V29" s="3">
        <f t="shared" si="1"/>
        <v>1.4832396974191324</v>
      </c>
      <c r="W29" s="11">
        <f t="shared" si="2"/>
        <v>1.5165750888103104</v>
      </c>
      <c r="X29" s="3">
        <v>4</v>
      </c>
      <c r="Y29" s="3">
        <v>4</v>
      </c>
      <c r="Z29" s="3">
        <v>3</v>
      </c>
      <c r="AA29" s="3">
        <v>5</v>
      </c>
      <c r="AB29" s="3">
        <v>3</v>
      </c>
      <c r="AC29" s="3">
        <v>4</v>
      </c>
      <c r="AD29" s="3">
        <v>3</v>
      </c>
      <c r="AE29" s="3">
        <v>4</v>
      </c>
      <c r="AF29" s="3" t="s">
        <v>35</v>
      </c>
      <c r="AG29" s="3" t="s">
        <v>36</v>
      </c>
      <c r="AH29" s="3" t="s">
        <v>34</v>
      </c>
      <c r="AI29" t="str">
        <f t="shared" si="3"/>
        <v>Instagram</v>
      </c>
      <c r="AJ29">
        <f t="shared" si="17"/>
        <v>1.5</v>
      </c>
      <c r="AK29">
        <f t="shared" si="4"/>
        <v>1.5</v>
      </c>
      <c r="AL29">
        <f t="shared" si="5"/>
        <v>4</v>
      </c>
      <c r="AM29">
        <f t="shared" si="6"/>
        <v>4</v>
      </c>
      <c r="AN29">
        <f t="shared" si="7"/>
        <v>4</v>
      </c>
      <c r="AO29">
        <f t="shared" si="8"/>
        <v>2.5</v>
      </c>
      <c r="AP29">
        <f t="shared" si="18"/>
        <v>5</v>
      </c>
      <c r="AQ29">
        <f t="shared" si="9"/>
        <v>1</v>
      </c>
      <c r="AR29">
        <f t="shared" si="10"/>
        <v>4</v>
      </c>
      <c r="AS29">
        <f t="shared" si="11"/>
        <v>2.5</v>
      </c>
      <c r="AT29">
        <f t="shared" si="12"/>
        <v>1.5</v>
      </c>
      <c r="AU29">
        <f t="shared" si="13"/>
        <v>4.5</v>
      </c>
      <c r="AV29">
        <f t="shared" si="14"/>
        <v>4.5</v>
      </c>
      <c r="AW29">
        <f t="shared" si="15"/>
        <v>3</v>
      </c>
      <c r="AX29">
        <f t="shared" si="16"/>
        <v>1.5</v>
      </c>
      <c r="AY29" t="str">
        <f t="shared" si="19"/>
        <v>19-22</v>
      </c>
    </row>
    <row r="30" spans="1:51" x14ac:dyDescent="0.3">
      <c r="A30" s="3" t="s">
        <v>31</v>
      </c>
      <c r="B30" s="3" t="s">
        <v>41</v>
      </c>
      <c r="C30" s="3" t="s">
        <v>33</v>
      </c>
      <c r="D30" s="3" t="s">
        <v>35</v>
      </c>
      <c r="E30" s="3" t="s">
        <v>34</v>
      </c>
      <c r="F30" s="3">
        <v>1</v>
      </c>
      <c r="G30" s="3">
        <v>2</v>
      </c>
      <c r="H30" s="3">
        <v>3</v>
      </c>
      <c r="I30" s="3">
        <v>5</v>
      </c>
      <c r="J30" s="3">
        <v>5</v>
      </c>
      <c r="K30" s="3">
        <v>2</v>
      </c>
      <c r="L30" s="3">
        <v>4</v>
      </c>
      <c r="M30" s="3">
        <v>2</v>
      </c>
      <c r="N30" s="3">
        <v>4</v>
      </c>
      <c r="O30" s="3">
        <v>3</v>
      </c>
      <c r="P30" s="3">
        <v>2</v>
      </c>
      <c r="Q30" s="3">
        <v>4</v>
      </c>
      <c r="R30" s="3">
        <v>3</v>
      </c>
      <c r="S30" s="3">
        <v>4</v>
      </c>
      <c r="T30" s="3">
        <v>2</v>
      </c>
      <c r="U30" s="9">
        <f t="shared" si="0"/>
        <v>1.7888543819998315</v>
      </c>
      <c r="V30" s="3">
        <f t="shared" si="1"/>
        <v>1</v>
      </c>
      <c r="W30" s="11">
        <f t="shared" si="2"/>
        <v>1</v>
      </c>
      <c r="X30" s="3">
        <v>3</v>
      </c>
      <c r="Y30" s="3">
        <v>4</v>
      </c>
      <c r="Z30" s="3">
        <v>4</v>
      </c>
      <c r="AA30" s="3">
        <v>4</v>
      </c>
      <c r="AB30" s="3">
        <v>5</v>
      </c>
      <c r="AC30" s="3">
        <v>4</v>
      </c>
      <c r="AD30" s="3">
        <v>3</v>
      </c>
      <c r="AE30" s="3">
        <v>5</v>
      </c>
      <c r="AF30" s="3" t="s">
        <v>35</v>
      </c>
      <c r="AG30" s="3" t="s">
        <v>34</v>
      </c>
      <c r="AH30" s="3" t="s">
        <v>35</v>
      </c>
      <c r="AI30" t="str">
        <f t="shared" si="3"/>
        <v>Instagram</v>
      </c>
      <c r="AJ30">
        <f t="shared" si="17"/>
        <v>1</v>
      </c>
      <c r="AK30">
        <f t="shared" si="4"/>
        <v>2</v>
      </c>
      <c r="AL30">
        <f t="shared" si="5"/>
        <v>3</v>
      </c>
      <c r="AM30">
        <f t="shared" si="6"/>
        <v>4.5</v>
      </c>
      <c r="AN30">
        <f t="shared" si="7"/>
        <v>4.5</v>
      </c>
      <c r="AO30">
        <f t="shared" si="8"/>
        <v>1.5</v>
      </c>
      <c r="AP30">
        <f t="shared" si="18"/>
        <v>4.5</v>
      </c>
      <c r="AQ30">
        <f t="shared" si="9"/>
        <v>1.5</v>
      </c>
      <c r="AR30">
        <f t="shared" si="10"/>
        <v>4.5</v>
      </c>
      <c r="AS30">
        <f t="shared" si="11"/>
        <v>3</v>
      </c>
      <c r="AT30">
        <f t="shared" si="12"/>
        <v>1.5</v>
      </c>
      <c r="AU30">
        <f t="shared" si="13"/>
        <v>4.5</v>
      </c>
      <c r="AV30">
        <f t="shared" si="14"/>
        <v>3</v>
      </c>
      <c r="AW30">
        <f t="shared" si="15"/>
        <v>4.5</v>
      </c>
      <c r="AX30">
        <f t="shared" si="16"/>
        <v>1.5</v>
      </c>
      <c r="AY30" t="str">
        <f t="shared" si="19"/>
        <v>15-18</v>
      </c>
    </row>
    <row r="31" spans="1:51" x14ac:dyDescent="0.3">
      <c r="A31" s="3" t="s">
        <v>31</v>
      </c>
      <c r="B31" s="3" t="s">
        <v>32</v>
      </c>
      <c r="C31" s="3" t="s">
        <v>33</v>
      </c>
      <c r="D31" s="3" t="s">
        <v>37</v>
      </c>
      <c r="E31" s="3" t="s">
        <v>34</v>
      </c>
      <c r="F31" s="3">
        <v>1</v>
      </c>
      <c r="G31" s="3">
        <v>1</v>
      </c>
      <c r="H31" s="3">
        <v>4</v>
      </c>
      <c r="I31" s="3">
        <v>4</v>
      </c>
      <c r="J31" s="3">
        <v>4</v>
      </c>
      <c r="K31" s="3">
        <v>3</v>
      </c>
      <c r="L31" s="3">
        <v>5</v>
      </c>
      <c r="M31" s="3">
        <v>3</v>
      </c>
      <c r="N31" s="3">
        <v>5</v>
      </c>
      <c r="O31" s="3">
        <v>5</v>
      </c>
      <c r="P31" s="3">
        <v>3</v>
      </c>
      <c r="Q31" s="3">
        <v>5</v>
      </c>
      <c r="R31" s="3">
        <v>5</v>
      </c>
      <c r="S31" s="3">
        <v>5</v>
      </c>
      <c r="T31" s="3">
        <v>1</v>
      </c>
      <c r="U31" s="9">
        <f t="shared" si="0"/>
        <v>1.6431676725154982</v>
      </c>
      <c r="V31" s="3">
        <f t="shared" si="1"/>
        <v>1.0954451150103319</v>
      </c>
      <c r="W31" s="11">
        <f t="shared" si="2"/>
        <v>1.7888543819998315</v>
      </c>
      <c r="X31" s="3">
        <v>3</v>
      </c>
      <c r="Y31" s="3">
        <v>5</v>
      </c>
      <c r="Z31" s="3">
        <v>3</v>
      </c>
      <c r="AA31" s="3">
        <v>4</v>
      </c>
      <c r="AB31" s="3">
        <v>4</v>
      </c>
      <c r="AC31" s="3">
        <v>4</v>
      </c>
      <c r="AD31" s="3">
        <v>3</v>
      </c>
      <c r="AE31" s="3">
        <v>3</v>
      </c>
      <c r="AF31" s="3" t="s">
        <v>35</v>
      </c>
      <c r="AG31" s="3" t="s">
        <v>34</v>
      </c>
      <c r="AH31" s="3" t="s">
        <v>35</v>
      </c>
      <c r="AI31" t="str">
        <f t="shared" si="3"/>
        <v>Instagram</v>
      </c>
      <c r="AJ31">
        <f t="shared" si="17"/>
        <v>1.5</v>
      </c>
      <c r="AK31">
        <f t="shared" si="4"/>
        <v>1.5</v>
      </c>
      <c r="AL31">
        <f t="shared" si="5"/>
        <v>4</v>
      </c>
      <c r="AM31">
        <f t="shared" si="6"/>
        <v>4</v>
      </c>
      <c r="AN31">
        <f t="shared" si="7"/>
        <v>4</v>
      </c>
      <c r="AO31">
        <f t="shared" si="8"/>
        <v>1.5</v>
      </c>
      <c r="AP31">
        <f t="shared" si="18"/>
        <v>4</v>
      </c>
      <c r="AQ31">
        <f t="shared" si="9"/>
        <v>1.5</v>
      </c>
      <c r="AR31">
        <f t="shared" si="10"/>
        <v>4</v>
      </c>
      <c r="AS31">
        <f t="shared" si="11"/>
        <v>4</v>
      </c>
      <c r="AT31">
        <f t="shared" si="12"/>
        <v>2</v>
      </c>
      <c r="AU31">
        <f t="shared" si="13"/>
        <v>4</v>
      </c>
      <c r="AV31">
        <f t="shared" si="14"/>
        <v>4</v>
      </c>
      <c r="AW31">
        <f t="shared" si="15"/>
        <v>4</v>
      </c>
      <c r="AX31">
        <f t="shared" si="16"/>
        <v>1</v>
      </c>
      <c r="AY31" t="str">
        <f t="shared" si="19"/>
        <v>19-22</v>
      </c>
    </row>
    <row r="32" spans="1:51" x14ac:dyDescent="0.3">
      <c r="A32" s="3" t="s">
        <v>31</v>
      </c>
      <c r="B32" s="3" t="s">
        <v>32</v>
      </c>
      <c r="C32" s="3" t="s">
        <v>33</v>
      </c>
      <c r="D32" s="3" t="s">
        <v>34</v>
      </c>
      <c r="E32" s="3" t="s">
        <v>34</v>
      </c>
      <c r="F32" s="3">
        <v>3</v>
      </c>
      <c r="G32" s="3">
        <v>2</v>
      </c>
      <c r="H32" s="3">
        <v>3</v>
      </c>
      <c r="I32" s="3">
        <v>4</v>
      </c>
      <c r="J32" s="3">
        <v>3</v>
      </c>
      <c r="K32" s="3">
        <v>3</v>
      </c>
      <c r="L32" s="3">
        <v>5</v>
      </c>
      <c r="M32" s="3">
        <v>3</v>
      </c>
      <c r="N32" s="3">
        <v>3</v>
      </c>
      <c r="O32" s="3">
        <v>3</v>
      </c>
      <c r="P32" s="3">
        <v>3</v>
      </c>
      <c r="Q32" s="3">
        <v>5</v>
      </c>
      <c r="R32" s="3">
        <v>5</v>
      </c>
      <c r="S32" s="3">
        <v>4</v>
      </c>
      <c r="T32" s="3">
        <v>3</v>
      </c>
      <c r="U32" s="9">
        <f t="shared" si="0"/>
        <v>0.70710678118654757</v>
      </c>
      <c r="V32" s="3">
        <f t="shared" si="1"/>
        <v>0.8944271909999163</v>
      </c>
      <c r="W32" s="11">
        <f t="shared" si="2"/>
        <v>1</v>
      </c>
      <c r="X32" s="3">
        <v>3</v>
      </c>
      <c r="Y32" s="3">
        <v>4</v>
      </c>
      <c r="Z32" s="3">
        <v>3</v>
      </c>
      <c r="AA32" s="3">
        <v>5</v>
      </c>
      <c r="AB32" s="3">
        <v>3</v>
      </c>
      <c r="AC32" s="3">
        <v>3</v>
      </c>
      <c r="AD32" s="3">
        <v>3</v>
      </c>
      <c r="AE32" s="3">
        <v>3</v>
      </c>
      <c r="AF32" s="3" t="s">
        <v>35</v>
      </c>
      <c r="AG32" s="3" t="s">
        <v>34</v>
      </c>
      <c r="AH32" s="3" t="s">
        <v>34</v>
      </c>
      <c r="AI32" t="str">
        <f t="shared" si="3"/>
        <v>Instagram</v>
      </c>
      <c r="AJ32">
        <f t="shared" si="17"/>
        <v>3</v>
      </c>
      <c r="AK32">
        <f t="shared" si="4"/>
        <v>1</v>
      </c>
      <c r="AL32">
        <f t="shared" si="5"/>
        <v>3</v>
      </c>
      <c r="AM32">
        <f t="shared" si="6"/>
        <v>5</v>
      </c>
      <c r="AN32">
        <f t="shared" si="7"/>
        <v>3</v>
      </c>
      <c r="AO32">
        <f t="shared" si="8"/>
        <v>2.5</v>
      </c>
      <c r="AP32">
        <f t="shared" si="18"/>
        <v>5</v>
      </c>
      <c r="AQ32">
        <f t="shared" si="9"/>
        <v>2.5</v>
      </c>
      <c r="AR32">
        <f t="shared" si="10"/>
        <v>2.5</v>
      </c>
      <c r="AS32">
        <f t="shared" si="11"/>
        <v>2.5</v>
      </c>
      <c r="AT32">
        <f t="shared" si="12"/>
        <v>1.5</v>
      </c>
      <c r="AU32">
        <f t="shared" si="13"/>
        <v>4.5</v>
      </c>
      <c r="AV32">
        <f t="shared" si="14"/>
        <v>4.5</v>
      </c>
      <c r="AW32">
        <f t="shared" si="15"/>
        <v>3</v>
      </c>
      <c r="AX32">
        <f t="shared" si="16"/>
        <v>1.5</v>
      </c>
      <c r="AY32" t="str">
        <f t="shared" si="19"/>
        <v>19-22</v>
      </c>
    </row>
    <row r="33" spans="1:51" x14ac:dyDescent="0.3">
      <c r="A33" s="3" t="s">
        <v>31</v>
      </c>
      <c r="B33" s="3" t="s">
        <v>32</v>
      </c>
      <c r="C33" s="3" t="s">
        <v>39</v>
      </c>
      <c r="D33" s="3" t="s">
        <v>34</v>
      </c>
      <c r="E33" s="3" t="s">
        <v>34</v>
      </c>
      <c r="F33" s="3">
        <v>1</v>
      </c>
      <c r="G33" s="3">
        <v>2</v>
      </c>
      <c r="H33" s="3">
        <v>4</v>
      </c>
      <c r="I33" s="3">
        <v>5</v>
      </c>
      <c r="J33" s="3">
        <v>5</v>
      </c>
      <c r="K33" s="3">
        <v>2</v>
      </c>
      <c r="L33" s="3">
        <v>5</v>
      </c>
      <c r="M33" s="3">
        <v>1</v>
      </c>
      <c r="N33" s="3">
        <v>5</v>
      </c>
      <c r="O33" s="3">
        <v>3</v>
      </c>
      <c r="P33" s="3">
        <v>2</v>
      </c>
      <c r="Q33" s="3">
        <v>5</v>
      </c>
      <c r="R33" s="3">
        <v>5</v>
      </c>
      <c r="S33" s="3">
        <v>5</v>
      </c>
      <c r="T33" s="3">
        <v>3</v>
      </c>
      <c r="U33" s="9">
        <f t="shared" si="0"/>
        <v>1.8165902124584952</v>
      </c>
      <c r="V33" s="3">
        <f t="shared" si="1"/>
        <v>1.7888543819998315</v>
      </c>
      <c r="W33" s="11">
        <f t="shared" si="2"/>
        <v>1.4142135623730951</v>
      </c>
      <c r="X33" s="3">
        <v>3</v>
      </c>
      <c r="Y33" s="3">
        <v>5</v>
      </c>
      <c r="Z33" s="3">
        <v>4</v>
      </c>
      <c r="AA33" s="3">
        <v>3</v>
      </c>
      <c r="AB33" s="3">
        <v>5</v>
      </c>
      <c r="AC33" s="3">
        <v>4</v>
      </c>
      <c r="AD33" s="3">
        <v>3</v>
      </c>
      <c r="AE33" s="3">
        <v>5</v>
      </c>
      <c r="AF33" s="3" t="s">
        <v>35</v>
      </c>
      <c r="AG33" s="3" t="s">
        <v>34</v>
      </c>
      <c r="AH33" s="3" t="s">
        <v>36</v>
      </c>
      <c r="AI33" t="str">
        <f t="shared" si="3"/>
        <v>Instagram</v>
      </c>
      <c r="AJ33">
        <f t="shared" si="17"/>
        <v>1</v>
      </c>
      <c r="AK33">
        <f t="shared" si="4"/>
        <v>2</v>
      </c>
      <c r="AL33">
        <f t="shared" si="5"/>
        <v>3</v>
      </c>
      <c r="AM33">
        <f t="shared" si="6"/>
        <v>4.5</v>
      </c>
      <c r="AN33">
        <f t="shared" si="7"/>
        <v>4.5</v>
      </c>
      <c r="AO33">
        <f t="shared" si="8"/>
        <v>2</v>
      </c>
      <c r="AP33">
        <f t="shared" si="18"/>
        <v>4.5</v>
      </c>
      <c r="AQ33">
        <f t="shared" si="9"/>
        <v>1</v>
      </c>
      <c r="AR33">
        <f t="shared" si="10"/>
        <v>4.5</v>
      </c>
      <c r="AS33">
        <f t="shared" si="11"/>
        <v>3</v>
      </c>
      <c r="AT33">
        <f t="shared" si="12"/>
        <v>1</v>
      </c>
      <c r="AU33">
        <f t="shared" si="13"/>
        <v>4</v>
      </c>
      <c r="AV33">
        <f t="shared" si="14"/>
        <v>4</v>
      </c>
      <c r="AW33">
        <f t="shared" si="15"/>
        <v>4</v>
      </c>
      <c r="AX33">
        <f t="shared" si="16"/>
        <v>2</v>
      </c>
      <c r="AY33" t="str">
        <f t="shared" si="19"/>
        <v>19-22</v>
      </c>
    </row>
    <row r="34" spans="1:51" x14ac:dyDescent="0.3">
      <c r="A34" s="3" t="s">
        <v>31</v>
      </c>
      <c r="B34" s="3" t="s">
        <v>32</v>
      </c>
      <c r="C34" s="3" t="s">
        <v>39</v>
      </c>
      <c r="D34" s="3" t="s">
        <v>37</v>
      </c>
      <c r="E34" s="3" t="s">
        <v>34</v>
      </c>
      <c r="F34" s="3">
        <v>2</v>
      </c>
      <c r="G34" s="3">
        <v>2</v>
      </c>
      <c r="H34" s="3">
        <v>4</v>
      </c>
      <c r="I34" s="3">
        <v>3</v>
      </c>
      <c r="J34" s="3">
        <v>4</v>
      </c>
      <c r="K34" s="3">
        <v>3</v>
      </c>
      <c r="L34" s="3">
        <v>4</v>
      </c>
      <c r="M34" s="3">
        <v>2</v>
      </c>
      <c r="N34" s="3">
        <v>2</v>
      </c>
      <c r="O34" s="3">
        <v>4</v>
      </c>
      <c r="P34" s="3">
        <v>4</v>
      </c>
      <c r="Q34" s="3">
        <v>3</v>
      </c>
      <c r="R34" s="3">
        <v>4</v>
      </c>
      <c r="S34" s="3">
        <v>4</v>
      </c>
      <c r="T34" s="3">
        <v>3</v>
      </c>
      <c r="U34" s="9">
        <f t="shared" ref="U34:U65" si="20">_xlfn.STDEV.S(F34:J34)</f>
        <v>1</v>
      </c>
      <c r="V34" s="3">
        <f t="shared" ref="V34:V65" si="21">_xlfn.STDEV.S(K34:O34)</f>
        <v>1</v>
      </c>
      <c r="W34" s="11">
        <f t="shared" ref="W34:W65" si="22">_xlfn.STDEV.S(P34:T34)</f>
        <v>0.54772255750516674</v>
      </c>
      <c r="X34" s="3">
        <v>3</v>
      </c>
      <c r="Y34" s="3">
        <v>4</v>
      </c>
      <c r="Z34" s="3">
        <v>4</v>
      </c>
      <c r="AA34" s="3">
        <v>4</v>
      </c>
      <c r="AB34" s="3">
        <v>3</v>
      </c>
      <c r="AC34" s="3">
        <v>2</v>
      </c>
      <c r="AD34" s="3">
        <v>2</v>
      </c>
      <c r="AE34" s="3">
        <v>5</v>
      </c>
      <c r="AF34" s="3" t="s">
        <v>36</v>
      </c>
      <c r="AG34" s="3" t="s">
        <v>34</v>
      </c>
      <c r="AH34" s="3" t="s">
        <v>36</v>
      </c>
      <c r="AI34" t="str">
        <f t="shared" ref="AI34:AI65" si="23">_xlfn.LET(_xlpm.x,E34,
 IF(ISNUMBER(SEARCH("Twitter",_xlpm.x)),"Twitter",
 IF(ISNUMBER(SEARCH("Facebook",_xlpm.x)),"Facebook",
 IF(ISNUMBER(SEARCH("Instagram",_xlpm.x)),"Instagram",""))))</f>
        <v>Instagram</v>
      </c>
      <c r="AJ34">
        <f t="shared" ref="AJ34:AJ65" si="24">_xlfn.RANK.AVG(F34,$F34:$J34,1)</f>
        <v>1.5</v>
      </c>
      <c r="AK34">
        <f t="shared" ref="AK34:AK65" si="25">_xlfn.RANK.AVG(G34,$F34:$J34,1)</f>
        <v>1.5</v>
      </c>
      <c r="AL34">
        <f t="shared" ref="AL34:AL65" si="26">_xlfn.RANK.AVG(H34,$F34:$J34,1)</f>
        <v>4.5</v>
      </c>
      <c r="AM34">
        <f t="shared" ref="AM34:AM65" si="27">_xlfn.RANK.AVG(I34,$F34:$J34,1)</f>
        <v>3</v>
      </c>
      <c r="AN34">
        <f t="shared" ref="AN34:AN65" si="28">_xlfn.RANK.AVG(J34,$F34:$J34,1)</f>
        <v>4.5</v>
      </c>
      <c r="AO34">
        <f t="shared" ref="AO34:AO65" si="29">_xlfn.RANK.AVG(K34,$K34:$O34,1)</f>
        <v>3</v>
      </c>
      <c r="AP34">
        <f t="shared" ref="AP34:AP65" si="30">_xlfn.RANK.AVG(L34,$K34:$O34,1)</f>
        <v>4.5</v>
      </c>
      <c r="AQ34">
        <f t="shared" ref="AQ34:AQ65" si="31">_xlfn.RANK.AVG(M34,$K34:$O34,1)</f>
        <v>1.5</v>
      </c>
      <c r="AR34">
        <f t="shared" ref="AR34:AR65" si="32">_xlfn.RANK.AVG(N34,$K34:$O34,1)</f>
        <v>1.5</v>
      </c>
      <c r="AS34">
        <f t="shared" ref="AS34:AS65" si="33">_xlfn.RANK.AVG(O34,$K34:$O34,1)</f>
        <v>4.5</v>
      </c>
      <c r="AT34">
        <f t="shared" ref="AT34:AT65" si="34">_xlfn.RANK.AVG(P34,$P34:$T34,1)</f>
        <v>4</v>
      </c>
      <c r="AU34">
        <f t="shared" ref="AU34:AU65" si="35">_xlfn.RANK.AVG(Q34,$P34:$T34,1)</f>
        <v>1.5</v>
      </c>
      <c r="AV34">
        <f t="shared" ref="AV34:AV65" si="36">_xlfn.RANK.AVG(R34,$P34:$T34,1)</f>
        <v>4</v>
      </c>
      <c r="AW34">
        <f t="shared" ref="AW34:AW65" si="37">_xlfn.RANK.AVG(S34,$P34:$T34,1)</f>
        <v>4</v>
      </c>
      <c r="AX34">
        <f t="shared" ref="AX34:AX65" si="38">_xlfn.RANK.AVG(T34,$P34:$T34,1)</f>
        <v>1.5</v>
      </c>
      <c r="AY34" t="str">
        <f t="shared" si="19"/>
        <v>19-22</v>
      </c>
    </row>
    <row r="35" spans="1:51" x14ac:dyDescent="0.3">
      <c r="A35" s="3" t="s">
        <v>31</v>
      </c>
      <c r="B35" s="3" t="s">
        <v>32</v>
      </c>
      <c r="C35" s="3" t="s">
        <v>33</v>
      </c>
      <c r="D35" s="3" t="s">
        <v>37</v>
      </c>
      <c r="E35" s="3" t="s">
        <v>34</v>
      </c>
      <c r="F35" s="3">
        <v>3</v>
      </c>
      <c r="G35" s="3">
        <v>2</v>
      </c>
      <c r="H35" s="3">
        <v>4</v>
      </c>
      <c r="I35" s="3">
        <v>5</v>
      </c>
      <c r="J35" s="3">
        <v>5</v>
      </c>
      <c r="K35" s="3">
        <v>2</v>
      </c>
      <c r="L35" s="3">
        <v>5</v>
      </c>
      <c r="M35" s="3">
        <v>2</v>
      </c>
      <c r="N35" s="3">
        <v>4</v>
      </c>
      <c r="O35" s="3">
        <v>3</v>
      </c>
      <c r="P35" s="3">
        <v>2</v>
      </c>
      <c r="Q35" s="3">
        <v>4</v>
      </c>
      <c r="R35" s="3">
        <v>5</v>
      </c>
      <c r="S35" s="3">
        <v>4</v>
      </c>
      <c r="T35" s="3">
        <v>2</v>
      </c>
      <c r="U35" s="9">
        <f t="shared" si="20"/>
        <v>1.3038404810405295</v>
      </c>
      <c r="V35" s="3">
        <f t="shared" si="21"/>
        <v>1.3038404810405295</v>
      </c>
      <c r="W35" s="11">
        <f t="shared" si="22"/>
        <v>1.3416407864998741</v>
      </c>
      <c r="X35" s="3">
        <v>3</v>
      </c>
      <c r="Y35" s="3">
        <v>4</v>
      </c>
      <c r="Z35" s="3">
        <v>5</v>
      </c>
      <c r="AA35" s="3">
        <v>4</v>
      </c>
      <c r="AB35" s="3">
        <v>2</v>
      </c>
      <c r="AC35" s="3">
        <v>4</v>
      </c>
      <c r="AD35" s="3">
        <v>4</v>
      </c>
      <c r="AE35" s="3">
        <v>4</v>
      </c>
      <c r="AF35" s="3" t="s">
        <v>35</v>
      </c>
      <c r="AG35" s="3" t="s">
        <v>34</v>
      </c>
      <c r="AH35" s="3" t="s">
        <v>35</v>
      </c>
      <c r="AI35" t="str">
        <f t="shared" si="23"/>
        <v>Instagram</v>
      </c>
      <c r="AJ35">
        <f t="shared" si="24"/>
        <v>2</v>
      </c>
      <c r="AK35">
        <f t="shared" si="25"/>
        <v>1</v>
      </c>
      <c r="AL35">
        <f t="shared" si="26"/>
        <v>3</v>
      </c>
      <c r="AM35">
        <f t="shared" si="27"/>
        <v>4.5</v>
      </c>
      <c r="AN35">
        <f t="shared" si="28"/>
        <v>4.5</v>
      </c>
      <c r="AO35">
        <f t="shared" si="29"/>
        <v>1.5</v>
      </c>
      <c r="AP35">
        <f t="shared" si="30"/>
        <v>5</v>
      </c>
      <c r="AQ35">
        <f t="shared" si="31"/>
        <v>1.5</v>
      </c>
      <c r="AR35">
        <f t="shared" si="32"/>
        <v>4</v>
      </c>
      <c r="AS35">
        <f t="shared" si="33"/>
        <v>3</v>
      </c>
      <c r="AT35">
        <f t="shared" si="34"/>
        <v>1.5</v>
      </c>
      <c r="AU35">
        <f t="shared" si="35"/>
        <v>3.5</v>
      </c>
      <c r="AV35">
        <f t="shared" si="36"/>
        <v>5</v>
      </c>
      <c r="AW35">
        <f t="shared" si="37"/>
        <v>3.5</v>
      </c>
      <c r="AX35">
        <f t="shared" si="38"/>
        <v>1.5</v>
      </c>
      <c r="AY35" t="str">
        <f t="shared" si="19"/>
        <v>19-22</v>
      </c>
    </row>
    <row r="36" spans="1:51" x14ac:dyDescent="0.3">
      <c r="A36" s="3" t="s">
        <v>31</v>
      </c>
      <c r="B36" s="3" t="s">
        <v>32</v>
      </c>
      <c r="C36" s="3" t="s">
        <v>33</v>
      </c>
      <c r="D36" s="3" t="s">
        <v>37</v>
      </c>
      <c r="E36" s="3" t="s">
        <v>35</v>
      </c>
      <c r="F36" s="3">
        <v>2</v>
      </c>
      <c r="G36" s="3">
        <v>1</v>
      </c>
      <c r="H36" s="3">
        <v>4</v>
      </c>
      <c r="I36" s="3">
        <v>4</v>
      </c>
      <c r="J36" s="3">
        <v>5</v>
      </c>
      <c r="K36" s="3">
        <v>2</v>
      </c>
      <c r="L36" s="3">
        <v>5</v>
      </c>
      <c r="M36" s="3">
        <v>2</v>
      </c>
      <c r="N36" s="3">
        <v>3</v>
      </c>
      <c r="O36" s="3">
        <v>3</v>
      </c>
      <c r="P36" s="3">
        <v>2</v>
      </c>
      <c r="Q36" s="3">
        <v>5</v>
      </c>
      <c r="R36" s="3">
        <v>5</v>
      </c>
      <c r="S36" s="3">
        <v>5</v>
      </c>
      <c r="T36" s="3">
        <v>1</v>
      </c>
      <c r="U36" s="9">
        <f t="shared" si="20"/>
        <v>1.6431676725154982</v>
      </c>
      <c r="V36" s="3">
        <f t="shared" si="21"/>
        <v>1.2247448713915889</v>
      </c>
      <c r="W36" s="11">
        <f t="shared" si="22"/>
        <v>1.9493588689617929</v>
      </c>
      <c r="X36" s="3">
        <v>3</v>
      </c>
      <c r="Y36" s="3">
        <v>3</v>
      </c>
      <c r="Z36" s="3">
        <v>2</v>
      </c>
      <c r="AA36" s="3">
        <v>4</v>
      </c>
      <c r="AB36" s="3">
        <v>4</v>
      </c>
      <c r="AC36" s="3">
        <v>3</v>
      </c>
      <c r="AD36" s="3">
        <v>5</v>
      </c>
      <c r="AE36" s="3">
        <v>3</v>
      </c>
      <c r="AF36" s="3" t="s">
        <v>35</v>
      </c>
      <c r="AG36" s="3" t="s">
        <v>34</v>
      </c>
      <c r="AH36" s="3" t="s">
        <v>35</v>
      </c>
      <c r="AI36" t="str">
        <f t="shared" si="23"/>
        <v>Facebook</v>
      </c>
      <c r="AJ36">
        <f t="shared" si="24"/>
        <v>2</v>
      </c>
      <c r="AK36">
        <f t="shared" si="25"/>
        <v>1</v>
      </c>
      <c r="AL36">
        <f t="shared" si="26"/>
        <v>3.5</v>
      </c>
      <c r="AM36">
        <f t="shared" si="27"/>
        <v>3.5</v>
      </c>
      <c r="AN36">
        <f t="shared" si="28"/>
        <v>5</v>
      </c>
      <c r="AO36">
        <f t="shared" si="29"/>
        <v>1.5</v>
      </c>
      <c r="AP36">
        <f t="shared" si="30"/>
        <v>5</v>
      </c>
      <c r="AQ36">
        <f t="shared" si="31"/>
        <v>1.5</v>
      </c>
      <c r="AR36">
        <f t="shared" si="32"/>
        <v>3.5</v>
      </c>
      <c r="AS36">
        <f t="shared" si="33"/>
        <v>3.5</v>
      </c>
      <c r="AT36">
        <f t="shared" si="34"/>
        <v>2</v>
      </c>
      <c r="AU36">
        <f t="shared" si="35"/>
        <v>4</v>
      </c>
      <c r="AV36">
        <f t="shared" si="36"/>
        <v>4</v>
      </c>
      <c r="AW36">
        <f t="shared" si="37"/>
        <v>4</v>
      </c>
      <c r="AX36">
        <f t="shared" si="38"/>
        <v>1</v>
      </c>
      <c r="AY36" t="str">
        <f t="shared" si="19"/>
        <v>19-22</v>
      </c>
    </row>
    <row r="37" spans="1:51" x14ac:dyDescent="0.3">
      <c r="A37" s="3" t="s">
        <v>31</v>
      </c>
      <c r="B37" s="3" t="s">
        <v>32</v>
      </c>
      <c r="C37" s="3" t="s">
        <v>39</v>
      </c>
      <c r="D37" s="3" t="s">
        <v>34</v>
      </c>
      <c r="E37" s="3" t="s">
        <v>34</v>
      </c>
      <c r="F37" s="3">
        <v>2</v>
      </c>
      <c r="G37" s="3">
        <v>2</v>
      </c>
      <c r="H37" s="3">
        <v>5</v>
      </c>
      <c r="I37" s="3">
        <v>4</v>
      </c>
      <c r="J37" s="3">
        <v>4</v>
      </c>
      <c r="K37" s="3">
        <v>5</v>
      </c>
      <c r="L37" s="3">
        <v>5</v>
      </c>
      <c r="M37" s="3">
        <v>1</v>
      </c>
      <c r="N37" s="3">
        <v>4</v>
      </c>
      <c r="O37" s="3">
        <v>3</v>
      </c>
      <c r="P37" s="3">
        <v>4</v>
      </c>
      <c r="Q37" s="3">
        <v>3</v>
      </c>
      <c r="R37" s="3">
        <v>5</v>
      </c>
      <c r="S37" s="3">
        <v>5</v>
      </c>
      <c r="T37" s="3">
        <v>2</v>
      </c>
      <c r="U37" s="9">
        <f t="shared" si="20"/>
        <v>1.3416407864998741</v>
      </c>
      <c r="V37" s="3">
        <f t="shared" si="21"/>
        <v>1.6733200530681513</v>
      </c>
      <c r="W37" s="11">
        <f t="shared" si="22"/>
        <v>1.3038404810405295</v>
      </c>
      <c r="X37" s="3">
        <v>5</v>
      </c>
      <c r="Y37" s="3">
        <v>4</v>
      </c>
      <c r="Z37" s="3">
        <v>2</v>
      </c>
      <c r="AA37" s="3">
        <v>3</v>
      </c>
      <c r="AB37" s="3">
        <v>3</v>
      </c>
      <c r="AC37" s="3">
        <v>5</v>
      </c>
      <c r="AD37" s="3">
        <v>4</v>
      </c>
      <c r="AE37" s="3">
        <v>2</v>
      </c>
      <c r="AF37" s="3" t="s">
        <v>35</v>
      </c>
      <c r="AG37" s="3" t="s">
        <v>34</v>
      </c>
      <c r="AH37" s="3" t="s">
        <v>35</v>
      </c>
      <c r="AI37" t="str">
        <f t="shared" si="23"/>
        <v>Instagram</v>
      </c>
      <c r="AJ37">
        <f t="shared" si="24"/>
        <v>1.5</v>
      </c>
      <c r="AK37">
        <f t="shared" si="25"/>
        <v>1.5</v>
      </c>
      <c r="AL37">
        <f t="shared" si="26"/>
        <v>5</v>
      </c>
      <c r="AM37">
        <f t="shared" si="27"/>
        <v>3.5</v>
      </c>
      <c r="AN37">
        <f t="shared" si="28"/>
        <v>3.5</v>
      </c>
      <c r="AO37">
        <f t="shared" si="29"/>
        <v>4.5</v>
      </c>
      <c r="AP37">
        <f t="shared" si="30"/>
        <v>4.5</v>
      </c>
      <c r="AQ37">
        <f t="shared" si="31"/>
        <v>1</v>
      </c>
      <c r="AR37">
        <f t="shared" si="32"/>
        <v>3</v>
      </c>
      <c r="AS37">
        <f t="shared" si="33"/>
        <v>2</v>
      </c>
      <c r="AT37">
        <f t="shared" si="34"/>
        <v>3</v>
      </c>
      <c r="AU37">
        <f t="shared" si="35"/>
        <v>2</v>
      </c>
      <c r="AV37">
        <f t="shared" si="36"/>
        <v>4.5</v>
      </c>
      <c r="AW37">
        <f t="shared" si="37"/>
        <v>4.5</v>
      </c>
      <c r="AX37">
        <f t="shared" si="38"/>
        <v>1</v>
      </c>
      <c r="AY37" t="str">
        <f t="shared" si="19"/>
        <v>19-22</v>
      </c>
    </row>
    <row r="38" spans="1:51" x14ac:dyDescent="0.3">
      <c r="A38" s="3" t="s">
        <v>31</v>
      </c>
      <c r="B38" s="3" t="s">
        <v>32</v>
      </c>
      <c r="C38" s="3" t="s">
        <v>33</v>
      </c>
      <c r="D38" s="3" t="s">
        <v>42</v>
      </c>
      <c r="E38" s="3" t="s">
        <v>34</v>
      </c>
      <c r="F38" s="3">
        <v>3</v>
      </c>
      <c r="G38" s="3">
        <v>2</v>
      </c>
      <c r="H38" s="3">
        <v>4</v>
      </c>
      <c r="I38" s="3">
        <v>3</v>
      </c>
      <c r="J38" s="3">
        <v>3</v>
      </c>
      <c r="K38" s="3">
        <v>2</v>
      </c>
      <c r="L38" s="3">
        <v>4</v>
      </c>
      <c r="M38" s="3">
        <v>2</v>
      </c>
      <c r="N38" s="3">
        <v>3</v>
      </c>
      <c r="O38" s="3">
        <v>3</v>
      </c>
      <c r="P38" s="3">
        <v>2</v>
      </c>
      <c r="Q38" s="3">
        <v>4</v>
      </c>
      <c r="R38" s="3">
        <v>4</v>
      </c>
      <c r="S38" s="3">
        <v>4</v>
      </c>
      <c r="T38" s="3">
        <v>2</v>
      </c>
      <c r="U38" s="9">
        <f t="shared" si="20"/>
        <v>0.70710678118654757</v>
      </c>
      <c r="V38" s="3">
        <f t="shared" si="21"/>
        <v>0.83666002653407512</v>
      </c>
      <c r="W38" s="11">
        <f t="shared" si="22"/>
        <v>1.0954451150103319</v>
      </c>
      <c r="X38" s="3">
        <v>3</v>
      </c>
      <c r="Y38" s="3">
        <v>3</v>
      </c>
      <c r="Z38" s="3">
        <v>3</v>
      </c>
      <c r="AA38" s="3">
        <v>4</v>
      </c>
      <c r="AB38" s="3">
        <v>3</v>
      </c>
      <c r="AC38" s="3">
        <v>3</v>
      </c>
      <c r="AD38" s="3">
        <v>3</v>
      </c>
      <c r="AE38" s="3">
        <v>3</v>
      </c>
      <c r="AF38" s="3" t="s">
        <v>35</v>
      </c>
      <c r="AG38" s="3" t="s">
        <v>34</v>
      </c>
      <c r="AH38" s="3" t="s">
        <v>35</v>
      </c>
      <c r="AI38" t="str">
        <f t="shared" si="23"/>
        <v>Instagram</v>
      </c>
      <c r="AJ38">
        <f t="shared" si="24"/>
        <v>3</v>
      </c>
      <c r="AK38">
        <f t="shared" si="25"/>
        <v>1</v>
      </c>
      <c r="AL38">
        <f t="shared" si="26"/>
        <v>5</v>
      </c>
      <c r="AM38">
        <f t="shared" si="27"/>
        <v>3</v>
      </c>
      <c r="AN38">
        <f t="shared" si="28"/>
        <v>3</v>
      </c>
      <c r="AO38">
        <f t="shared" si="29"/>
        <v>1.5</v>
      </c>
      <c r="AP38">
        <f t="shared" si="30"/>
        <v>5</v>
      </c>
      <c r="AQ38">
        <f t="shared" si="31"/>
        <v>1.5</v>
      </c>
      <c r="AR38">
        <f t="shared" si="32"/>
        <v>3.5</v>
      </c>
      <c r="AS38">
        <f t="shared" si="33"/>
        <v>3.5</v>
      </c>
      <c r="AT38">
        <f t="shared" si="34"/>
        <v>1.5</v>
      </c>
      <c r="AU38">
        <f t="shared" si="35"/>
        <v>4</v>
      </c>
      <c r="AV38">
        <f t="shared" si="36"/>
        <v>4</v>
      </c>
      <c r="AW38">
        <f t="shared" si="37"/>
        <v>4</v>
      </c>
      <c r="AX38">
        <f t="shared" si="38"/>
        <v>1.5</v>
      </c>
      <c r="AY38" t="str">
        <f t="shared" si="19"/>
        <v>19-22</v>
      </c>
    </row>
    <row r="39" spans="1:51" x14ac:dyDescent="0.3">
      <c r="A39" s="3" t="s">
        <v>31</v>
      </c>
      <c r="B39" s="3" t="s">
        <v>32</v>
      </c>
      <c r="C39" s="3" t="s">
        <v>39</v>
      </c>
      <c r="D39" s="3" t="s">
        <v>34</v>
      </c>
      <c r="E39" s="3" t="s">
        <v>34</v>
      </c>
      <c r="F39" s="3">
        <v>3</v>
      </c>
      <c r="G39" s="3">
        <v>3</v>
      </c>
      <c r="H39" s="3">
        <v>4</v>
      </c>
      <c r="I39" s="3">
        <v>5</v>
      </c>
      <c r="J39" s="3">
        <v>4</v>
      </c>
      <c r="K39" s="3">
        <v>3</v>
      </c>
      <c r="L39" s="3">
        <v>5</v>
      </c>
      <c r="M39" s="3">
        <v>3</v>
      </c>
      <c r="N39" s="3">
        <v>4</v>
      </c>
      <c r="O39" s="3">
        <v>4</v>
      </c>
      <c r="P39" s="3">
        <v>3</v>
      </c>
      <c r="Q39" s="3">
        <v>3</v>
      </c>
      <c r="R39" s="3">
        <v>4</v>
      </c>
      <c r="S39" s="3">
        <v>4</v>
      </c>
      <c r="T39" s="3">
        <v>2</v>
      </c>
      <c r="U39" s="9">
        <f t="shared" si="20"/>
        <v>0.83666002653407512</v>
      </c>
      <c r="V39" s="3">
        <f t="shared" si="21"/>
        <v>0.83666002653407512</v>
      </c>
      <c r="W39" s="11">
        <f t="shared" si="22"/>
        <v>0.83666002653407512</v>
      </c>
      <c r="X39" s="3">
        <v>4</v>
      </c>
      <c r="Y39" s="3">
        <v>4</v>
      </c>
      <c r="Z39" s="3">
        <v>3</v>
      </c>
      <c r="AA39" s="3">
        <v>3</v>
      </c>
      <c r="AB39" s="3">
        <v>3</v>
      </c>
      <c r="AC39" s="3">
        <v>4</v>
      </c>
      <c r="AD39" s="3">
        <v>3</v>
      </c>
      <c r="AE39" s="3">
        <v>3</v>
      </c>
      <c r="AF39" s="3" t="s">
        <v>35</v>
      </c>
      <c r="AG39" s="3" t="s">
        <v>34</v>
      </c>
      <c r="AH39" s="3" t="s">
        <v>35</v>
      </c>
      <c r="AI39" t="str">
        <f t="shared" si="23"/>
        <v>Instagram</v>
      </c>
      <c r="AJ39">
        <f t="shared" si="24"/>
        <v>1.5</v>
      </c>
      <c r="AK39">
        <f t="shared" si="25"/>
        <v>1.5</v>
      </c>
      <c r="AL39">
        <f t="shared" si="26"/>
        <v>3.5</v>
      </c>
      <c r="AM39">
        <f t="shared" si="27"/>
        <v>5</v>
      </c>
      <c r="AN39">
        <f t="shared" si="28"/>
        <v>3.5</v>
      </c>
      <c r="AO39">
        <f t="shared" si="29"/>
        <v>1.5</v>
      </c>
      <c r="AP39">
        <f t="shared" si="30"/>
        <v>5</v>
      </c>
      <c r="AQ39">
        <f t="shared" si="31"/>
        <v>1.5</v>
      </c>
      <c r="AR39">
        <f t="shared" si="32"/>
        <v>3.5</v>
      </c>
      <c r="AS39">
        <f t="shared" si="33"/>
        <v>3.5</v>
      </c>
      <c r="AT39">
        <f t="shared" si="34"/>
        <v>2.5</v>
      </c>
      <c r="AU39">
        <f t="shared" si="35"/>
        <v>2.5</v>
      </c>
      <c r="AV39">
        <f t="shared" si="36"/>
        <v>4.5</v>
      </c>
      <c r="AW39">
        <f t="shared" si="37"/>
        <v>4.5</v>
      </c>
      <c r="AX39">
        <f t="shared" si="38"/>
        <v>1</v>
      </c>
      <c r="AY39" t="str">
        <f t="shared" si="19"/>
        <v>19-22</v>
      </c>
    </row>
    <row r="40" spans="1:51" x14ac:dyDescent="0.3">
      <c r="A40" s="3" t="s">
        <v>31</v>
      </c>
      <c r="B40" s="3" t="s">
        <v>38</v>
      </c>
      <c r="C40" s="3" t="s">
        <v>33</v>
      </c>
      <c r="D40" s="3" t="s">
        <v>37</v>
      </c>
      <c r="E40" s="3" t="s">
        <v>34</v>
      </c>
      <c r="F40" s="3">
        <v>3</v>
      </c>
      <c r="G40" s="3">
        <v>2</v>
      </c>
      <c r="H40" s="3">
        <v>3</v>
      </c>
      <c r="I40" s="3">
        <v>4</v>
      </c>
      <c r="J40" s="3">
        <v>4</v>
      </c>
      <c r="K40" s="3">
        <v>2</v>
      </c>
      <c r="L40" s="3">
        <v>3</v>
      </c>
      <c r="M40" s="3">
        <v>3</v>
      </c>
      <c r="N40" s="3">
        <v>5</v>
      </c>
      <c r="O40" s="3">
        <v>3</v>
      </c>
      <c r="P40" s="3">
        <v>3</v>
      </c>
      <c r="Q40" s="3">
        <v>3</v>
      </c>
      <c r="R40" s="3">
        <v>4</v>
      </c>
      <c r="S40" s="3">
        <v>3</v>
      </c>
      <c r="T40" s="3">
        <v>2</v>
      </c>
      <c r="U40" s="9">
        <f t="shared" si="20"/>
        <v>0.83666002653407512</v>
      </c>
      <c r="V40" s="3">
        <f t="shared" si="21"/>
        <v>1.0954451150103319</v>
      </c>
      <c r="W40" s="11">
        <f t="shared" si="22"/>
        <v>0.70710678118654757</v>
      </c>
      <c r="X40" s="3">
        <v>3</v>
      </c>
      <c r="Y40" s="3">
        <v>3</v>
      </c>
      <c r="Z40" s="3">
        <v>2</v>
      </c>
      <c r="AA40" s="3">
        <v>3</v>
      </c>
      <c r="AB40" s="3">
        <v>2</v>
      </c>
      <c r="AC40" s="3">
        <v>1</v>
      </c>
      <c r="AD40" s="3">
        <v>2</v>
      </c>
      <c r="AE40" s="3">
        <v>4</v>
      </c>
      <c r="AF40" s="3" t="s">
        <v>36</v>
      </c>
      <c r="AG40" s="3" t="s">
        <v>34</v>
      </c>
      <c r="AH40" s="3" t="s">
        <v>36</v>
      </c>
      <c r="AI40" t="str">
        <f t="shared" si="23"/>
        <v>Instagram</v>
      </c>
      <c r="AJ40">
        <f t="shared" si="24"/>
        <v>2.5</v>
      </c>
      <c r="AK40">
        <f t="shared" si="25"/>
        <v>1</v>
      </c>
      <c r="AL40">
        <f t="shared" si="26"/>
        <v>2.5</v>
      </c>
      <c r="AM40">
        <f t="shared" si="27"/>
        <v>4.5</v>
      </c>
      <c r="AN40">
        <f t="shared" si="28"/>
        <v>4.5</v>
      </c>
      <c r="AO40">
        <f t="shared" si="29"/>
        <v>1</v>
      </c>
      <c r="AP40">
        <f t="shared" si="30"/>
        <v>3</v>
      </c>
      <c r="AQ40">
        <f t="shared" si="31"/>
        <v>3</v>
      </c>
      <c r="AR40">
        <f t="shared" si="32"/>
        <v>5</v>
      </c>
      <c r="AS40">
        <f t="shared" si="33"/>
        <v>3</v>
      </c>
      <c r="AT40">
        <f t="shared" si="34"/>
        <v>3</v>
      </c>
      <c r="AU40">
        <f t="shared" si="35"/>
        <v>3</v>
      </c>
      <c r="AV40">
        <f t="shared" si="36"/>
        <v>5</v>
      </c>
      <c r="AW40">
        <f t="shared" si="37"/>
        <v>3</v>
      </c>
      <c r="AX40">
        <f t="shared" si="38"/>
        <v>1</v>
      </c>
      <c r="AY40" t="str">
        <f t="shared" si="19"/>
        <v>23-28</v>
      </c>
    </row>
    <row r="41" spans="1:51" x14ac:dyDescent="0.3">
      <c r="A41" s="3" t="s">
        <v>31</v>
      </c>
      <c r="B41" s="3" t="s">
        <v>41</v>
      </c>
      <c r="C41" s="3" t="s">
        <v>33</v>
      </c>
      <c r="D41" s="3" t="s">
        <v>37</v>
      </c>
      <c r="E41" s="3" t="s">
        <v>34</v>
      </c>
      <c r="F41" s="3">
        <v>5</v>
      </c>
      <c r="G41" s="3">
        <v>5</v>
      </c>
      <c r="H41" s="3">
        <v>5</v>
      </c>
      <c r="I41" s="3">
        <v>5</v>
      </c>
      <c r="J41" s="3">
        <v>3</v>
      </c>
      <c r="K41" s="3">
        <v>5</v>
      </c>
      <c r="L41" s="3">
        <v>5</v>
      </c>
      <c r="M41" s="3">
        <v>5</v>
      </c>
      <c r="N41" s="3">
        <v>5</v>
      </c>
      <c r="O41" s="3">
        <v>5</v>
      </c>
      <c r="P41" s="3">
        <v>5</v>
      </c>
      <c r="Q41" s="3">
        <v>5</v>
      </c>
      <c r="R41" s="3">
        <v>5</v>
      </c>
      <c r="S41" s="3">
        <v>5</v>
      </c>
      <c r="T41" s="3">
        <v>5</v>
      </c>
      <c r="U41" s="9">
        <f t="shared" si="20"/>
        <v>0.8944271909999163</v>
      </c>
      <c r="V41" s="3">
        <f t="shared" si="21"/>
        <v>0</v>
      </c>
      <c r="W41" s="11">
        <f t="shared" si="22"/>
        <v>0</v>
      </c>
      <c r="X41" s="3">
        <v>5</v>
      </c>
      <c r="Y41" s="3">
        <v>5</v>
      </c>
      <c r="Z41" s="3">
        <v>5</v>
      </c>
      <c r="AA41" s="3">
        <v>5</v>
      </c>
      <c r="AB41" s="3">
        <v>5</v>
      </c>
      <c r="AC41" s="3">
        <v>5</v>
      </c>
      <c r="AD41" s="3">
        <v>5</v>
      </c>
      <c r="AE41" s="3">
        <v>5</v>
      </c>
      <c r="AF41" s="3" t="s">
        <v>34</v>
      </c>
      <c r="AG41" s="3" t="s">
        <v>34</v>
      </c>
      <c r="AH41" s="3" t="s">
        <v>34</v>
      </c>
      <c r="AI41" t="str">
        <f t="shared" si="23"/>
        <v>Instagram</v>
      </c>
      <c r="AJ41">
        <f t="shared" si="24"/>
        <v>3.5</v>
      </c>
      <c r="AK41">
        <f t="shared" si="25"/>
        <v>3.5</v>
      </c>
      <c r="AL41">
        <f t="shared" si="26"/>
        <v>3.5</v>
      </c>
      <c r="AM41">
        <f t="shared" si="27"/>
        <v>3.5</v>
      </c>
      <c r="AN41">
        <f t="shared" si="28"/>
        <v>1</v>
      </c>
      <c r="AO41">
        <f t="shared" si="29"/>
        <v>3</v>
      </c>
      <c r="AP41">
        <f t="shared" si="30"/>
        <v>3</v>
      </c>
      <c r="AQ41">
        <f t="shared" si="31"/>
        <v>3</v>
      </c>
      <c r="AR41">
        <f t="shared" si="32"/>
        <v>3</v>
      </c>
      <c r="AS41">
        <f t="shared" si="33"/>
        <v>3</v>
      </c>
      <c r="AT41">
        <f t="shared" si="34"/>
        <v>3</v>
      </c>
      <c r="AU41">
        <f t="shared" si="35"/>
        <v>3</v>
      </c>
      <c r="AV41">
        <f t="shared" si="36"/>
        <v>3</v>
      </c>
      <c r="AW41">
        <f t="shared" si="37"/>
        <v>3</v>
      </c>
      <c r="AX41">
        <f t="shared" si="38"/>
        <v>3</v>
      </c>
      <c r="AY41" t="str">
        <f t="shared" si="19"/>
        <v>15-18</v>
      </c>
    </row>
    <row r="42" spans="1:51" x14ac:dyDescent="0.3">
      <c r="A42" s="3" t="s">
        <v>31</v>
      </c>
      <c r="B42" s="3" t="s">
        <v>32</v>
      </c>
      <c r="C42" s="3" t="s">
        <v>33</v>
      </c>
      <c r="D42" s="3" t="s">
        <v>37</v>
      </c>
      <c r="E42" s="3" t="s">
        <v>34</v>
      </c>
      <c r="F42" s="3">
        <v>4</v>
      </c>
      <c r="G42" s="3">
        <v>5</v>
      </c>
      <c r="H42" s="3">
        <v>3</v>
      </c>
      <c r="I42" s="3">
        <v>5</v>
      </c>
      <c r="J42" s="3">
        <v>4</v>
      </c>
      <c r="K42" s="3">
        <v>4</v>
      </c>
      <c r="L42" s="3">
        <v>4</v>
      </c>
      <c r="M42" s="3">
        <v>4</v>
      </c>
      <c r="N42" s="3">
        <v>3</v>
      </c>
      <c r="O42" s="3">
        <v>3</v>
      </c>
      <c r="P42" s="3">
        <v>4</v>
      </c>
      <c r="Q42" s="3">
        <v>3</v>
      </c>
      <c r="R42" s="3">
        <v>4</v>
      </c>
      <c r="S42" s="3">
        <v>5</v>
      </c>
      <c r="T42" s="3">
        <v>5</v>
      </c>
      <c r="U42" s="9">
        <f t="shared" si="20"/>
        <v>0.83666002653407512</v>
      </c>
      <c r="V42" s="3">
        <f t="shared" si="21"/>
        <v>0.54772255750516674</v>
      </c>
      <c r="W42" s="11">
        <f t="shared" si="22"/>
        <v>0.83666002653407512</v>
      </c>
      <c r="X42" s="3">
        <v>3</v>
      </c>
      <c r="Y42" s="3">
        <v>3</v>
      </c>
      <c r="Z42" s="3">
        <v>3</v>
      </c>
      <c r="AA42" s="3">
        <v>3</v>
      </c>
      <c r="AB42" s="3">
        <v>3</v>
      </c>
      <c r="AC42" s="3">
        <v>3</v>
      </c>
      <c r="AD42" s="3">
        <v>3</v>
      </c>
      <c r="AE42" s="3">
        <v>2</v>
      </c>
      <c r="AF42" s="3" t="s">
        <v>35</v>
      </c>
      <c r="AG42" s="3" t="s">
        <v>34</v>
      </c>
      <c r="AH42" s="3" t="s">
        <v>35</v>
      </c>
      <c r="AI42" t="str">
        <f t="shared" si="23"/>
        <v>Instagram</v>
      </c>
      <c r="AJ42">
        <f t="shared" si="24"/>
        <v>2.5</v>
      </c>
      <c r="AK42">
        <f t="shared" si="25"/>
        <v>4.5</v>
      </c>
      <c r="AL42">
        <f t="shared" si="26"/>
        <v>1</v>
      </c>
      <c r="AM42">
        <f t="shared" si="27"/>
        <v>4.5</v>
      </c>
      <c r="AN42">
        <f t="shared" si="28"/>
        <v>2.5</v>
      </c>
      <c r="AO42">
        <f t="shared" si="29"/>
        <v>4</v>
      </c>
      <c r="AP42">
        <f t="shared" si="30"/>
        <v>4</v>
      </c>
      <c r="AQ42">
        <f t="shared" si="31"/>
        <v>4</v>
      </c>
      <c r="AR42">
        <f t="shared" si="32"/>
        <v>1.5</v>
      </c>
      <c r="AS42">
        <f t="shared" si="33"/>
        <v>1.5</v>
      </c>
      <c r="AT42">
        <f t="shared" si="34"/>
        <v>2.5</v>
      </c>
      <c r="AU42">
        <f t="shared" si="35"/>
        <v>1</v>
      </c>
      <c r="AV42">
        <f t="shared" si="36"/>
        <v>2.5</v>
      </c>
      <c r="AW42">
        <f t="shared" si="37"/>
        <v>4.5</v>
      </c>
      <c r="AX42">
        <f t="shared" si="38"/>
        <v>4.5</v>
      </c>
      <c r="AY42" t="str">
        <f t="shared" si="19"/>
        <v>19-22</v>
      </c>
    </row>
    <row r="43" spans="1:51" x14ac:dyDescent="0.3">
      <c r="A43" s="3" t="s">
        <v>31</v>
      </c>
      <c r="B43" s="3" t="s">
        <v>32</v>
      </c>
      <c r="C43" s="3" t="s">
        <v>39</v>
      </c>
      <c r="D43" s="3" t="s">
        <v>34</v>
      </c>
      <c r="E43" s="3" t="s">
        <v>34</v>
      </c>
      <c r="F43" s="3">
        <v>2</v>
      </c>
      <c r="G43" s="3">
        <v>2</v>
      </c>
      <c r="H43" s="3">
        <v>4</v>
      </c>
      <c r="I43" s="3">
        <v>5</v>
      </c>
      <c r="J43" s="3">
        <v>5</v>
      </c>
      <c r="K43" s="3">
        <v>2</v>
      </c>
      <c r="L43" s="3">
        <v>3</v>
      </c>
      <c r="M43" s="3">
        <v>2</v>
      </c>
      <c r="N43" s="3">
        <v>3</v>
      </c>
      <c r="O43" s="3">
        <v>3</v>
      </c>
      <c r="P43" s="3">
        <v>2</v>
      </c>
      <c r="Q43" s="3">
        <v>4</v>
      </c>
      <c r="R43" s="3">
        <v>5</v>
      </c>
      <c r="S43" s="3">
        <v>3</v>
      </c>
      <c r="T43" s="3">
        <v>3</v>
      </c>
      <c r="U43" s="9">
        <f t="shared" si="20"/>
        <v>1.5165750888103104</v>
      </c>
      <c r="V43" s="3">
        <f t="shared" si="21"/>
        <v>0.54772255750516674</v>
      </c>
      <c r="W43" s="11">
        <f t="shared" si="22"/>
        <v>1.1401754250991383</v>
      </c>
      <c r="X43" s="3">
        <v>3</v>
      </c>
      <c r="Y43" s="3">
        <v>3</v>
      </c>
      <c r="Z43" s="3">
        <v>3</v>
      </c>
      <c r="AA43" s="3">
        <v>4</v>
      </c>
      <c r="AB43" s="3">
        <v>4</v>
      </c>
      <c r="AC43" s="3">
        <v>3</v>
      </c>
      <c r="AD43" s="3">
        <v>3</v>
      </c>
      <c r="AE43" s="3">
        <v>4</v>
      </c>
      <c r="AF43" s="3" t="s">
        <v>36</v>
      </c>
      <c r="AG43" s="3" t="s">
        <v>34</v>
      </c>
      <c r="AH43" s="3" t="s">
        <v>35</v>
      </c>
      <c r="AI43" t="str">
        <f t="shared" si="23"/>
        <v>Instagram</v>
      </c>
      <c r="AJ43">
        <f t="shared" si="24"/>
        <v>1.5</v>
      </c>
      <c r="AK43">
        <f t="shared" si="25"/>
        <v>1.5</v>
      </c>
      <c r="AL43">
        <f t="shared" si="26"/>
        <v>3</v>
      </c>
      <c r="AM43">
        <f t="shared" si="27"/>
        <v>4.5</v>
      </c>
      <c r="AN43">
        <f t="shared" si="28"/>
        <v>4.5</v>
      </c>
      <c r="AO43">
        <f t="shared" si="29"/>
        <v>1.5</v>
      </c>
      <c r="AP43">
        <f t="shared" si="30"/>
        <v>4</v>
      </c>
      <c r="AQ43">
        <f t="shared" si="31"/>
        <v>1.5</v>
      </c>
      <c r="AR43">
        <f t="shared" si="32"/>
        <v>4</v>
      </c>
      <c r="AS43">
        <f t="shared" si="33"/>
        <v>4</v>
      </c>
      <c r="AT43">
        <f t="shared" si="34"/>
        <v>1</v>
      </c>
      <c r="AU43">
        <f t="shared" si="35"/>
        <v>4</v>
      </c>
      <c r="AV43">
        <f t="shared" si="36"/>
        <v>5</v>
      </c>
      <c r="AW43">
        <f t="shared" si="37"/>
        <v>2.5</v>
      </c>
      <c r="AX43">
        <f t="shared" si="38"/>
        <v>2.5</v>
      </c>
      <c r="AY43" t="str">
        <f t="shared" si="19"/>
        <v>19-22</v>
      </c>
    </row>
    <row r="44" spans="1:51" x14ac:dyDescent="0.3">
      <c r="A44" s="3" t="s">
        <v>31</v>
      </c>
      <c r="B44" s="3" t="s">
        <v>41</v>
      </c>
      <c r="C44" s="3" t="s">
        <v>39</v>
      </c>
      <c r="D44" s="3" t="s">
        <v>37</v>
      </c>
      <c r="E44" s="3" t="s">
        <v>34</v>
      </c>
      <c r="F44" s="3">
        <v>1</v>
      </c>
      <c r="G44" s="3">
        <v>3</v>
      </c>
      <c r="H44" s="3">
        <v>5</v>
      </c>
      <c r="I44" s="3">
        <v>5</v>
      </c>
      <c r="J44" s="3">
        <v>4</v>
      </c>
      <c r="K44" s="3">
        <v>2</v>
      </c>
      <c r="L44" s="3">
        <v>5</v>
      </c>
      <c r="M44" s="3">
        <v>3</v>
      </c>
      <c r="N44" s="3">
        <v>4</v>
      </c>
      <c r="O44" s="3">
        <v>3</v>
      </c>
      <c r="P44" s="3">
        <v>3</v>
      </c>
      <c r="Q44" s="3">
        <v>4</v>
      </c>
      <c r="R44" s="3">
        <v>4</v>
      </c>
      <c r="S44" s="3">
        <v>4</v>
      </c>
      <c r="T44" s="3">
        <v>2</v>
      </c>
      <c r="U44" s="9">
        <f t="shared" si="20"/>
        <v>1.6733200530681513</v>
      </c>
      <c r="V44" s="3">
        <f t="shared" si="21"/>
        <v>1.1401754250991383</v>
      </c>
      <c r="W44" s="11">
        <f t="shared" si="22"/>
        <v>0.8944271909999163</v>
      </c>
      <c r="X44" s="3">
        <v>3</v>
      </c>
      <c r="Y44" s="3">
        <v>5</v>
      </c>
      <c r="Z44" s="3">
        <v>5</v>
      </c>
      <c r="AA44" s="3">
        <v>3</v>
      </c>
      <c r="AB44" s="3">
        <v>5</v>
      </c>
      <c r="AC44" s="3">
        <v>2</v>
      </c>
      <c r="AD44" s="3">
        <v>3</v>
      </c>
      <c r="AE44" s="3">
        <v>4</v>
      </c>
      <c r="AF44" s="3" t="s">
        <v>34</v>
      </c>
      <c r="AG44" s="3" t="s">
        <v>35</v>
      </c>
      <c r="AH44" s="3" t="s">
        <v>34</v>
      </c>
      <c r="AI44" t="str">
        <f t="shared" si="23"/>
        <v>Instagram</v>
      </c>
      <c r="AJ44">
        <f t="shared" si="24"/>
        <v>1</v>
      </c>
      <c r="AK44">
        <f t="shared" si="25"/>
        <v>2</v>
      </c>
      <c r="AL44">
        <f t="shared" si="26"/>
        <v>4.5</v>
      </c>
      <c r="AM44">
        <f t="shared" si="27"/>
        <v>4.5</v>
      </c>
      <c r="AN44">
        <f t="shared" si="28"/>
        <v>3</v>
      </c>
      <c r="AO44">
        <f t="shared" si="29"/>
        <v>1</v>
      </c>
      <c r="AP44">
        <f t="shared" si="30"/>
        <v>5</v>
      </c>
      <c r="AQ44">
        <f t="shared" si="31"/>
        <v>2.5</v>
      </c>
      <c r="AR44">
        <f t="shared" si="32"/>
        <v>4</v>
      </c>
      <c r="AS44">
        <f t="shared" si="33"/>
        <v>2.5</v>
      </c>
      <c r="AT44">
        <f t="shared" si="34"/>
        <v>2</v>
      </c>
      <c r="AU44">
        <f t="shared" si="35"/>
        <v>4</v>
      </c>
      <c r="AV44">
        <f t="shared" si="36"/>
        <v>4</v>
      </c>
      <c r="AW44">
        <f t="shared" si="37"/>
        <v>4</v>
      </c>
      <c r="AX44">
        <f t="shared" si="38"/>
        <v>1</v>
      </c>
      <c r="AY44" t="str">
        <f t="shared" si="19"/>
        <v>15-18</v>
      </c>
    </row>
    <row r="45" spans="1:51" x14ac:dyDescent="0.3">
      <c r="A45" s="3" t="s">
        <v>31</v>
      </c>
      <c r="B45" s="3" t="s">
        <v>41</v>
      </c>
      <c r="C45" s="3" t="s">
        <v>33</v>
      </c>
      <c r="D45" s="3" t="s">
        <v>37</v>
      </c>
      <c r="E45" s="3" t="s">
        <v>34</v>
      </c>
      <c r="F45" s="3">
        <v>2</v>
      </c>
      <c r="G45" s="3">
        <v>2</v>
      </c>
      <c r="H45" s="3">
        <v>4</v>
      </c>
      <c r="I45" s="3">
        <v>5</v>
      </c>
      <c r="J45" s="3">
        <v>5</v>
      </c>
      <c r="K45" s="3">
        <v>1</v>
      </c>
      <c r="L45" s="3">
        <v>5</v>
      </c>
      <c r="M45" s="3">
        <v>2</v>
      </c>
      <c r="N45" s="3">
        <v>3</v>
      </c>
      <c r="O45" s="3">
        <v>4</v>
      </c>
      <c r="P45" s="3">
        <v>1</v>
      </c>
      <c r="Q45" s="3">
        <v>4</v>
      </c>
      <c r="R45" s="3">
        <v>4</v>
      </c>
      <c r="S45" s="3">
        <v>5</v>
      </c>
      <c r="T45" s="3">
        <v>3</v>
      </c>
      <c r="U45" s="9">
        <f t="shared" si="20"/>
        <v>1.5165750888103104</v>
      </c>
      <c r="V45" s="3">
        <f t="shared" si="21"/>
        <v>1.5811388300841898</v>
      </c>
      <c r="W45" s="11">
        <f t="shared" si="22"/>
        <v>1.5165750888103104</v>
      </c>
      <c r="X45" s="3">
        <v>3</v>
      </c>
      <c r="Y45" s="3">
        <v>4</v>
      </c>
      <c r="Z45" s="3">
        <v>2</v>
      </c>
      <c r="AA45" s="3">
        <v>4</v>
      </c>
      <c r="AB45" s="3">
        <v>5</v>
      </c>
      <c r="AC45" s="3">
        <v>3</v>
      </c>
      <c r="AD45" s="3">
        <v>3</v>
      </c>
      <c r="AE45" s="3">
        <v>4</v>
      </c>
      <c r="AF45" s="3" t="s">
        <v>35</v>
      </c>
      <c r="AG45" s="3" t="s">
        <v>34</v>
      </c>
      <c r="AH45" s="3" t="s">
        <v>34</v>
      </c>
      <c r="AI45" t="str">
        <f t="shared" si="23"/>
        <v>Instagram</v>
      </c>
      <c r="AJ45">
        <f t="shared" si="24"/>
        <v>1.5</v>
      </c>
      <c r="AK45">
        <f t="shared" si="25"/>
        <v>1.5</v>
      </c>
      <c r="AL45">
        <f t="shared" si="26"/>
        <v>3</v>
      </c>
      <c r="AM45">
        <f t="shared" si="27"/>
        <v>4.5</v>
      </c>
      <c r="AN45">
        <f t="shared" si="28"/>
        <v>4.5</v>
      </c>
      <c r="AO45">
        <f t="shared" si="29"/>
        <v>1</v>
      </c>
      <c r="AP45">
        <f t="shared" si="30"/>
        <v>5</v>
      </c>
      <c r="AQ45">
        <f t="shared" si="31"/>
        <v>2</v>
      </c>
      <c r="AR45">
        <f t="shared" si="32"/>
        <v>3</v>
      </c>
      <c r="AS45">
        <f t="shared" si="33"/>
        <v>4</v>
      </c>
      <c r="AT45">
        <f t="shared" si="34"/>
        <v>1</v>
      </c>
      <c r="AU45">
        <f t="shared" si="35"/>
        <v>3.5</v>
      </c>
      <c r="AV45">
        <f t="shared" si="36"/>
        <v>3.5</v>
      </c>
      <c r="AW45">
        <f t="shared" si="37"/>
        <v>5</v>
      </c>
      <c r="AX45">
        <f t="shared" si="38"/>
        <v>2</v>
      </c>
      <c r="AY45" t="str">
        <f t="shared" si="19"/>
        <v>15-18</v>
      </c>
    </row>
    <row r="46" spans="1:51" x14ac:dyDescent="0.3">
      <c r="A46" s="3" t="s">
        <v>31</v>
      </c>
      <c r="B46" s="3" t="s">
        <v>41</v>
      </c>
      <c r="C46" s="3" t="s">
        <v>39</v>
      </c>
      <c r="D46" s="3" t="s">
        <v>34</v>
      </c>
      <c r="E46" s="3" t="s">
        <v>34</v>
      </c>
      <c r="F46" s="3">
        <v>1</v>
      </c>
      <c r="G46" s="3">
        <v>1</v>
      </c>
      <c r="H46" s="3">
        <v>4</v>
      </c>
      <c r="I46" s="3">
        <v>5</v>
      </c>
      <c r="J46" s="3">
        <v>5</v>
      </c>
      <c r="K46" s="3">
        <v>1</v>
      </c>
      <c r="L46" s="3">
        <v>5</v>
      </c>
      <c r="M46" s="3">
        <v>2</v>
      </c>
      <c r="N46" s="3">
        <v>5</v>
      </c>
      <c r="O46" s="3">
        <v>4</v>
      </c>
      <c r="P46" s="3">
        <v>3</v>
      </c>
      <c r="Q46" s="3">
        <v>5</v>
      </c>
      <c r="R46" s="3">
        <v>5</v>
      </c>
      <c r="S46" s="3">
        <v>5</v>
      </c>
      <c r="T46" s="3">
        <v>2</v>
      </c>
      <c r="U46" s="9">
        <f t="shared" si="20"/>
        <v>2.0493901531919194</v>
      </c>
      <c r="V46" s="3">
        <f t="shared" si="21"/>
        <v>1.8165902124584952</v>
      </c>
      <c r="W46" s="11">
        <f t="shared" si="22"/>
        <v>1.4142135623730951</v>
      </c>
      <c r="X46" s="3">
        <v>3</v>
      </c>
      <c r="Y46" s="3">
        <v>5</v>
      </c>
      <c r="Z46" s="3">
        <v>4</v>
      </c>
      <c r="AA46" s="3">
        <v>3</v>
      </c>
      <c r="AB46" s="3">
        <v>3</v>
      </c>
      <c r="AC46" s="3">
        <v>3</v>
      </c>
      <c r="AD46" s="3">
        <v>4</v>
      </c>
      <c r="AE46" s="3">
        <v>3</v>
      </c>
      <c r="AF46" s="3" t="s">
        <v>34</v>
      </c>
      <c r="AG46" s="3" t="s">
        <v>36</v>
      </c>
      <c r="AH46" s="3" t="s">
        <v>34</v>
      </c>
      <c r="AI46" t="str">
        <f t="shared" si="23"/>
        <v>Instagram</v>
      </c>
      <c r="AJ46">
        <f t="shared" si="24"/>
        <v>1.5</v>
      </c>
      <c r="AK46">
        <f t="shared" si="25"/>
        <v>1.5</v>
      </c>
      <c r="AL46">
        <f t="shared" si="26"/>
        <v>3</v>
      </c>
      <c r="AM46">
        <f t="shared" si="27"/>
        <v>4.5</v>
      </c>
      <c r="AN46">
        <f t="shared" si="28"/>
        <v>4.5</v>
      </c>
      <c r="AO46">
        <f t="shared" si="29"/>
        <v>1</v>
      </c>
      <c r="AP46">
        <f t="shared" si="30"/>
        <v>4.5</v>
      </c>
      <c r="AQ46">
        <f t="shared" si="31"/>
        <v>2</v>
      </c>
      <c r="AR46">
        <f t="shared" si="32"/>
        <v>4.5</v>
      </c>
      <c r="AS46">
        <f t="shared" si="33"/>
        <v>3</v>
      </c>
      <c r="AT46">
        <f t="shared" si="34"/>
        <v>2</v>
      </c>
      <c r="AU46">
        <f t="shared" si="35"/>
        <v>4</v>
      </c>
      <c r="AV46">
        <f t="shared" si="36"/>
        <v>4</v>
      </c>
      <c r="AW46">
        <f t="shared" si="37"/>
        <v>4</v>
      </c>
      <c r="AX46">
        <f t="shared" si="38"/>
        <v>1</v>
      </c>
      <c r="AY46" t="str">
        <f t="shared" si="19"/>
        <v>15-18</v>
      </c>
    </row>
    <row r="47" spans="1:51" x14ac:dyDescent="0.3">
      <c r="A47" s="3" t="s">
        <v>31</v>
      </c>
      <c r="B47" s="3" t="s">
        <v>32</v>
      </c>
      <c r="C47" s="3" t="s">
        <v>33</v>
      </c>
      <c r="D47" s="3" t="s">
        <v>34</v>
      </c>
      <c r="E47" s="3" t="s">
        <v>34</v>
      </c>
      <c r="F47" s="3">
        <v>3</v>
      </c>
      <c r="G47" s="3">
        <v>2</v>
      </c>
      <c r="H47" s="3">
        <v>4</v>
      </c>
      <c r="I47" s="3">
        <v>3</v>
      </c>
      <c r="J47" s="3">
        <v>5</v>
      </c>
      <c r="K47" s="3">
        <v>4</v>
      </c>
      <c r="L47" s="3">
        <v>5</v>
      </c>
      <c r="M47" s="3">
        <v>4</v>
      </c>
      <c r="N47" s="3">
        <v>5</v>
      </c>
      <c r="O47" s="3">
        <v>2</v>
      </c>
      <c r="P47" s="3">
        <v>4</v>
      </c>
      <c r="Q47" s="3">
        <v>3</v>
      </c>
      <c r="R47" s="3">
        <v>4</v>
      </c>
      <c r="S47" s="3">
        <v>4</v>
      </c>
      <c r="T47" s="3">
        <v>5</v>
      </c>
      <c r="U47" s="9">
        <f t="shared" si="20"/>
        <v>1.1401754250991383</v>
      </c>
      <c r="V47" s="3">
        <f t="shared" si="21"/>
        <v>1.2247448713915889</v>
      </c>
      <c r="W47" s="11">
        <f t="shared" si="22"/>
        <v>0.70710678118654757</v>
      </c>
      <c r="X47" s="3">
        <v>2</v>
      </c>
      <c r="Y47" s="3">
        <v>4</v>
      </c>
      <c r="Z47" s="3">
        <v>3</v>
      </c>
      <c r="AA47" s="3">
        <v>2</v>
      </c>
      <c r="AB47" s="3">
        <v>4</v>
      </c>
      <c r="AC47" s="3">
        <v>4</v>
      </c>
      <c r="AD47" s="3">
        <v>4</v>
      </c>
      <c r="AE47" s="3">
        <v>3</v>
      </c>
      <c r="AF47" s="3" t="s">
        <v>35</v>
      </c>
      <c r="AG47" s="3" t="s">
        <v>36</v>
      </c>
      <c r="AH47" s="3" t="s">
        <v>35</v>
      </c>
      <c r="AI47" t="str">
        <f t="shared" si="23"/>
        <v>Instagram</v>
      </c>
      <c r="AJ47">
        <f t="shared" si="24"/>
        <v>2.5</v>
      </c>
      <c r="AK47">
        <f t="shared" si="25"/>
        <v>1</v>
      </c>
      <c r="AL47">
        <f t="shared" si="26"/>
        <v>4</v>
      </c>
      <c r="AM47">
        <f t="shared" si="27"/>
        <v>2.5</v>
      </c>
      <c r="AN47">
        <f t="shared" si="28"/>
        <v>5</v>
      </c>
      <c r="AO47">
        <f t="shared" si="29"/>
        <v>2.5</v>
      </c>
      <c r="AP47">
        <f t="shared" si="30"/>
        <v>4.5</v>
      </c>
      <c r="AQ47">
        <f t="shared" si="31"/>
        <v>2.5</v>
      </c>
      <c r="AR47">
        <f t="shared" si="32"/>
        <v>4.5</v>
      </c>
      <c r="AS47">
        <f t="shared" si="33"/>
        <v>1</v>
      </c>
      <c r="AT47">
        <f t="shared" si="34"/>
        <v>3</v>
      </c>
      <c r="AU47">
        <f t="shared" si="35"/>
        <v>1</v>
      </c>
      <c r="AV47">
        <f t="shared" si="36"/>
        <v>3</v>
      </c>
      <c r="AW47">
        <f t="shared" si="37"/>
        <v>3</v>
      </c>
      <c r="AX47">
        <f t="shared" si="38"/>
        <v>5</v>
      </c>
      <c r="AY47" t="str">
        <f t="shared" si="19"/>
        <v>19-22</v>
      </c>
    </row>
    <row r="48" spans="1:51" x14ac:dyDescent="0.3">
      <c r="A48" s="3" t="s">
        <v>31</v>
      </c>
      <c r="B48" s="3" t="s">
        <v>32</v>
      </c>
      <c r="C48" s="3" t="s">
        <v>33</v>
      </c>
      <c r="D48" s="3" t="s">
        <v>37</v>
      </c>
      <c r="E48" s="3" t="s">
        <v>34</v>
      </c>
      <c r="F48" s="3">
        <v>4</v>
      </c>
      <c r="G48" s="3">
        <v>4</v>
      </c>
      <c r="H48" s="3">
        <v>4</v>
      </c>
      <c r="I48" s="3">
        <v>4</v>
      </c>
      <c r="J48" s="3">
        <v>5</v>
      </c>
      <c r="K48" s="3">
        <v>5</v>
      </c>
      <c r="L48" s="3">
        <v>4</v>
      </c>
      <c r="M48" s="3">
        <v>5</v>
      </c>
      <c r="N48" s="3">
        <v>4</v>
      </c>
      <c r="O48" s="3">
        <v>1</v>
      </c>
      <c r="P48" s="3">
        <v>3</v>
      </c>
      <c r="Q48" s="3">
        <v>3</v>
      </c>
      <c r="R48" s="3">
        <v>4</v>
      </c>
      <c r="S48" s="3">
        <v>4</v>
      </c>
      <c r="T48" s="3">
        <v>4</v>
      </c>
      <c r="U48" s="9">
        <f t="shared" si="20"/>
        <v>0.44721359549995793</v>
      </c>
      <c r="V48" s="3">
        <f t="shared" si="21"/>
        <v>1.6431676725154982</v>
      </c>
      <c r="W48" s="11">
        <f t="shared" si="22"/>
        <v>0.54772255750516674</v>
      </c>
      <c r="X48" s="3">
        <v>3</v>
      </c>
      <c r="Y48" s="3">
        <v>3</v>
      </c>
      <c r="Z48" s="3">
        <v>2</v>
      </c>
      <c r="AA48" s="3">
        <v>4</v>
      </c>
      <c r="AB48" s="3">
        <v>4</v>
      </c>
      <c r="AC48" s="3">
        <v>4</v>
      </c>
      <c r="AD48" s="3">
        <v>3</v>
      </c>
      <c r="AE48" s="3">
        <v>3</v>
      </c>
      <c r="AF48" s="3" t="s">
        <v>35</v>
      </c>
      <c r="AG48" s="3" t="s">
        <v>34</v>
      </c>
      <c r="AH48" s="3" t="s">
        <v>35</v>
      </c>
      <c r="AI48" t="str">
        <f t="shared" si="23"/>
        <v>Instagram</v>
      </c>
      <c r="AJ48">
        <f t="shared" si="24"/>
        <v>2.5</v>
      </c>
      <c r="AK48">
        <f t="shared" si="25"/>
        <v>2.5</v>
      </c>
      <c r="AL48">
        <f t="shared" si="26"/>
        <v>2.5</v>
      </c>
      <c r="AM48">
        <f t="shared" si="27"/>
        <v>2.5</v>
      </c>
      <c r="AN48">
        <f t="shared" si="28"/>
        <v>5</v>
      </c>
      <c r="AO48">
        <f t="shared" si="29"/>
        <v>4.5</v>
      </c>
      <c r="AP48">
        <f t="shared" si="30"/>
        <v>2.5</v>
      </c>
      <c r="AQ48">
        <f t="shared" si="31"/>
        <v>4.5</v>
      </c>
      <c r="AR48">
        <f t="shared" si="32"/>
        <v>2.5</v>
      </c>
      <c r="AS48">
        <f t="shared" si="33"/>
        <v>1</v>
      </c>
      <c r="AT48">
        <f t="shared" si="34"/>
        <v>1.5</v>
      </c>
      <c r="AU48">
        <f t="shared" si="35"/>
        <v>1.5</v>
      </c>
      <c r="AV48">
        <f t="shared" si="36"/>
        <v>4</v>
      </c>
      <c r="AW48">
        <f t="shared" si="37"/>
        <v>4</v>
      </c>
      <c r="AX48">
        <f t="shared" si="38"/>
        <v>4</v>
      </c>
      <c r="AY48" t="str">
        <f t="shared" si="19"/>
        <v>19-22</v>
      </c>
    </row>
    <row r="49" spans="1:51" x14ac:dyDescent="0.3">
      <c r="A49" s="3" t="s">
        <v>31</v>
      </c>
      <c r="B49" s="3" t="s">
        <v>32</v>
      </c>
      <c r="C49" s="3" t="s">
        <v>33</v>
      </c>
      <c r="D49" s="3" t="s">
        <v>37</v>
      </c>
      <c r="E49" s="3" t="s">
        <v>35</v>
      </c>
      <c r="F49" s="3">
        <v>3</v>
      </c>
      <c r="G49" s="3">
        <v>3</v>
      </c>
      <c r="H49" s="3">
        <v>4</v>
      </c>
      <c r="I49" s="3">
        <v>4</v>
      </c>
      <c r="J49" s="3">
        <v>4</v>
      </c>
      <c r="K49" s="3">
        <v>4</v>
      </c>
      <c r="L49" s="3">
        <v>5</v>
      </c>
      <c r="M49" s="3">
        <v>2</v>
      </c>
      <c r="N49" s="3">
        <v>3</v>
      </c>
      <c r="O49" s="3">
        <v>3</v>
      </c>
      <c r="P49" s="3">
        <v>2</v>
      </c>
      <c r="Q49" s="3">
        <v>2</v>
      </c>
      <c r="R49" s="3">
        <v>5</v>
      </c>
      <c r="S49" s="3">
        <v>4</v>
      </c>
      <c r="T49" s="3">
        <v>2</v>
      </c>
      <c r="U49" s="9">
        <f t="shared" si="20"/>
        <v>0.54772255750516674</v>
      </c>
      <c r="V49" s="3">
        <f t="shared" si="21"/>
        <v>1.1401754250991383</v>
      </c>
      <c r="W49" s="11">
        <f t="shared" si="22"/>
        <v>1.4142135623730951</v>
      </c>
      <c r="X49" s="3">
        <v>3</v>
      </c>
      <c r="Y49" s="3">
        <v>3</v>
      </c>
      <c r="Z49" s="3">
        <v>3</v>
      </c>
      <c r="AA49" s="3">
        <v>3</v>
      </c>
      <c r="AB49" s="3">
        <v>3</v>
      </c>
      <c r="AC49" s="3">
        <v>3</v>
      </c>
      <c r="AD49" s="3">
        <v>3</v>
      </c>
      <c r="AE49" s="3">
        <v>2</v>
      </c>
      <c r="AF49" s="3" t="s">
        <v>34</v>
      </c>
      <c r="AG49" s="3" t="s">
        <v>34</v>
      </c>
      <c r="AH49" s="3" t="s">
        <v>34</v>
      </c>
      <c r="AI49" t="str">
        <f t="shared" si="23"/>
        <v>Facebook</v>
      </c>
      <c r="AJ49">
        <f t="shared" si="24"/>
        <v>1.5</v>
      </c>
      <c r="AK49">
        <f t="shared" si="25"/>
        <v>1.5</v>
      </c>
      <c r="AL49">
        <f t="shared" si="26"/>
        <v>4</v>
      </c>
      <c r="AM49">
        <f t="shared" si="27"/>
        <v>4</v>
      </c>
      <c r="AN49">
        <f t="shared" si="28"/>
        <v>4</v>
      </c>
      <c r="AO49">
        <f t="shared" si="29"/>
        <v>4</v>
      </c>
      <c r="AP49">
        <f t="shared" si="30"/>
        <v>5</v>
      </c>
      <c r="AQ49">
        <f t="shared" si="31"/>
        <v>1</v>
      </c>
      <c r="AR49">
        <f t="shared" si="32"/>
        <v>2.5</v>
      </c>
      <c r="AS49">
        <f t="shared" si="33"/>
        <v>2.5</v>
      </c>
      <c r="AT49">
        <f t="shared" si="34"/>
        <v>2</v>
      </c>
      <c r="AU49">
        <f t="shared" si="35"/>
        <v>2</v>
      </c>
      <c r="AV49">
        <f t="shared" si="36"/>
        <v>5</v>
      </c>
      <c r="AW49">
        <f t="shared" si="37"/>
        <v>4</v>
      </c>
      <c r="AX49">
        <f t="shared" si="38"/>
        <v>2</v>
      </c>
      <c r="AY49" t="str">
        <f t="shared" si="19"/>
        <v>19-22</v>
      </c>
    </row>
    <row r="50" spans="1:51" x14ac:dyDescent="0.3">
      <c r="A50" s="3" t="s">
        <v>31</v>
      </c>
      <c r="B50" s="3" t="s">
        <v>32</v>
      </c>
      <c r="C50" s="3" t="s">
        <v>33</v>
      </c>
      <c r="D50" s="3" t="s">
        <v>34</v>
      </c>
      <c r="E50" s="3" t="s">
        <v>34</v>
      </c>
      <c r="F50" s="3">
        <v>2</v>
      </c>
      <c r="G50" s="3">
        <v>2</v>
      </c>
      <c r="H50" s="3">
        <v>4</v>
      </c>
      <c r="I50" s="3">
        <v>3</v>
      </c>
      <c r="J50" s="3">
        <v>4</v>
      </c>
      <c r="K50" s="3">
        <v>2</v>
      </c>
      <c r="L50" s="3">
        <v>4</v>
      </c>
      <c r="M50" s="3">
        <v>2</v>
      </c>
      <c r="N50" s="3">
        <v>4</v>
      </c>
      <c r="O50" s="3">
        <v>5</v>
      </c>
      <c r="P50" s="3">
        <v>2</v>
      </c>
      <c r="Q50" s="3">
        <v>4</v>
      </c>
      <c r="R50" s="3">
        <v>4</v>
      </c>
      <c r="S50" s="3">
        <v>4</v>
      </c>
      <c r="T50" s="3">
        <v>5</v>
      </c>
      <c r="U50" s="9">
        <f t="shared" si="20"/>
        <v>1</v>
      </c>
      <c r="V50" s="3">
        <f t="shared" si="21"/>
        <v>1.3416407864998741</v>
      </c>
      <c r="W50" s="11">
        <f t="shared" si="22"/>
        <v>1.0954451150103319</v>
      </c>
      <c r="X50" s="3">
        <v>3</v>
      </c>
      <c r="Y50" s="3">
        <v>5</v>
      </c>
      <c r="Z50" s="3">
        <v>3</v>
      </c>
      <c r="AA50" s="3">
        <v>3</v>
      </c>
      <c r="AB50" s="3">
        <v>3</v>
      </c>
      <c r="AC50" s="3">
        <v>4</v>
      </c>
      <c r="AD50" s="3">
        <v>3</v>
      </c>
      <c r="AE50" s="3">
        <v>4</v>
      </c>
      <c r="AF50" s="3" t="s">
        <v>34</v>
      </c>
      <c r="AG50" s="3" t="s">
        <v>34</v>
      </c>
      <c r="AH50" s="3" t="s">
        <v>36</v>
      </c>
      <c r="AI50" t="str">
        <f t="shared" si="23"/>
        <v>Instagram</v>
      </c>
      <c r="AJ50">
        <f t="shared" si="24"/>
        <v>1.5</v>
      </c>
      <c r="AK50">
        <f t="shared" si="25"/>
        <v>1.5</v>
      </c>
      <c r="AL50">
        <f t="shared" si="26"/>
        <v>4.5</v>
      </c>
      <c r="AM50">
        <f t="shared" si="27"/>
        <v>3</v>
      </c>
      <c r="AN50">
        <f t="shared" si="28"/>
        <v>4.5</v>
      </c>
      <c r="AO50">
        <f t="shared" si="29"/>
        <v>1.5</v>
      </c>
      <c r="AP50">
        <f t="shared" si="30"/>
        <v>3.5</v>
      </c>
      <c r="AQ50">
        <f t="shared" si="31"/>
        <v>1.5</v>
      </c>
      <c r="AR50">
        <f t="shared" si="32"/>
        <v>3.5</v>
      </c>
      <c r="AS50">
        <f t="shared" si="33"/>
        <v>5</v>
      </c>
      <c r="AT50">
        <f t="shared" si="34"/>
        <v>1</v>
      </c>
      <c r="AU50">
        <f t="shared" si="35"/>
        <v>3</v>
      </c>
      <c r="AV50">
        <f t="shared" si="36"/>
        <v>3</v>
      </c>
      <c r="AW50">
        <f t="shared" si="37"/>
        <v>3</v>
      </c>
      <c r="AX50">
        <f t="shared" si="38"/>
        <v>5</v>
      </c>
      <c r="AY50" t="str">
        <f t="shared" si="19"/>
        <v>19-22</v>
      </c>
    </row>
    <row r="51" spans="1:51" x14ac:dyDescent="0.3">
      <c r="A51" s="3" t="s">
        <v>31</v>
      </c>
      <c r="B51" s="3" t="s">
        <v>32</v>
      </c>
      <c r="C51" s="3" t="s">
        <v>33</v>
      </c>
      <c r="D51" s="3" t="s">
        <v>34</v>
      </c>
      <c r="E51" s="3" t="s">
        <v>34</v>
      </c>
      <c r="F51" s="3">
        <v>3</v>
      </c>
      <c r="G51" s="3">
        <v>2</v>
      </c>
      <c r="H51" s="3">
        <v>4</v>
      </c>
      <c r="I51" s="3">
        <v>4</v>
      </c>
      <c r="J51" s="3">
        <v>4</v>
      </c>
      <c r="K51" s="3">
        <v>3</v>
      </c>
      <c r="L51" s="3">
        <v>4</v>
      </c>
      <c r="M51" s="3">
        <v>2</v>
      </c>
      <c r="N51" s="3">
        <v>4</v>
      </c>
      <c r="O51" s="3">
        <v>3</v>
      </c>
      <c r="P51" s="3">
        <v>3</v>
      </c>
      <c r="Q51" s="3">
        <v>5</v>
      </c>
      <c r="R51" s="3">
        <v>4</v>
      </c>
      <c r="S51" s="3">
        <v>4</v>
      </c>
      <c r="T51" s="3">
        <v>2</v>
      </c>
      <c r="U51" s="9">
        <f t="shared" si="20"/>
        <v>0.8944271909999163</v>
      </c>
      <c r="V51" s="3">
        <f t="shared" si="21"/>
        <v>0.83666002653407512</v>
      </c>
      <c r="W51" s="11">
        <f t="shared" si="22"/>
        <v>1.1401754250991383</v>
      </c>
      <c r="X51" s="3">
        <v>3</v>
      </c>
      <c r="Y51" s="3">
        <v>4</v>
      </c>
      <c r="Z51" s="3">
        <v>4</v>
      </c>
      <c r="AA51" s="3">
        <v>4</v>
      </c>
      <c r="AB51" s="3">
        <v>4</v>
      </c>
      <c r="AC51" s="3">
        <v>3</v>
      </c>
      <c r="AD51" s="3">
        <v>3</v>
      </c>
      <c r="AE51" s="3">
        <v>4</v>
      </c>
      <c r="AF51" s="3" t="s">
        <v>35</v>
      </c>
      <c r="AG51" s="3" t="s">
        <v>36</v>
      </c>
      <c r="AH51" s="3" t="s">
        <v>34</v>
      </c>
      <c r="AI51" t="str">
        <f t="shared" si="23"/>
        <v>Instagram</v>
      </c>
      <c r="AJ51">
        <f t="shared" si="24"/>
        <v>2</v>
      </c>
      <c r="AK51">
        <f t="shared" si="25"/>
        <v>1</v>
      </c>
      <c r="AL51">
        <f t="shared" si="26"/>
        <v>4</v>
      </c>
      <c r="AM51">
        <f t="shared" si="27"/>
        <v>4</v>
      </c>
      <c r="AN51">
        <f t="shared" si="28"/>
        <v>4</v>
      </c>
      <c r="AO51">
        <f t="shared" si="29"/>
        <v>2.5</v>
      </c>
      <c r="AP51">
        <f t="shared" si="30"/>
        <v>4.5</v>
      </c>
      <c r="AQ51">
        <f t="shared" si="31"/>
        <v>1</v>
      </c>
      <c r="AR51">
        <f t="shared" si="32"/>
        <v>4.5</v>
      </c>
      <c r="AS51">
        <f t="shared" si="33"/>
        <v>2.5</v>
      </c>
      <c r="AT51">
        <f t="shared" si="34"/>
        <v>2</v>
      </c>
      <c r="AU51">
        <f t="shared" si="35"/>
        <v>5</v>
      </c>
      <c r="AV51">
        <f t="shared" si="36"/>
        <v>3.5</v>
      </c>
      <c r="AW51">
        <f t="shared" si="37"/>
        <v>3.5</v>
      </c>
      <c r="AX51">
        <f t="shared" si="38"/>
        <v>1</v>
      </c>
      <c r="AY51" t="str">
        <f t="shared" si="19"/>
        <v>19-22</v>
      </c>
    </row>
    <row r="52" spans="1:51" x14ac:dyDescent="0.3">
      <c r="A52" s="3" t="s">
        <v>31</v>
      </c>
      <c r="B52" s="3" t="s">
        <v>32</v>
      </c>
      <c r="C52" s="3" t="s">
        <v>39</v>
      </c>
      <c r="D52" s="3" t="s">
        <v>34</v>
      </c>
      <c r="E52" s="3" t="s">
        <v>34</v>
      </c>
      <c r="F52" s="3">
        <v>2</v>
      </c>
      <c r="G52" s="3">
        <v>2</v>
      </c>
      <c r="H52" s="3">
        <v>5</v>
      </c>
      <c r="I52" s="3">
        <v>5</v>
      </c>
      <c r="J52" s="3">
        <v>4</v>
      </c>
      <c r="K52" s="3">
        <v>2</v>
      </c>
      <c r="L52" s="3">
        <v>4</v>
      </c>
      <c r="M52" s="3">
        <v>1</v>
      </c>
      <c r="N52" s="3">
        <v>5</v>
      </c>
      <c r="O52" s="3">
        <v>5</v>
      </c>
      <c r="P52" s="3">
        <v>3</v>
      </c>
      <c r="Q52" s="3">
        <v>5</v>
      </c>
      <c r="R52" s="3">
        <v>5</v>
      </c>
      <c r="S52" s="3">
        <v>4</v>
      </c>
      <c r="T52" s="3">
        <v>4</v>
      </c>
      <c r="U52" s="9">
        <f t="shared" si="20"/>
        <v>1.5165750888103104</v>
      </c>
      <c r="V52" s="3">
        <f t="shared" si="21"/>
        <v>1.8165902124584952</v>
      </c>
      <c r="W52" s="11">
        <f t="shared" si="22"/>
        <v>0.83666002653407512</v>
      </c>
      <c r="X52" s="3">
        <v>3</v>
      </c>
      <c r="Y52" s="3">
        <v>4</v>
      </c>
      <c r="Z52" s="3">
        <v>5</v>
      </c>
      <c r="AA52" s="3">
        <v>4</v>
      </c>
      <c r="AB52" s="3">
        <v>2</v>
      </c>
      <c r="AC52" s="3">
        <v>5</v>
      </c>
      <c r="AD52" s="3">
        <v>3</v>
      </c>
      <c r="AE52" s="3">
        <v>4</v>
      </c>
      <c r="AF52" s="3" t="s">
        <v>35</v>
      </c>
      <c r="AG52" s="3" t="s">
        <v>34</v>
      </c>
      <c r="AH52" s="3" t="s">
        <v>36</v>
      </c>
      <c r="AI52" t="str">
        <f t="shared" si="23"/>
        <v>Instagram</v>
      </c>
      <c r="AJ52">
        <f t="shared" si="24"/>
        <v>1.5</v>
      </c>
      <c r="AK52">
        <f t="shared" si="25"/>
        <v>1.5</v>
      </c>
      <c r="AL52">
        <f t="shared" si="26"/>
        <v>4.5</v>
      </c>
      <c r="AM52">
        <f t="shared" si="27"/>
        <v>4.5</v>
      </c>
      <c r="AN52">
        <f t="shared" si="28"/>
        <v>3</v>
      </c>
      <c r="AO52">
        <f t="shared" si="29"/>
        <v>2</v>
      </c>
      <c r="AP52">
        <f t="shared" si="30"/>
        <v>3</v>
      </c>
      <c r="AQ52">
        <f t="shared" si="31"/>
        <v>1</v>
      </c>
      <c r="AR52">
        <f t="shared" si="32"/>
        <v>4.5</v>
      </c>
      <c r="AS52">
        <f t="shared" si="33"/>
        <v>4.5</v>
      </c>
      <c r="AT52">
        <f t="shared" si="34"/>
        <v>1</v>
      </c>
      <c r="AU52">
        <f t="shared" si="35"/>
        <v>4.5</v>
      </c>
      <c r="AV52">
        <f t="shared" si="36"/>
        <v>4.5</v>
      </c>
      <c r="AW52">
        <f t="shared" si="37"/>
        <v>2.5</v>
      </c>
      <c r="AX52">
        <f t="shared" si="38"/>
        <v>2.5</v>
      </c>
      <c r="AY52" t="str">
        <f t="shared" si="19"/>
        <v>19-22</v>
      </c>
    </row>
    <row r="53" spans="1:51" x14ac:dyDescent="0.3">
      <c r="A53" s="3" t="s">
        <v>31</v>
      </c>
      <c r="B53" s="3" t="s">
        <v>32</v>
      </c>
      <c r="C53" s="3" t="s">
        <v>39</v>
      </c>
      <c r="D53" s="3" t="s">
        <v>34</v>
      </c>
      <c r="E53" s="3" t="s">
        <v>34</v>
      </c>
      <c r="F53" s="3">
        <v>3</v>
      </c>
      <c r="G53" s="3">
        <v>3</v>
      </c>
      <c r="H53" s="3">
        <v>4</v>
      </c>
      <c r="I53" s="3">
        <v>5</v>
      </c>
      <c r="J53" s="3">
        <v>5</v>
      </c>
      <c r="K53" s="3">
        <v>4</v>
      </c>
      <c r="L53" s="3">
        <v>5</v>
      </c>
      <c r="M53" s="3">
        <v>3</v>
      </c>
      <c r="N53" s="3">
        <v>5</v>
      </c>
      <c r="O53" s="3">
        <v>4</v>
      </c>
      <c r="P53" s="3">
        <v>3</v>
      </c>
      <c r="Q53" s="3">
        <v>5</v>
      </c>
      <c r="R53" s="3">
        <v>5</v>
      </c>
      <c r="S53" s="3">
        <v>5</v>
      </c>
      <c r="T53" s="3">
        <v>3</v>
      </c>
      <c r="U53" s="9">
        <f t="shared" si="20"/>
        <v>1</v>
      </c>
      <c r="V53" s="3">
        <f t="shared" si="21"/>
        <v>0.83666002653407512</v>
      </c>
      <c r="W53" s="11">
        <f t="shared" si="22"/>
        <v>1.0954451150103319</v>
      </c>
      <c r="X53" s="3">
        <v>4</v>
      </c>
      <c r="Y53" s="3">
        <v>4</v>
      </c>
      <c r="Z53" s="3">
        <v>5</v>
      </c>
      <c r="AA53" s="3">
        <v>5</v>
      </c>
      <c r="AB53" s="3">
        <v>4</v>
      </c>
      <c r="AC53" s="3">
        <v>4</v>
      </c>
      <c r="AD53" s="3">
        <v>3</v>
      </c>
      <c r="AE53" s="3">
        <v>1</v>
      </c>
      <c r="AF53" s="3" t="s">
        <v>35</v>
      </c>
      <c r="AG53" s="3" t="s">
        <v>34</v>
      </c>
      <c r="AH53" s="3" t="s">
        <v>35</v>
      </c>
      <c r="AI53" t="str">
        <f t="shared" si="23"/>
        <v>Instagram</v>
      </c>
      <c r="AJ53">
        <f t="shared" si="24"/>
        <v>1.5</v>
      </c>
      <c r="AK53">
        <f t="shared" si="25"/>
        <v>1.5</v>
      </c>
      <c r="AL53">
        <f t="shared" si="26"/>
        <v>3</v>
      </c>
      <c r="AM53">
        <f t="shared" si="27"/>
        <v>4.5</v>
      </c>
      <c r="AN53">
        <f t="shared" si="28"/>
        <v>4.5</v>
      </c>
      <c r="AO53">
        <f t="shared" si="29"/>
        <v>2.5</v>
      </c>
      <c r="AP53">
        <f t="shared" si="30"/>
        <v>4.5</v>
      </c>
      <c r="AQ53">
        <f t="shared" si="31"/>
        <v>1</v>
      </c>
      <c r="AR53">
        <f t="shared" si="32"/>
        <v>4.5</v>
      </c>
      <c r="AS53">
        <f t="shared" si="33"/>
        <v>2.5</v>
      </c>
      <c r="AT53">
        <f t="shared" si="34"/>
        <v>1.5</v>
      </c>
      <c r="AU53">
        <f t="shared" si="35"/>
        <v>4</v>
      </c>
      <c r="AV53">
        <f t="shared" si="36"/>
        <v>4</v>
      </c>
      <c r="AW53">
        <f t="shared" si="37"/>
        <v>4</v>
      </c>
      <c r="AX53">
        <f t="shared" si="38"/>
        <v>1.5</v>
      </c>
      <c r="AY53" t="str">
        <f t="shared" si="19"/>
        <v>19-22</v>
      </c>
    </row>
    <row r="54" spans="1:51" x14ac:dyDescent="0.3">
      <c r="A54" s="3" t="s">
        <v>31</v>
      </c>
      <c r="B54" s="3" t="s">
        <v>38</v>
      </c>
      <c r="C54" s="3" t="s">
        <v>39</v>
      </c>
      <c r="D54" s="3" t="s">
        <v>35</v>
      </c>
      <c r="E54" s="3" t="s">
        <v>35</v>
      </c>
      <c r="F54" s="3">
        <v>2</v>
      </c>
      <c r="G54" s="3">
        <v>2</v>
      </c>
      <c r="H54" s="3">
        <v>3</v>
      </c>
      <c r="I54" s="3">
        <v>4</v>
      </c>
      <c r="J54" s="3">
        <v>4</v>
      </c>
      <c r="K54" s="3">
        <v>2</v>
      </c>
      <c r="L54" s="3">
        <v>3</v>
      </c>
      <c r="M54" s="3">
        <v>2</v>
      </c>
      <c r="N54" s="3">
        <v>3</v>
      </c>
      <c r="O54" s="3">
        <v>3</v>
      </c>
      <c r="P54" s="3">
        <v>2</v>
      </c>
      <c r="Q54" s="3">
        <v>4</v>
      </c>
      <c r="R54" s="3">
        <v>4</v>
      </c>
      <c r="S54" s="3">
        <v>4</v>
      </c>
      <c r="T54" s="3">
        <v>1</v>
      </c>
      <c r="U54" s="9">
        <f t="shared" si="20"/>
        <v>1</v>
      </c>
      <c r="V54" s="3">
        <f t="shared" si="21"/>
        <v>0.54772255750516674</v>
      </c>
      <c r="W54" s="11">
        <f t="shared" si="22"/>
        <v>1.4142135623730951</v>
      </c>
      <c r="X54" s="3">
        <v>3</v>
      </c>
      <c r="Y54" s="3">
        <v>4</v>
      </c>
      <c r="Z54" s="3">
        <v>4</v>
      </c>
      <c r="AA54" s="3">
        <v>4</v>
      </c>
      <c r="AB54" s="3">
        <v>4</v>
      </c>
      <c r="AC54" s="3">
        <v>4</v>
      </c>
      <c r="AD54" s="3">
        <v>2</v>
      </c>
      <c r="AE54" s="3">
        <v>4</v>
      </c>
      <c r="AF54" s="3" t="s">
        <v>35</v>
      </c>
      <c r="AG54" s="3" t="s">
        <v>34</v>
      </c>
      <c r="AH54" s="3" t="s">
        <v>36</v>
      </c>
      <c r="AI54" t="str">
        <f t="shared" si="23"/>
        <v>Facebook</v>
      </c>
      <c r="AJ54">
        <f t="shared" si="24"/>
        <v>1.5</v>
      </c>
      <c r="AK54">
        <f t="shared" si="25"/>
        <v>1.5</v>
      </c>
      <c r="AL54">
        <f t="shared" si="26"/>
        <v>3</v>
      </c>
      <c r="AM54">
        <f t="shared" si="27"/>
        <v>4.5</v>
      </c>
      <c r="AN54">
        <f t="shared" si="28"/>
        <v>4.5</v>
      </c>
      <c r="AO54">
        <f t="shared" si="29"/>
        <v>1.5</v>
      </c>
      <c r="AP54">
        <f t="shared" si="30"/>
        <v>4</v>
      </c>
      <c r="AQ54">
        <f t="shared" si="31"/>
        <v>1.5</v>
      </c>
      <c r="AR54">
        <f t="shared" si="32"/>
        <v>4</v>
      </c>
      <c r="AS54">
        <f t="shared" si="33"/>
        <v>4</v>
      </c>
      <c r="AT54">
        <f t="shared" si="34"/>
        <v>2</v>
      </c>
      <c r="AU54">
        <f t="shared" si="35"/>
        <v>4</v>
      </c>
      <c r="AV54">
        <f t="shared" si="36"/>
        <v>4</v>
      </c>
      <c r="AW54">
        <f t="shared" si="37"/>
        <v>4</v>
      </c>
      <c r="AX54">
        <f t="shared" si="38"/>
        <v>1</v>
      </c>
      <c r="AY54" t="str">
        <f t="shared" si="19"/>
        <v>23-28</v>
      </c>
    </row>
    <row r="55" spans="1:51" x14ac:dyDescent="0.3">
      <c r="A55" s="3" t="s">
        <v>31</v>
      </c>
      <c r="B55" s="3" t="s">
        <v>32</v>
      </c>
      <c r="C55" s="3" t="s">
        <v>39</v>
      </c>
      <c r="D55" s="3" t="s">
        <v>37</v>
      </c>
      <c r="E55" s="3" t="s">
        <v>34</v>
      </c>
      <c r="F55" s="3">
        <v>3</v>
      </c>
      <c r="G55" s="3">
        <v>2</v>
      </c>
      <c r="H55" s="3">
        <v>4</v>
      </c>
      <c r="I55" s="3">
        <v>5</v>
      </c>
      <c r="J55" s="3">
        <v>5</v>
      </c>
      <c r="K55" s="3">
        <v>2</v>
      </c>
      <c r="L55" s="3">
        <v>5</v>
      </c>
      <c r="M55" s="3">
        <v>3</v>
      </c>
      <c r="N55" s="3">
        <v>5</v>
      </c>
      <c r="O55" s="3">
        <v>5</v>
      </c>
      <c r="P55" s="3">
        <v>2</v>
      </c>
      <c r="Q55" s="3">
        <v>5</v>
      </c>
      <c r="R55" s="3">
        <v>5</v>
      </c>
      <c r="S55" s="3">
        <v>5</v>
      </c>
      <c r="T55" s="3">
        <v>2</v>
      </c>
      <c r="U55" s="9">
        <f t="shared" si="20"/>
        <v>1.3038404810405295</v>
      </c>
      <c r="V55" s="3">
        <f t="shared" si="21"/>
        <v>1.4142135623730951</v>
      </c>
      <c r="W55" s="11">
        <f t="shared" si="22"/>
        <v>1.6431676725154982</v>
      </c>
      <c r="X55" s="3">
        <v>4</v>
      </c>
      <c r="Y55" s="3">
        <v>4</v>
      </c>
      <c r="Z55" s="3">
        <v>3</v>
      </c>
      <c r="AA55" s="3">
        <v>4</v>
      </c>
      <c r="AB55" s="3">
        <v>2</v>
      </c>
      <c r="AC55" s="3">
        <v>1</v>
      </c>
      <c r="AD55" s="3">
        <v>1</v>
      </c>
      <c r="AE55" s="3">
        <v>4</v>
      </c>
      <c r="AF55" s="3" t="s">
        <v>35</v>
      </c>
      <c r="AG55" s="3" t="s">
        <v>34</v>
      </c>
      <c r="AH55" s="3" t="s">
        <v>35</v>
      </c>
      <c r="AI55" t="str">
        <f t="shared" si="23"/>
        <v>Instagram</v>
      </c>
      <c r="AJ55">
        <f t="shared" si="24"/>
        <v>2</v>
      </c>
      <c r="AK55">
        <f t="shared" si="25"/>
        <v>1</v>
      </c>
      <c r="AL55">
        <f t="shared" si="26"/>
        <v>3</v>
      </c>
      <c r="AM55">
        <f t="shared" si="27"/>
        <v>4.5</v>
      </c>
      <c r="AN55">
        <f t="shared" si="28"/>
        <v>4.5</v>
      </c>
      <c r="AO55">
        <f t="shared" si="29"/>
        <v>1</v>
      </c>
      <c r="AP55">
        <f t="shared" si="30"/>
        <v>4</v>
      </c>
      <c r="AQ55">
        <f t="shared" si="31"/>
        <v>2</v>
      </c>
      <c r="AR55">
        <f t="shared" si="32"/>
        <v>4</v>
      </c>
      <c r="AS55">
        <f t="shared" si="33"/>
        <v>4</v>
      </c>
      <c r="AT55">
        <f t="shared" si="34"/>
        <v>1.5</v>
      </c>
      <c r="AU55">
        <f t="shared" si="35"/>
        <v>4</v>
      </c>
      <c r="AV55">
        <f t="shared" si="36"/>
        <v>4</v>
      </c>
      <c r="AW55">
        <f t="shared" si="37"/>
        <v>4</v>
      </c>
      <c r="AX55">
        <f t="shared" si="38"/>
        <v>1.5</v>
      </c>
      <c r="AY55" t="str">
        <f t="shared" si="19"/>
        <v>19-22</v>
      </c>
    </row>
    <row r="56" spans="1:51" x14ac:dyDescent="0.3">
      <c r="A56" s="3" t="s">
        <v>31</v>
      </c>
      <c r="B56" s="3" t="s">
        <v>32</v>
      </c>
      <c r="C56" s="3" t="s">
        <v>39</v>
      </c>
      <c r="D56" s="3" t="s">
        <v>37</v>
      </c>
      <c r="E56" s="3" t="s">
        <v>34</v>
      </c>
      <c r="F56" s="3">
        <v>1</v>
      </c>
      <c r="G56" s="3">
        <v>1</v>
      </c>
      <c r="H56" s="3">
        <v>3</v>
      </c>
      <c r="I56" s="3">
        <v>5</v>
      </c>
      <c r="J56" s="3">
        <v>5</v>
      </c>
      <c r="K56" s="3">
        <v>3</v>
      </c>
      <c r="L56" s="3">
        <v>5</v>
      </c>
      <c r="M56" s="3">
        <v>2</v>
      </c>
      <c r="N56" s="3">
        <v>5</v>
      </c>
      <c r="O56" s="3">
        <v>3</v>
      </c>
      <c r="P56" s="3">
        <v>1</v>
      </c>
      <c r="Q56" s="3">
        <v>5</v>
      </c>
      <c r="R56" s="3">
        <v>5</v>
      </c>
      <c r="S56" s="3">
        <v>5</v>
      </c>
      <c r="T56" s="3">
        <v>2</v>
      </c>
      <c r="U56" s="9">
        <f t="shared" si="20"/>
        <v>2</v>
      </c>
      <c r="V56" s="3">
        <f t="shared" si="21"/>
        <v>1.3416407864998741</v>
      </c>
      <c r="W56" s="11">
        <f t="shared" si="22"/>
        <v>1.9493588689617929</v>
      </c>
      <c r="X56" s="3">
        <v>4</v>
      </c>
      <c r="Y56" s="3">
        <v>5</v>
      </c>
      <c r="Z56" s="3">
        <v>4</v>
      </c>
      <c r="AA56" s="3">
        <v>5</v>
      </c>
      <c r="AB56" s="3">
        <v>5</v>
      </c>
      <c r="AC56" s="3">
        <v>3</v>
      </c>
      <c r="AD56" s="3">
        <v>5</v>
      </c>
      <c r="AE56" s="3">
        <v>4</v>
      </c>
      <c r="AF56" s="3" t="s">
        <v>35</v>
      </c>
      <c r="AG56" s="3" t="s">
        <v>34</v>
      </c>
      <c r="AH56" s="3" t="s">
        <v>36</v>
      </c>
      <c r="AI56" t="str">
        <f t="shared" si="23"/>
        <v>Instagram</v>
      </c>
      <c r="AJ56">
        <f t="shared" si="24"/>
        <v>1.5</v>
      </c>
      <c r="AK56">
        <f t="shared" si="25"/>
        <v>1.5</v>
      </c>
      <c r="AL56">
        <f t="shared" si="26"/>
        <v>3</v>
      </c>
      <c r="AM56">
        <f t="shared" si="27"/>
        <v>4.5</v>
      </c>
      <c r="AN56">
        <f t="shared" si="28"/>
        <v>4.5</v>
      </c>
      <c r="AO56">
        <f t="shared" si="29"/>
        <v>2.5</v>
      </c>
      <c r="AP56">
        <f t="shared" si="30"/>
        <v>4.5</v>
      </c>
      <c r="AQ56">
        <f t="shared" si="31"/>
        <v>1</v>
      </c>
      <c r="AR56">
        <f t="shared" si="32"/>
        <v>4.5</v>
      </c>
      <c r="AS56">
        <f t="shared" si="33"/>
        <v>2.5</v>
      </c>
      <c r="AT56">
        <f t="shared" si="34"/>
        <v>1</v>
      </c>
      <c r="AU56">
        <f t="shared" si="35"/>
        <v>4</v>
      </c>
      <c r="AV56">
        <f t="shared" si="36"/>
        <v>4</v>
      </c>
      <c r="AW56">
        <f t="shared" si="37"/>
        <v>4</v>
      </c>
      <c r="AX56">
        <f t="shared" si="38"/>
        <v>2</v>
      </c>
      <c r="AY56" t="str">
        <f t="shared" si="19"/>
        <v>19-22</v>
      </c>
    </row>
    <row r="57" spans="1:51" x14ac:dyDescent="0.3">
      <c r="A57" s="3" t="s">
        <v>31</v>
      </c>
      <c r="B57" s="3" t="s">
        <v>32</v>
      </c>
      <c r="C57" s="3" t="s">
        <v>39</v>
      </c>
      <c r="D57" s="3" t="s">
        <v>34</v>
      </c>
      <c r="E57" s="3" t="s">
        <v>34</v>
      </c>
      <c r="F57" s="3">
        <v>3</v>
      </c>
      <c r="G57" s="3">
        <v>3</v>
      </c>
      <c r="H57" s="3">
        <v>4</v>
      </c>
      <c r="I57" s="3">
        <v>3</v>
      </c>
      <c r="J57" s="3">
        <v>3</v>
      </c>
      <c r="K57" s="3">
        <v>3</v>
      </c>
      <c r="L57" s="3">
        <v>3</v>
      </c>
      <c r="M57" s="3">
        <v>4</v>
      </c>
      <c r="N57" s="3">
        <v>3</v>
      </c>
      <c r="O57" s="3">
        <v>3</v>
      </c>
      <c r="P57" s="3">
        <v>3</v>
      </c>
      <c r="Q57" s="3">
        <v>5</v>
      </c>
      <c r="R57" s="3">
        <v>5</v>
      </c>
      <c r="S57" s="3">
        <v>5</v>
      </c>
      <c r="T57" s="3">
        <v>4</v>
      </c>
      <c r="U57" s="9">
        <f t="shared" si="20"/>
        <v>0.44721359549995715</v>
      </c>
      <c r="V57" s="3">
        <f t="shared" si="21"/>
        <v>0.44721359549995715</v>
      </c>
      <c r="W57" s="11">
        <f t="shared" si="22"/>
        <v>0.8944271909999163</v>
      </c>
      <c r="X57" s="3">
        <v>3</v>
      </c>
      <c r="Y57" s="3">
        <v>4</v>
      </c>
      <c r="Z57" s="3">
        <v>4</v>
      </c>
      <c r="AA57" s="3">
        <v>4</v>
      </c>
      <c r="AB57" s="3">
        <v>4</v>
      </c>
      <c r="AC57" s="3">
        <v>3</v>
      </c>
      <c r="AD57" s="3">
        <v>2</v>
      </c>
      <c r="AE57" s="3">
        <v>4</v>
      </c>
      <c r="AF57" s="3" t="s">
        <v>35</v>
      </c>
      <c r="AG57" s="3" t="s">
        <v>35</v>
      </c>
      <c r="AH57" s="3" t="s">
        <v>36</v>
      </c>
      <c r="AI57" t="str">
        <f t="shared" si="23"/>
        <v>Instagram</v>
      </c>
      <c r="AJ57">
        <f t="shared" si="24"/>
        <v>2.5</v>
      </c>
      <c r="AK57">
        <f t="shared" si="25"/>
        <v>2.5</v>
      </c>
      <c r="AL57">
        <f t="shared" si="26"/>
        <v>5</v>
      </c>
      <c r="AM57">
        <f t="shared" si="27"/>
        <v>2.5</v>
      </c>
      <c r="AN57">
        <f t="shared" si="28"/>
        <v>2.5</v>
      </c>
      <c r="AO57">
        <f t="shared" si="29"/>
        <v>2.5</v>
      </c>
      <c r="AP57">
        <f t="shared" si="30"/>
        <v>2.5</v>
      </c>
      <c r="AQ57">
        <f t="shared" si="31"/>
        <v>5</v>
      </c>
      <c r="AR57">
        <f t="shared" si="32"/>
        <v>2.5</v>
      </c>
      <c r="AS57">
        <f t="shared" si="33"/>
        <v>2.5</v>
      </c>
      <c r="AT57">
        <f t="shared" si="34"/>
        <v>1</v>
      </c>
      <c r="AU57">
        <f t="shared" si="35"/>
        <v>4</v>
      </c>
      <c r="AV57">
        <f t="shared" si="36"/>
        <v>4</v>
      </c>
      <c r="AW57">
        <f t="shared" si="37"/>
        <v>4</v>
      </c>
      <c r="AX57">
        <f t="shared" si="38"/>
        <v>2</v>
      </c>
      <c r="AY57" t="str">
        <f t="shared" si="19"/>
        <v>19-22</v>
      </c>
    </row>
    <row r="58" spans="1:51" x14ac:dyDescent="0.3">
      <c r="A58" s="3" t="s">
        <v>31</v>
      </c>
      <c r="B58" s="3" t="s">
        <v>32</v>
      </c>
      <c r="C58" s="3" t="s">
        <v>39</v>
      </c>
      <c r="D58" s="3" t="s">
        <v>34</v>
      </c>
      <c r="E58" s="3" t="s">
        <v>34</v>
      </c>
      <c r="F58" s="3">
        <v>2</v>
      </c>
      <c r="G58" s="3">
        <v>1</v>
      </c>
      <c r="H58" s="3">
        <v>3</v>
      </c>
      <c r="I58" s="3">
        <v>4</v>
      </c>
      <c r="J58" s="3">
        <v>4</v>
      </c>
      <c r="K58" s="3">
        <v>3</v>
      </c>
      <c r="L58" s="3">
        <v>5</v>
      </c>
      <c r="M58" s="3">
        <v>4</v>
      </c>
      <c r="N58" s="3">
        <v>4</v>
      </c>
      <c r="O58" s="3">
        <v>3</v>
      </c>
      <c r="P58" s="3">
        <v>2</v>
      </c>
      <c r="Q58" s="3">
        <v>5</v>
      </c>
      <c r="R58" s="3">
        <v>4</v>
      </c>
      <c r="S58" s="3">
        <v>4</v>
      </c>
      <c r="T58" s="3">
        <v>2</v>
      </c>
      <c r="U58" s="9">
        <f t="shared" si="20"/>
        <v>1.3038404810405295</v>
      </c>
      <c r="V58" s="3">
        <f t="shared" si="21"/>
        <v>0.83666002653407512</v>
      </c>
      <c r="W58" s="11">
        <f t="shared" si="22"/>
        <v>1.3416407864998741</v>
      </c>
      <c r="X58" s="3">
        <v>4</v>
      </c>
      <c r="Y58" s="3">
        <v>4</v>
      </c>
      <c r="Z58" s="3">
        <v>5</v>
      </c>
      <c r="AA58" s="3">
        <v>3</v>
      </c>
      <c r="AB58" s="3">
        <v>5</v>
      </c>
      <c r="AC58" s="3">
        <v>4</v>
      </c>
      <c r="AD58" s="3">
        <v>4</v>
      </c>
      <c r="AE58" s="3">
        <v>4</v>
      </c>
      <c r="AF58" s="3" t="s">
        <v>35</v>
      </c>
      <c r="AG58" s="3" t="s">
        <v>36</v>
      </c>
      <c r="AH58" s="3" t="s">
        <v>35</v>
      </c>
      <c r="AI58" t="str">
        <f t="shared" si="23"/>
        <v>Instagram</v>
      </c>
      <c r="AJ58">
        <f t="shared" si="24"/>
        <v>2</v>
      </c>
      <c r="AK58">
        <f t="shared" si="25"/>
        <v>1</v>
      </c>
      <c r="AL58">
        <f t="shared" si="26"/>
        <v>3</v>
      </c>
      <c r="AM58">
        <f t="shared" si="27"/>
        <v>4.5</v>
      </c>
      <c r="AN58">
        <f t="shared" si="28"/>
        <v>4.5</v>
      </c>
      <c r="AO58">
        <f t="shared" si="29"/>
        <v>1.5</v>
      </c>
      <c r="AP58">
        <f t="shared" si="30"/>
        <v>5</v>
      </c>
      <c r="AQ58">
        <f t="shared" si="31"/>
        <v>3.5</v>
      </c>
      <c r="AR58">
        <f t="shared" si="32"/>
        <v>3.5</v>
      </c>
      <c r="AS58">
        <f t="shared" si="33"/>
        <v>1.5</v>
      </c>
      <c r="AT58">
        <f t="shared" si="34"/>
        <v>1.5</v>
      </c>
      <c r="AU58">
        <f t="shared" si="35"/>
        <v>5</v>
      </c>
      <c r="AV58">
        <f t="shared" si="36"/>
        <v>3.5</v>
      </c>
      <c r="AW58">
        <f t="shared" si="37"/>
        <v>3.5</v>
      </c>
      <c r="AX58">
        <f t="shared" si="38"/>
        <v>1.5</v>
      </c>
      <c r="AY58" t="str">
        <f t="shared" si="19"/>
        <v>19-22</v>
      </c>
    </row>
    <row r="59" spans="1:51" x14ac:dyDescent="0.3">
      <c r="A59" s="3" t="s">
        <v>31</v>
      </c>
      <c r="B59" s="3" t="s">
        <v>41</v>
      </c>
      <c r="C59" s="3" t="s">
        <v>33</v>
      </c>
      <c r="D59" s="3" t="s">
        <v>37</v>
      </c>
      <c r="E59" s="3" t="s">
        <v>35</v>
      </c>
      <c r="F59" s="3">
        <v>1</v>
      </c>
      <c r="G59" s="3">
        <v>1</v>
      </c>
      <c r="H59" s="3">
        <v>3</v>
      </c>
      <c r="I59" s="3">
        <v>5</v>
      </c>
      <c r="J59" s="3">
        <v>5</v>
      </c>
      <c r="K59" s="3">
        <v>2</v>
      </c>
      <c r="L59" s="3">
        <v>4</v>
      </c>
      <c r="M59" s="3">
        <v>1</v>
      </c>
      <c r="N59" s="3">
        <v>4</v>
      </c>
      <c r="O59" s="3">
        <v>4</v>
      </c>
      <c r="P59" s="3">
        <v>2</v>
      </c>
      <c r="Q59" s="3">
        <v>4</v>
      </c>
      <c r="R59" s="3">
        <v>4</v>
      </c>
      <c r="S59" s="3">
        <v>5</v>
      </c>
      <c r="T59" s="3">
        <v>1</v>
      </c>
      <c r="U59" s="9">
        <f t="shared" si="20"/>
        <v>2</v>
      </c>
      <c r="V59" s="3">
        <f t="shared" si="21"/>
        <v>1.4142135623730951</v>
      </c>
      <c r="W59" s="11">
        <f t="shared" si="22"/>
        <v>1.6431676725154982</v>
      </c>
      <c r="X59" s="3">
        <v>4</v>
      </c>
      <c r="Y59" s="3">
        <v>3</v>
      </c>
      <c r="Z59" s="3">
        <v>5</v>
      </c>
      <c r="AA59" s="3">
        <v>5</v>
      </c>
      <c r="AB59" s="3">
        <v>4</v>
      </c>
      <c r="AC59" s="3">
        <v>3</v>
      </c>
      <c r="AD59" s="3">
        <v>4</v>
      </c>
      <c r="AE59" s="3">
        <v>4</v>
      </c>
      <c r="AF59" s="3" t="s">
        <v>36</v>
      </c>
      <c r="AG59" s="3" t="s">
        <v>35</v>
      </c>
      <c r="AH59" s="3" t="s">
        <v>34</v>
      </c>
      <c r="AI59" t="str">
        <f t="shared" si="23"/>
        <v>Facebook</v>
      </c>
      <c r="AJ59">
        <f t="shared" si="24"/>
        <v>1.5</v>
      </c>
      <c r="AK59">
        <f t="shared" si="25"/>
        <v>1.5</v>
      </c>
      <c r="AL59">
        <f t="shared" si="26"/>
        <v>3</v>
      </c>
      <c r="AM59">
        <f t="shared" si="27"/>
        <v>4.5</v>
      </c>
      <c r="AN59">
        <f t="shared" si="28"/>
        <v>4.5</v>
      </c>
      <c r="AO59">
        <f t="shared" si="29"/>
        <v>2</v>
      </c>
      <c r="AP59">
        <f t="shared" si="30"/>
        <v>4</v>
      </c>
      <c r="AQ59">
        <f t="shared" si="31"/>
        <v>1</v>
      </c>
      <c r="AR59">
        <f t="shared" si="32"/>
        <v>4</v>
      </c>
      <c r="AS59">
        <f t="shared" si="33"/>
        <v>4</v>
      </c>
      <c r="AT59">
        <f t="shared" si="34"/>
        <v>2</v>
      </c>
      <c r="AU59">
        <f t="shared" si="35"/>
        <v>3.5</v>
      </c>
      <c r="AV59">
        <f t="shared" si="36"/>
        <v>3.5</v>
      </c>
      <c r="AW59">
        <f t="shared" si="37"/>
        <v>5</v>
      </c>
      <c r="AX59">
        <f t="shared" si="38"/>
        <v>1</v>
      </c>
      <c r="AY59" t="str">
        <f t="shared" si="19"/>
        <v>15-18</v>
      </c>
    </row>
    <row r="60" spans="1:51" x14ac:dyDescent="0.3">
      <c r="A60" s="3" t="s">
        <v>31</v>
      </c>
      <c r="B60" s="3" t="s">
        <v>40</v>
      </c>
      <c r="C60" s="3" t="s">
        <v>33</v>
      </c>
      <c r="D60" s="3" t="s">
        <v>35</v>
      </c>
      <c r="E60" s="3" t="s">
        <v>35</v>
      </c>
      <c r="F60" s="3">
        <v>2</v>
      </c>
      <c r="G60" s="3">
        <v>2</v>
      </c>
      <c r="H60" s="3">
        <v>3</v>
      </c>
      <c r="I60" s="3">
        <v>4</v>
      </c>
      <c r="J60" s="3">
        <v>5</v>
      </c>
      <c r="K60" s="3">
        <v>1</v>
      </c>
      <c r="L60" s="3">
        <v>4</v>
      </c>
      <c r="M60" s="3">
        <v>2</v>
      </c>
      <c r="N60" s="3">
        <v>4</v>
      </c>
      <c r="O60" s="3">
        <v>3</v>
      </c>
      <c r="P60" s="3">
        <v>3</v>
      </c>
      <c r="Q60" s="3">
        <v>4</v>
      </c>
      <c r="R60" s="3">
        <v>5</v>
      </c>
      <c r="S60" s="3">
        <v>5</v>
      </c>
      <c r="T60" s="3">
        <v>1</v>
      </c>
      <c r="U60" s="9">
        <f t="shared" si="20"/>
        <v>1.3038404810405295</v>
      </c>
      <c r="V60" s="3">
        <f t="shared" si="21"/>
        <v>1.3038404810405295</v>
      </c>
      <c r="W60" s="11">
        <f t="shared" si="22"/>
        <v>1.6733200530681513</v>
      </c>
      <c r="X60" s="3">
        <v>4</v>
      </c>
      <c r="Y60" s="3">
        <v>4</v>
      </c>
      <c r="Z60" s="3">
        <v>5</v>
      </c>
      <c r="AA60" s="3">
        <v>4</v>
      </c>
      <c r="AB60" s="3">
        <v>5</v>
      </c>
      <c r="AC60" s="3">
        <v>4</v>
      </c>
      <c r="AD60" s="3">
        <v>4</v>
      </c>
      <c r="AE60" s="3">
        <v>4</v>
      </c>
      <c r="AF60" s="3" t="s">
        <v>35</v>
      </c>
      <c r="AG60" s="3" t="s">
        <v>35</v>
      </c>
      <c r="AH60" s="3" t="s">
        <v>35</v>
      </c>
      <c r="AI60" t="str">
        <f t="shared" si="23"/>
        <v>Facebook</v>
      </c>
      <c r="AJ60">
        <f t="shared" si="24"/>
        <v>1.5</v>
      </c>
      <c r="AK60">
        <f t="shared" si="25"/>
        <v>1.5</v>
      </c>
      <c r="AL60">
        <f t="shared" si="26"/>
        <v>3</v>
      </c>
      <c r="AM60">
        <f t="shared" si="27"/>
        <v>4</v>
      </c>
      <c r="AN60">
        <f t="shared" si="28"/>
        <v>5</v>
      </c>
      <c r="AO60">
        <f t="shared" si="29"/>
        <v>1</v>
      </c>
      <c r="AP60">
        <f t="shared" si="30"/>
        <v>4.5</v>
      </c>
      <c r="AQ60">
        <f t="shared" si="31"/>
        <v>2</v>
      </c>
      <c r="AR60">
        <f t="shared" si="32"/>
        <v>4.5</v>
      </c>
      <c r="AS60">
        <f t="shared" si="33"/>
        <v>3</v>
      </c>
      <c r="AT60">
        <f t="shared" si="34"/>
        <v>2</v>
      </c>
      <c r="AU60">
        <f t="shared" si="35"/>
        <v>3</v>
      </c>
      <c r="AV60">
        <f t="shared" si="36"/>
        <v>4.5</v>
      </c>
      <c r="AW60">
        <f t="shared" si="37"/>
        <v>4.5</v>
      </c>
      <c r="AX60">
        <f t="shared" si="38"/>
        <v>1</v>
      </c>
      <c r="AY60" t="str">
        <f t="shared" si="19"/>
        <v>29-35</v>
      </c>
    </row>
    <row r="61" spans="1:51" x14ac:dyDescent="0.3">
      <c r="A61" s="3" t="s">
        <v>31</v>
      </c>
      <c r="B61" s="3" t="s">
        <v>40</v>
      </c>
      <c r="C61" s="3" t="s">
        <v>39</v>
      </c>
      <c r="D61" s="3" t="s">
        <v>34</v>
      </c>
      <c r="E61" s="3" t="s">
        <v>34</v>
      </c>
      <c r="F61" s="3">
        <v>2</v>
      </c>
      <c r="G61" s="3">
        <v>1</v>
      </c>
      <c r="H61" s="3">
        <v>3</v>
      </c>
      <c r="I61" s="3">
        <v>4</v>
      </c>
      <c r="J61" s="3">
        <v>3</v>
      </c>
      <c r="K61" s="3">
        <v>2</v>
      </c>
      <c r="L61" s="3">
        <v>5</v>
      </c>
      <c r="M61" s="3">
        <v>1</v>
      </c>
      <c r="N61" s="3">
        <v>4</v>
      </c>
      <c r="O61" s="3">
        <v>4</v>
      </c>
      <c r="P61" s="3">
        <v>2</v>
      </c>
      <c r="Q61" s="3">
        <v>5</v>
      </c>
      <c r="R61" s="3">
        <v>4</v>
      </c>
      <c r="S61" s="3">
        <v>5</v>
      </c>
      <c r="T61" s="3">
        <v>1</v>
      </c>
      <c r="U61" s="9">
        <f t="shared" si="20"/>
        <v>1.1401754250991383</v>
      </c>
      <c r="V61" s="3">
        <f t="shared" si="21"/>
        <v>1.6431676725154982</v>
      </c>
      <c r="W61" s="11">
        <f t="shared" si="22"/>
        <v>1.8165902124584952</v>
      </c>
      <c r="X61" s="3">
        <v>4</v>
      </c>
      <c r="Y61" s="3">
        <v>4</v>
      </c>
      <c r="Z61" s="3">
        <v>5</v>
      </c>
      <c r="AA61" s="3">
        <v>4</v>
      </c>
      <c r="AB61" s="3">
        <v>5</v>
      </c>
      <c r="AC61" s="3">
        <v>4</v>
      </c>
      <c r="AD61" s="3">
        <v>5</v>
      </c>
      <c r="AE61" s="3">
        <v>5</v>
      </c>
      <c r="AF61" s="3" t="s">
        <v>35</v>
      </c>
      <c r="AG61" s="3" t="s">
        <v>34</v>
      </c>
      <c r="AH61" s="3" t="s">
        <v>35</v>
      </c>
      <c r="AI61" t="str">
        <f t="shared" si="23"/>
        <v>Instagram</v>
      </c>
      <c r="AJ61">
        <f t="shared" si="24"/>
        <v>2</v>
      </c>
      <c r="AK61">
        <f t="shared" si="25"/>
        <v>1</v>
      </c>
      <c r="AL61">
        <f t="shared" si="26"/>
        <v>3.5</v>
      </c>
      <c r="AM61">
        <f t="shared" si="27"/>
        <v>5</v>
      </c>
      <c r="AN61">
        <f t="shared" si="28"/>
        <v>3.5</v>
      </c>
      <c r="AO61">
        <f t="shared" si="29"/>
        <v>2</v>
      </c>
      <c r="AP61">
        <f t="shared" si="30"/>
        <v>5</v>
      </c>
      <c r="AQ61">
        <f t="shared" si="31"/>
        <v>1</v>
      </c>
      <c r="AR61">
        <f t="shared" si="32"/>
        <v>3.5</v>
      </c>
      <c r="AS61">
        <f t="shared" si="33"/>
        <v>3.5</v>
      </c>
      <c r="AT61">
        <f t="shared" si="34"/>
        <v>2</v>
      </c>
      <c r="AU61">
        <f t="shared" si="35"/>
        <v>4.5</v>
      </c>
      <c r="AV61">
        <f t="shared" si="36"/>
        <v>3</v>
      </c>
      <c r="AW61">
        <f t="shared" si="37"/>
        <v>4.5</v>
      </c>
      <c r="AX61">
        <f t="shared" si="38"/>
        <v>1</v>
      </c>
      <c r="AY61" t="str">
        <f t="shared" si="19"/>
        <v>29-35</v>
      </c>
    </row>
    <row r="62" spans="1:51" x14ac:dyDescent="0.3">
      <c r="A62" s="3" t="s">
        <v>31</v>
      </c>
      <c r="B62" s="3" t="s">
        <v>32</v>
      </c>
      <c r="C62" s="3" t="s">
        <v>39</v>
      </c>
      <c r="D62" s="3" t="s">
        <v>34</v>
      </c>
      <c r="E62" s="3" t="s">
        <v>34</v>
      </c>
      <c r="F62" s="3">
        <v>2</v>
      </c>
      <c r="G62" s="3">
        <v>2</v>
      </c>
      <c r="H62" s="3">
        <v>4</v>
      </c>
      <c r="I62" s="3">
        <v>4</v>
      </c>
      <c r="J62" s="3">
        <v>5</v>
      </c>
      <c r="K62" s="3">
        <v>1</v>
      </c>
      <c r="L62" s="3">
        <v>4</v>
      </c>
      <c r="M62" s="3">
        <v>1</v>
      </c>
      <c r="N62" s="3">
        <v>4</v>
      </c>
      <c r="O62" s="3">
        <v>4</v>
      </c>
      <c r="P62" s="3">
        <v>2</v>
      </c>
      <c r="Q62" s="3">
        <v>5</v>
      </c>
      <c r="R62" s="3">
        <v>5</v>
      </c>
      <c r="S62" s="3">
        <v>4</v>
      </c>
      <c r="T62" s="3">
        <v>1</v>
      </c>
      <c r="U62" s="9">
        <f t="shared" si="20"/>
        <v>1.3416407864998741</v>
      </c>
      <c r="V62" s="3">
        <f t="shared" si="21"/>
        <v>1.6431676725154982</v>
      </c>
      <c r="W62" s="11">
        <f t="shared" si="22"/>
        <v>1.8165902124584952</v>
      </c>
      <c r="X62" s="3">
        <v>4</v>
      </c>
      <c r="Y62" s="3">
        <v>4</v>
      </c>
      <c r="Z62" s="3">
        <v>5</v>
      </c>
      <c r="AA62" s="3">
        <v>5</v>
      </c>
      <c r="AB62" s="3">
        <v>5</v>
      </c>
      <c r="AC62" s="3">
        <v>4</v>
      </c>
      <c r="AD62" s="3">
        <v>3</v>
      </c>
      <c r="AE62" s="3">
        <v>4</v>
      </c>
      <c r="AF62" s="3" t="s">
        <v>35</v>
      </c>
      <c r="AG62" s="3" t="s">
        <v>34</v>
      </c>
      <c r="AH62" s="3" t="s">
        <v>35</v>
      </c>
      <c r="AI62" t="str">
        <f t="shared" si="23"/>
        <v>Instagram</v>
      </c>
      <c r="AJ62">
        <f t="shared" si="24"/>
        <v>1.5</v>
      </c>
      <c r="AK62">
        <f t="shared" si="25"/>
        <v>1.5</v>
      </c>
      <c r="AL62">
        <f t="shared" si="26"/>
        <v>3.5</v>
      </c>
      <c r="AM62">
        <f t="shared" si="27"/>
        <v>3.5</v>
      </c>
      <c r="AN62">
        <f t="shared" si="28"/>
        <v>5</v>
      </c>
      <c r="AO62">
        <f t="shared" si="29"/>
        <v>1.5</v>
      </c>
      <c r="AP62">
        <f t="shared" si="30"/>
        <v>4</v>
      </c>
      <c r="AQ62">
        <f t="shared" si="31"/>
        <v>1.5</v>
      </c>
      <c r="AR62">
        <f t="shared" si="32"/>
        <v>4</v>
      </c>
      <c r="AS62">
        <f t="shared" si="33"/>
        <v>4</v>
      </c>
      <c r="AT62">
        <f t="shared" si="34"/>
        <v>2</v>
      </c>
      <c r="AU62">
        <f t="shared" si="35"/>
        <v>4.5</v>
      </c>
      <c r="AV62">
        <f t="shared" si="36"/>
        <v>4.5</v>
      </c>
      <c r="AW62">
        <f t="shared" si="37"/>
        <v>3</v>
      </c>
      <c r="AX62">
        <f t="shared" si="38"/>
        <v>1</v>
      </c>
      <c r="AY62" t="str">
        <f t="shared" si="19"/>
        <v>19-22</v>
      </c>
    </row>
    <row r="63" spans="1:51" x14ac:dyDescent="0.3">
      <c r="A63" s="3" t="s">
        <v>31</v>
      </c>
      <c r="B63" s="3" t="s">
        <v>41</v>
      </c>
      <c r="C63" s="3" t="s">
        <v>39</v>
      </c>
      <c r="D63" s="3" t="s">
        <v>34</v>
      </c>
      <c r="E63" s="3" t="s">
        <v>34</v>
      </c>
      <c r="F63" s="3">
        <v>2</v>
      </c>
      <c r="G63" s="3">
        <v>2</v>
      </c>
      <c r="H63" s="3">
        <v>2</v>
      </c>
      <c r="I63" s="3">
        <v>4</v>
      </c>
      <c r="J63" s="3">
        <v>4</v>
      </c>
      <c r="K63" s="3">
        <v>1</v>
      </c>
      <c r="L63" s="3">
        <v>4</v>
      </c>
      <c r="M63" s="3">
        <v>1</v>
      </c>
      <c r="N63" s="3">
        <v>3</v>
      </c>
      <c r="O63" s="3">
        <v>4</v>
      </c>
      <c r="P63" s="3">
        <v>2</v>
      </c>
      <c r="Q63" s="3">
        <v>5</v>
      </c>
      <c r="R63" s="3">
        <v>4</v>
      </c>
      <c r="S63" s="3">
        <v>5</v>
      </c>
      <c r="T63" s="3">
        <v>1</v>
      </c>
      <c r="U63" s="9">
        <f t="shared" si="20"/>
        <v>1.0954451150103319</v>
      </c>
      <c r="V63" s="3">
        <f t="shared" si="21"/>
        <v>1.5165750888103104</v>
      </c>
      <c r="W63" s="11">
        <f t="shared" si="22"/>
        <v>1.8165902124584952</v>
      </c>
      <c r="X63" s="3">
        <v>4</v>
      </c>
      <c r="Y63" s="3">
        <v>4</v>
      </c>
      <c r="Z63" s="3">
        <v>5</v>
      </c>
      <c r="AA63" s="3">
        <v>4</v>
      </c>
      <c r="AB63" s="3">
        <v>5</v>
      </c>
      <c r="AC63" s="3">
        <v>4</v>
      </c>
      <c r="AD63" s="3">
        <v>4</v>
      </c>
      <c r="AE63" s="3">
        <v>5</v>
      </c>
      <c r="AF63" s="3" t="s">
        <v>35</v>
      </c>
      <c r="AG63" s="3" t="s">
        <v>34</v>
      </c>
      <c r="AH63" s="3" t="s">
        <v>35</v>
      </c>
      <c r="AI63" t="str">
        <f t="shared" si="23"/>
        <v>Instagram</v>
      </c>
      <c r="AJ63">
        <f t="shared" si="24"/>
        <v>2</v>
      </c>
      <c r="AK63">
        <f t="shared" si="25"/>
        <v>2</v>
      </c>
      <c r="AL63">
        <f t="shared" si="26"/>
        <v>2</v>
      </c>
      <c r="AM63">
        <f t="shared" si="27"/>
        <v>4.5</v>
      </c>
      <c r="AN63">
        <f t="shared" si="28"/>
        <v>4.5</v>
      </c>
      <c r="AO63">
        <f t="shared" si="29"/>
        <v>1.5</v>
      </c>
      <c r="AP63">
        <f t="shared" si="30"/>
        <v>4.5</v>
      </c>
      <c r="AQ63">
        <f t="shared" si="31"/>
        <v>1.5</v>
      </c>
      <c r="AR63">
        <f t="shared" si="32"/>
        <v>3</v>
      </c>
      <c r="AS63">
        <f t="shared" si="33"/>
        <v>4.5</v>
      </c>
      <c r="AT63">
        <f t="shared" si="34"/>
        <v>2</v>
      </c>
      <c r="AU63">
        <f t="shared" si="35"/>
        <v>4.5</v>
      </c>
      <c r="AV63">
        <f t="shared" si="36"/>
        <v>3</v>
      </c>
      <c r="AW63">
        <f t="shared" si="37"/>
        <v>4.5</v>
      </c>
      <c r="AX63">
        <f t="shared" si="38"/>
        <v>1</v>
      </c>
      <c r="AY63" t="str">
        <f t="shared" si="19"/>
        <v>15-18</v>
      </c>
    </row>
    <row r="64" spans="1:51" x14ac:dyDescent="0.3">
      <c r="A64" s="3" t="s">
        <v>31</v>
      </c>
      <c r="B64" s="3" t="s">
        <v>38</v>
      </c>
      <c r="C64" s="3" t="s">
        <v>39</v>
      </c>
      <c r="D64" s="3" t="s">
        <v>36</v>
      </c>
      <c r="E64" s="3" t="s">
        <v>36</v>
      </c>
      <c r="F64" s="3">
        <v>1</v>
      </c>
      <c r="G64" s="3">
        <v>1</v>
      </c>
      <c r="H64" s="3">
        <v>2</v>
      </c>
      <c r="I64" s="3">
        <v>4</v>
      </c>
      <c r="J64" s="3">
        <v>4</v>
      </c>
      <c r="K64" s="3">
        <v>1</v>
      </c>
      <c r="L64" s="3">
        <v>5</v>
      </c>
      <c r="M64" s="3">
        <v>5</v>
      </c>
      <c r="N64" s="3">
        <v>4</v>
      </c>
      <c r="O64" s="3">
        <v>3</v>
      </c>
      <c r="P64" s="3">
        <v>2</v>
      </c>
      <c r="Q64" s="3">
        <v>4</v>
      </c>
      <c r="R64" s="3">
        <v>5</v>
      </c>
      <c r="S64" s="3">
        <v>5</v>
      </c>
      <c r="T64" s="3">
        <v>1</v>
      </c>
      <c r="U64" s="9">
        <f t="shared" si="20"/>
        <v>1.51657508881031</v>
      </c>
      <c r="V64" s="3">
        <f t="shared" si="21"/>
        <v>1.6733200530681513</v>
      </c>
      <c r="W64" s="11">
        <f t="shared" si="22"/>
        <v>1.8165902124584952</v>
      </c>
      <c r="X64" s="3">
        <v>4</v>
      </c>
      <c r="Y64" s="3">
        <v>5</v>
      </c>
      <c r="Z64" s="3">
        <v>5</v>
      </c>
      <c r="AA64" s="3">
        <v>4</v>
      </c>
      <c r="AB64" s="3">
        <v>5</v>
      </c>
      <c r="AC64" s="3">
        <v>4</v>
      </c>
      <c r="AD64" s="3">
        <v>4</v>
      </c>
      <c r="AE64" s="3">
        <v>5</v>
      </c>
      <c r="AF64" s="3" t="s">
        <v>35</v>
      </c>
      <c r="AG64" s="3" t="s">
        <v>36</v>
      </c>
      <c r="AH64" s="3" t="s">
        <v>35</v>
      </c>
      <c r="AI64" t="str">
        <f t="shared" si="23"/>
        <v>Twitter</v>
      </c>
      <c r="AJ64">
        <f t="shared" si="24"/>
        <v>1.5</v>
      </c>
      <c r="AK64">
        <f t="shared" si="25"/>
        <v>1.5</v>
      </c>
      <c r="AL64">
        <f t="shared" si="26"/>
        <v>3</v>
      </c>
      <c r="AM64">
        <f t="shared" si="27"/>
        <v>4.5</v>
      </c>
      <c r="AN64">
        <f t="shared" si="28"/>
        <v>4.5</v>
      </c>
      <c r="AO64">
        <f t="shared" si="29"/>
        <v>1</v>
      </c>
      <c r="AP64">
        <f t="shared" si="30"/>
        <v>4.5</v>
      </c>
      <c r="AQ64">
        <f t="shared" si="31"/>
        <v>4.5</v>
      </c>
      <c r="AR64">
        <f t="shared" si="32"/>
        <v>3</v>
      </c>
      <c r="AS64">
        <f t="shared" si="33"/>
        <v>2</v>
      </c>
      <c r="AT64">
        <f t="shared" si="34"/>
        <v>2</v>
      </c>
      <c r="AU64">
        <f t="shared" si="35"/>
        <v>3</v>
      </c>
      <c r="AV64">
        <f t="shared" si="36"/>
        <v>4.5</v>
      </c>
      <c r="AW64">
        <f t="shared" si="37"/>
        <v>4.5</v>
      </c>
      <c r="AX64">
        <f t="shared" si="38"/>
        <v>1</v>
      </c>
      <c r="AY64" t="str">
        <f t="shared" si="19"/>
        <v>23-28</v>
      </c>
    </row>
    <row r="65" spans="1:51" x14ac:dyDescent="0.3">
      <c r="A65" s="3" t="s">
        <v>31</v>
      </c>
      <c r="B65" s="3" t="s">
        <v>32</v>
      </c>
      <c r="C65" s="3" t="s">
        <v>33</v>
      </c>
      <c r="D65" s="3" t="s">
        <v>35</v>
      </c>
      <c r="E65" s="3" t="s">
        <v>35</v>
      </c>
      <c r="F65" s="3">
        <v>2</v>
      </c>
      <c r="G65" s="3">
        <v>1</v>
      </c>
      <c r="H65" s="3">
        <v>3</v>
      </c>
      <c r="I65" s="3">
        <v>4</v>
      </c>
      <c r="J65" s="3">
        <v>4</v>
      </c>
      <c r="K65" s="3">
        <v>1</v>
      </c>
      <c r="L65" s="3">
        <v>5</v>
      </c>
      <c r="M65" s="3">
        <v>1</v>
      </c>
      <c r="N65" s="3">
        <v>4</v>
      </c>
      <c r="O65" s="3">
        <v>4</v>
      </c>
      <c r="P65" s="3">
        <v>2</v>
      </c>
      <c r="Q65" s="3">
        <v>4</v>
      </c>
      <c r="R65" s="3">
        <v>5</v>
      </c>
      <c r="S65" s="3">
        <v>5</v>
      </c>
      <c r="T65" s="3">
        <v>1</v>
      </c>
      <c r="U65" s="9">
        <f t="shared" si="20"/>
        <v>1.3038404810405295</v>
      </c>
      <c r="V65" s="3">
        <f t="shared" si="21"/>
        <v>1.8708286933869707</v>
      </c>
      <c r="W65" s="11">
        <f t="shared" si="22"/>
        <v>1.8165902124584952</v>
      </c>
      <c r="X65" s="3">
        <v>4</v>
      </c>
      <c r="Y65" s="3">
        <v>4</v>
      </c>
      <c r="Z65" s="3">
        <v>3</v>
      </c>
      <c r="AA65" s="3">
        <v>4</v>
      </c>
      <c r="AB65" s="3">
        <v>5</v>
      </c>
      <c r="AC65" s="3">
        <v>4</v>
      </c>
      <c r="AD65" s="3">
        <v>4</v>
      </c>
      <c r="AE65" s="3">
        <v>5</v>
      </c>
      <c r="AF65" s="3" t="s">
        <v>36</v>
      </c>
      <c r="AG65" s="3" t="s">
        <v>35</v>
      </c>
      <c r="AH65" s="3" t="s">
        <v>36</v>
      </c>
      <c r="AI65" t="str">
        <f t="shared" si="23"/>
        <v>Facebook</v>
      </c>
      <c r="AJ65">
        <f t="shared" si="24"/>
        <v>2</v>
      </c>
      <c r="AK65">
        <f t="shared" si="25"/>
        <v>1</v>
      </c>
      <c r="AL65">
        <f t="shared" si="26"/>
        <v>3</v>
      </c>
      <c r="AM65">
        <f t="shared" si="27"/>
        <v>4.5</v>
      </c>
      <c r="AN65">
        <f t="shared" si="28"/>
        <v>4.5</v>
      </c>
      <c r="AO65">
        <f t="shared" si="29"/>
        <v>1.5</v>
      </c>
      <c r="AP65">
        <f t="shared" si="30"/>
        <v>5</v>
      </c>
      <c r="AQ65">
        <f t="shared" si="31"/>
        <v>1.5</v>
      </c>
      <c r="AR65">
        <f t="shared" si="32"/>
        <v>3.5</v>
      </c>
      <c r="AS65">
        <f t="shared" si="33"/>
        <v>3.5</v>
      </c>
      <c r="AT65">
        <f t="shared" si="34"/>
        <v>2</v>
      </c>
      <c r="AU65">
        <f t="shared" si="35"/>
        <v>3</v>
      </c>
      <c r="AV65">
        <f t="shared" si="36"/>
        <v>4.5</v>
      </c>
      <c r="AW65">
        <f t="shared" si="37"/>
        <v>4.5</v>
      </c>
      <c r="AX65">
        <f t="shared" si="38"/>
        <v>1</v>
      </c>
      <c r="AY65" t="str">
        <f t="shared" si="19"/>
        <v>19-22</v>
      </c>
    </row>
    <row r="66" spans="1:51" x14ac:dyDescent="0.3">
      <c r="A66" s="3" t="s">
        <v>31</v>
      </c>
      <c r="B66" s="3" t="s">
        <v>41</v>
      </c>
      <c r="C66" s="3" t="s">
        <v>39</v>
      </c>
      <c r="D66" s="3" t="s">
        <v>35</v>
      </c>
      <c r="E66" s="3" t="s">
        <v>34</v>
      </c>
      <c r="F66" s="3">
        <v>2</v>
      </c>
      <c r="G66" s="3">
        <v>1</v>
      </c>
      <c r="H66" s="3">
        <v>3</v>
      </c>
      <c r="I66" s="3">
        <v>4</v>
      </c>
      <c r="J66" s="3">
        <v>4</v>
      </c>
      <c r="K66" s="3">
        <v>1</v>
      </c>
      <c r="L66" s="3">
        <v>5</v>
      </c>
      <c r="M66" s="3">
        <v>2</v>
      </c>
      <c r="N66" s="3">
        <v>5</v>
      </c>
      <c r="O66" s="3">
        <v>3</v>
      </c>
      <c r="P66" s="3">
        <v>5</v>
      </c>
      <c r="Q66" s="3">
        <v>4</v>
      </c>
      <c r="R66" s="3">
        <v>5</v>
      </c>
      <c r="S66" s="3">
        <v>5</v>
      </c>
      <c r="T66" s="3">
        <v>1</v>
      </c>
      <c r="U66" s="9">
        <f t="shared" ref="U66:U101" si="39">_xlfn.STDEV.S(F66:J66)</f>
        <v>1.3038404810405295</v>
      </c>
      <c r="V66" s="3">
        <f t="shared" ref="V66:V101" si="40">_xlfn.STDEV.S(K66:O66)</f>
        <v>1.7888543819998315</v>
      </c>
      <c r="W66" s="11">
        <f t="shared" ref="W66:W101" si="41">_xlfn.STDEV.S(P66:T66)</f>
        <v>1.7320508075688772</v>
      </c>
      <c r="X66" s="3">
        <v>4</v>
      </c>
      <c r="Y66" s="3">
        <v>5</v>
      </c>
      <c r="Z66" s="3">
        <v>5</v>
      </c>
      <c r="AA66" s="3">
        <v>5</v>
      </c>
      <c r="AB66" s="3">
        <v>5</v>
      </c>
      <c r="AC66" s="3">
        <v>4</v>
      </c>
      <c r="AD66" s="3">
        <v>4</v>
      </c>
      <c r="AE66" s="3">
        <v>5</v>
      </c>
      <c r="AF66" s="3" t="s">
        <v>36</v>
      </c>
      <c r="AG66" s="3" t="s">
        <v>35</v>
      </c>
      <c r="AH66" s="3" t="s">
        <v>36</v>
      </c>
      <c r="AI66" t="str">
        <f t="shared" ref="AI66:AI101" si="42">_xlfn.LET(_xlpm.x,E66,
 IF(ISNUMBER(SEARCH("Twitter",_xlpm.x)),"Twitter",
 IF(ISNUMBER(SEARCH("Facebook",_xlpm.x)),"Facebook",
 IF(ISNUMBER(SEARCH("Instagram",_xlpm.x)),"Instagram",""))))</f>
        <v>Instagram</v>
      </c>
      <c r="AJ66">
        <f t="shared" ref="AJ66:AJ101" si="43">_xlfn.RANK.AVG(F66,$F66:$J66,1)</f>
        <v>2</v>
      </c>
      <c r="AK66">
        <f t="shared" ref="AK66:AK101" si="44">_xlfn.RANK.AVG(G66,$F66:$J66,1)</f>
        <v>1</v>
      </c>
      <c r="AL66">
        <f t="shared" ref="AL66:AL101" si="45">_xlfn.RANK.AVG(H66,$F66:$J66,1)</f>
        <v>3</v>
      </c>
      <c r="AM66">
        <f t="shared" ref="AM66:AM101" si="46">_xlfn.RANK.AVG(I66,$F66:$J66,1)</f>
        <v>4.5</v>
      </c>
      <c r="AN66">
        <f t="shared" ref="AN66:AN101" si="47">_xlfn.RANK.AVG(J66,$F66:$J66,1)</f>
        <v>4.5</v>
      </c>
      <c r="AO66">
        <f t="shared" ref="AO66:AO101" si="48">_xlfn.RANK.AVG(K66,$K66:$O66,1)</f>
        <v>1</v>
      </c>
      <c r="AP66">
        <f t="shared" ref="AP66:AP101" si="49">_xlfn.RANK.AVG(L66,$K66:$O66,1)</f>
        <v>4.5</v>
      </c>
      <c r="AQ66">
        <f t="shared" ref="AQ66:AQ101" si="50">_xlfn.RANK.AVG(M66,$K66:$O66,1)</f>
        <v>2</v>
      </c>
      <c r="AR66">
        <f t="shared" ref="AR66:AR101" si="51">_xlfn.RANK.AVG(N66,$K66:$O66,1)</f>
        <v>4.5</v>
      </c>
      <c r="AS66">
        <f t="shared" ref="AS66:AS101" si="52">_xlfn.RANK.AVG(O66,$K66:$O66,1)</f>
        <v>3</v>
      </c>
      <c r="AT66">
        <f t="shared" ref="AT66:AT101" si="53">_xlfn.RANK.AVG(P66,$P66:$T66,1)</f>
        <v>4</v>
      </c>
      <c r="AU66">
        <f t="shared" ref="AU66:AU101" si="54">_xlfn.RANK.AVG(Q66,$P66:$T66,1)</f>
        <v>2</v>
      </c>
      <c r="AV66">
        <f t="shared" ref="AV66:AV101" si="55">_xlfn.RANK.AVG(R66,$P66:$T66,1)</f>
        <v>4</v>
      </c>
      <c r="AW66">
        <f t="shared" ref="AW66:AW101" si="56">_xlfn.RANK.AVG(S66,$P66:$T66,1)</f>
        <v>4</v>
      </c>
      <c r="AX66">
        <f t="shared" ref="AX66:AX101" si="57">_xlfn.RANK.AVG(T66,$P66:$T66,1)</f>
        <v>1</v>
      </c>
      <c r="AY66" t="str">
        <f t="shared" si="19"/>
        <v>15-18</v>
      </c>
    </row>
    <row r="67" spans="1:51" x14ac:dyDescent="0.3">
      <c r="A67" s="3" t="s">
        <v>31</v>
      </c>
      <c r="B67" s="3" t="s">
        <v>40</v>
      </c>
      <c r="C67" s="3" t="s">
        <v>33</v>
      </c>
      <c r="D67" s="3" t="s">
        <v>36</v>
      </c>
      <c r="E67" s="3" t="s">
        <v>36</v>
      </c>
      <c r="F67" s="3">
        <v>2</v>
      </c>
      <c r="G67" s="3">
        <v>2</v>
      </c>
      <c r="H67" s="3">
        <v>3</v>
      </c>
      <c r="I67" s="3">
        <v>4</v>
      </c>
      <c r="J67" s="3">
        <v>4</v>
      </c>
      <c r="K67" s="3">
        <v>1</v>
      </c>
      <c r="L67" s="3">
        <v>5</v>
      </c>
      <c r="M67" s="3">
        <v>2</v>
      </c>
      <c r="N67" s="3">
        <v>4</v>
      </c>
      <c r="O67" s="3">
        <v>4</v>
      </c>
      <c r="P67" s="3">
        <v>1</v>
      </c>
      <c r="Q67" s="3">
        <v>5</v>
      </c>
      <c r="R67" s="3">
        <v>5</v>
      </c>
      <c r="S67" s="3">
        <v>5</v>
      </c>
      <c r="T67" s="3">
        <v>1</v>
      </c>
      <c r="U67" s="9">
        <f t="shared" si="39"/>
        <v>1</v>
      </c>
      <c r="V67" s="3">
        <f t="shared" si="40"/>
        <v>1.6431676725154982</v>
      </c>
      <c r="W67" s="11">
        <f t="shared" si="41"/>
        <v>2.1908902300206647</v>
      </c>
      <c r="X67" s="3">
        <v>4</v>
      </c>
      <c r="Y67" s="3">
        <v>5</v>
      </c>
      <c r="Z67" s="3">
        <v>5</v>
      </c>
      <c r="AA67" s="3">
        <v>5</v>
      </c>
      <c r="AB67" s="3">
        <v>5</v>
      </c>
      <c r="AC67" s="3">
        <v>4</v>
      </c>
      <c r="AD67" s="3">
        <v>5</v>
      </c>
      <c r="AE67" s="3">
        <v>5</v>
      </c>
      <c r="AF67" s="3" t="s">
        <v>35</v>
      </c>
      <c r="AG67" s="3" t="s">
        <v>35</v>
      </c>
      <c r="AH67" s="3" t="s">
        <v>35</v>
      </c>
      <c r="AI67" t="str">
        <f t="shared" si="42"/>
        <v>Twitter</v>
      </c>
      <c r="AJ67">
        <f t="shared" si="43"/>
        <v>1.5</v>
      </c>
      <c r="AK67">
        <f t="shared" si="44"/>
        <v>1.5</v>
      </c>
      <c r="AL67">
        <f t="shared" si="45"/>
        <v>3</v>
      </c>
      <c r="AM67">
        <f t="shared" si="46"/>
        <v>4.5</v>
      </c>
      <c r="AN67">
        <f t="shared" si="47"/>
        <v>4.5</v>
      </c>
      <c r="AO67">
        <f t="shared" si="48"/>
        <v>1</v>
      </c>
      <c r="AP67">
        <f t="shared" si="49"/>
        <v>5</v>
      </c>
      <c r="AQ67">
        <f t="shared" si="50"/>
        <v>2</v>
      </c>
      <c r="AR67">
        <f t="shared" si="51"/>
        <v>3.5</v>
      </c>
      <c r="AS67">
        <f t="shared" si="52"/>
        <v>3.5</v>
      </c>
      <c r="AT67">
        <f t="shared" si="53"/>
        <v>1.5</v>
      </c>
      <c r="AU67">
        <f t="shared" si="54"/>
        <v>4</v>
      </c>
      <c r="AV67">
        <f t="shared" si="55"/>
        <v>4</v>
      </c>
      <c r="AW67">
        <f t="shared" si="56"/>
        <v>4</v>
      </c>
      <c r="AX67">
        <f t="shared" si="57"/>
        <v>1.5</v>
      </c>
      <c r="AY67" t="str">
        <f t="shared" ref="AY67:AY101" si="58">SUBSTITUTE(SUBSTITUTE(TRIM(B67),CHAR(160),""),"–","-")</f>
        <v>29-35</v>
      </c>
    </row>
    <row r="68" spans="1:51" x14ac:dyDescent="0.3">
      <c r="A68" s="3" t="s">
        <v>31</v>
      </c>
      <c r="B68" s="3" t="s">
        <v>32</v>
      </c>
      <c r="C68" s="3" t="s">
        <v>39</v>
      </c>
      <c r="D68" s="3" t="s">
        <v>37</v>
      </c>
      <c r="E68" s="3" t="s">
        <v>34</v>
      </c>
      <c r="F68" s="3">
        <v>2</v>
      </c>
      <c r="G68" s="3">
        <v>1</v>
      </c>
      <c r="H68" s="3">
        <v>3</v>
      </c>
      <c r="I68" s="3">
        <v>4</v>
      </c>
      <c r="J68" s="3">
        <v>4</v>
      </c>
      <c r="K68" s="3">
        <v>1</v>
      </c>
      <c r="L68" s="3">
        <v>5</v>
      </c>
      <c r="M68" s="3">
        <v>1</v>
      </c>
      <c r="N68" s="3">
        <v>4</v>
      </c>
      <c r="O68" s="3">
        <v>4</v>
      </c>
      <c r="P68" s="3">
        <v>2</v>
      </c>
      <c r="Q68" s="3">
        <v>5</v>
      </c>
      <c r="R68" s="3">
        <v>4</v>
      </c>
      <c r="S68" s="3">
        <v>5</v>
      </c>
      <c r="T68" s="3">
        <v>1</v>
      </c>
      <c r="U68" s="9">
        <f t="shared" si="39"/>
        <v>1.3038404810405295</v>
      </c>
      <c r="V68" s="3">
        <f t="shared" si="40"/>
        <v>1.8708286933869707</v>
      </c>
      <c r="W68" s="11">
        <f t="shared" si="41"/>
        <v>1.8165902124584952</v>
      </c>
      <c r="X68" s="3">
        <v>4</v>
      </c>
      <c r="Y68" s="3">
        <v>4</v>
      </c>
      <c r="Z68" s="3">
        <v>5</v>
      </c>
      <c r="AA68" s="3">
        <v>5</v>
      </c>
      <c r="AB68" s="3">
        <v>5</v>
      </c>
      <c r="AC68" s="3">
        <v>4</v>
      </c>
      <c r="AD68" s="3">
        <v>2</v>
      </c>
      <c r="AE68" s="3">
        <v>4</v>
      </c>
      <c r="AF68" s="3" t="s">
        <v>36</v>
      </c>
      <c r="AG68" s="3" t="s">
        <v>34</v>
      </c>
      <c r="AH68" s="3" t="s">
        <v>36</v>
      </c>
      <c r="AI68" t="str">
        <f t="shared" si="42"/>
        <v>Instagram</v>
      </c>
      <c r="AJ68">
        <f t="shared" si="43"/>
        <v>2</v>
      </c>
      <c r="AK68">
        <f t="shared" si="44"/>
        <v>1</v>
      </c>
      <c r="AL68">
        <f t="shared" si="45"/>
        <v>3</v>
      </c>
      <c r="AM68">
        <f t="shared" si="46"/>
        <v>4.5</v>
      </c>
      <c r="AN68">
        <f t="shared" si="47"/>
        <v>4.5</v>
      </c>
      <c r="AO68">
        <f t="shared" si="48"/>
        <v>1.5</v>
      </c>
      <c r="AP68">
        <f t="shared" si="49"/>
        <v>5</v>
      </c>
      <c r="AQ68">
        <f t="shared" si="50"/>
        <v>1.5</v>
      </c>
      <c r="AR68">
        <f t="shared" si="51"/>
        <v>3.5</v>
      </c>
      <c r="AS68">
        <f t="shared" si="52"/>
        <v>3.5</v>
      </c>
      <c r="AT68">
        <f t="shared" si="53"/>
        <v>2</v>
      </c>
      <c r="AU68">
        <f t="shared" si="54"/>
        <v>4.5</v>
      </c>
      <c r="AV68">
        <f t="shared" si="55"/>
        <v>3</v>
      </c>
      <c r="AW68">
        <f t="shared" si="56"/>
        <v>4.5</v>
      </c>
      <c r="AX68">
        <f t="shared" si="57"/>
        <v>1</v>
      </c>
      <c r="AY68" t="str">
        <f t="shared" si="58"/>
        <v>19-22</v>
      </c>
    </row>
    <row r="69" spans="1:51" x14ac:dyDescent="0.3">
      <c r="A69" s="3" t="s">
        <v>31</v>
      </c>
      <c r="B69" s="3" t="s">
        <v>41</v>
      </c>
      <c r="C69" s="3" t="s">
        <v>39</v>
      </c>
      <c r="D69" s="3" t="s">
        <v>35</v>
      </c>
      <c r="E69" s="3" t="s">
        <v>34</v>
      </c>
      <c r="F69" s="3">
        <v>2</v>
      </c>
      <c r="G69" s="3">
        <v>1</v>
      </c>
      <c r="H69" s="3">
        <v>2</v>
      </c>
      <c r="I69" s="3">
        <v>3</v>
      </c>
      <c r="J69" s="3">
        <v>3</v>
      </c>
      <c r="K69" s="3">
        <v>1</v>
      </c>
      <c r="L69" s="3">
        <v>3</v>
      </c>
      <c r="M69" s="3">
        <v>1</v>
      </c>
      <c r="N69" s="3">
        <v>4</v>
      </c>
      <c r="O69" s="3">
        <v>3</v>
      </c>
      <c r="P69" s="3">
        <v>1</v>
      </c>
      <c r="Q69" s="3">
        <v>3</v>
      </c>
      <c r="R69" s="3">
        <v>4</v>
      </c>
      <c r="S69" s="3">
        <v>4</v>
      </c>
      <c r="T69" s="3">
        <v>2</v>
      </c>
      <c r="U69" s="9">
        <f t="shared" si="39"/>
        <v>0.83666002653407567</v>
      </c>
      <c r="V69" s="3">
        <f t="shared" si="40"/>
        <v>1.3416407864998738</v>
      </c>
      <c r="W69" s="11">
        <f t="shared" si="41"/>
        <v>1.3038404810405295</v>
      </c>
      <c r="X69" s="3">
        <v>3</v>
      </c>
      <c r="Y69" s="3">
        <v>4</v>
      </c>
      <c r="Z69" s="3">
        <v>2</v>
      </c>
      <c r="AA69" s="3">
        <v>2</v>
      </c>
      <c r="AB69" s="3">
        <v>3</v>
      </c>
      <c r="AC69" s="3">
        <v>4</v>
      </c>
      <c r="AD69" s="3">
        <v>3</v>
      </c>
      <c r="AE69" s="3">
        <v>5</v>
      </c>
      <c r="AF69" s="3" t="s">
        <v>36</v>
      </c>
      <c r="AG69" s="3" t="s">
        <v>34</v>
      </c>
      <c r="AH69" s="3" t="s">
        <v>36</v>
      </c>
      <c r="AI69" t="str">
        <f t="shared" si="42"/>
        <v>Instagram</v>
      </c>
      <c r="AJ69">
        <f t="shared" si="43"/>
        <v>2.5</v>
      </c>
      <c r="AK69">
        <f t="shared" si="44"/>
        <v>1</v>
      </c>
      <c r="AL69">
        <f t="shared" si="45"/>
        <v>2.5</v>
      </c>
      <c r="AM69">
        <f t="shared" si="46"/>
        <v>4.5</v>
      </c>
      <c r="AN69">
        <f t="shared" si="47"/>
        <v>4.5</v>
      </c>
      <c r="AO69">
        <f t="shared" si="48"/>
        <v>1.5</v>
      </c>
      <c r="AP69">
        <f t="shared" si="49"/>
        <v>3.5</v>
      </c>
      <c r="AQ69">
        <f t="shared" si="50"/>
        <v>1.5</v>
      </c>
      <c r="AR69">
        <f t="shared" si="51"/>
        <v>5</v>
      </c>
      <c r="AS69">
        <f t="shared" si="52"/>
        <v>3.5</v>
      </c>
      <c r="AT69">
        <f t="shared" si="53"/>
        <v>1</v>
      </c>
      <c r="AU69">
        <f t="shared" si="54"/>
        <v>3</v>
      </c>
      <c r="AV69">
        <f t="shared" si="55"/>
        <v>4.5</v>
      </c>
      <c r="AW69">
        <f t="shared" si="56"/>
        <v>4.5</v>
      </c>
      <c r="AX69">
        <f t="shared" si="57"/>
        <v>2</v>
      </c>
      <c r="AY69" t="str">
        <f t="shared" si="58"/>
        <v>15-18</v>
      </c>
    </row>
    <row r="70" spans="1:51" x14ac:dyDescent="0.3">
      <c r="A70" s="3" t="s">
        <v>31</v>
      </c>
      <c r="B70" s="3" t="s">
        <v>38</v>
      </c>
      <c r="C70" s="3" t="s">
        <v>33</v>
      </c>
      <c r="D70" s="3" t="s">
        <v>35</v>
      </c>
      <c r="E70" s="3" t="s">
        <v>34</v>
      </c>
      <c r="F70" s="3">
        <v>2</v>
      </c>
      <c r="G70" s="3">
        <v>1</v>
      </c>
      <c r="H70" s="3">
        <v>3</v>
      </c>
      <c r="I70" s="3">
        <v>4</v>
      </c>
      <c r="J70" s="3">
        <v>2</v>
      </c>
      <c r="K70" s="3">
        <v>1</v>
      </c>
      <c r="L70" s="3">
        <v>3</v>
      </c>
      <c r="M70" s="3">
        <v>4</v>
      </c>
      <c r="N70" s="3">
        <v>4</v>
      </c>
      <c r="O70" s="3">
        <v>3</v>
      </c>
      <c r="P70" s="3">
        <v>2</v>
      </c>
      <c r="Q70" s="3">
        <v>4</v>
      </c>
      <c r="R70" s="3">
        <v>4</v>
      </c>
      <c r="S70" s="3">
        <v>5</v>
      </c>
      <c r="T70" s="3">
        <v>2</v>
      </c>
      <c r="U70" s="9">
        <f t="shared" si="39"/>
        <v>1.1401754250991378</v>
      </c>
      <c r="V70" s="3">
        <f t="shared" si="40"/>
        <v>1.2247448713915889</v>
      </c>
      <c r="W70" s="11">
        <f t="shared" si="41"/>
        <v>1.3416407864998741</v>
      </c>
      <c r="X70" s="3">
        <v>3</v>
      </c>
      <c r="Y70" s="3">
        <v>3</v>
      </c>
      <c r="Z70" s="3">
        <v>2</v>
      </c>
      <c r="AA70" s="3">
        <v>2</v>
      </c>
      <c r="AB70" s="3">
        <v>3</v>
      </c>
      <c r="AC70" s="3">
        <v>3</v>
      </c>
      <c r="AD70" s="3">
        <v>3</v>
      </c>
      <c r="AE70" s="3">
        <v>4</v>
      </c>
      <c r="AF70" s="3" t="s">
        <v>34</v>
      </c>
      <c r="AG70" s="3" t="s">
        <v>34</v>
      </c>
      <c r="AH70" s="3" t="s">
        <v>34</v>
      </c>
      <c r="AI70" t="str">
        <f t="shared" si="42"/>
        <v>Instagram</v>
      </c>
      <c r="AJ70">
        <f t="shared" si="43"/>
        <v>2.5</v>
      </c>
      <c r="AK70">
        <f t="shared" si="44"/>
        <v>1</v>
      </c>
      <c r="AL70">
        <f t="shared" si="45"/>
        <v>4</v>
      </c>
      <c r="AM70">
        <f t="shared" si="46"/>
        <v>5</v>
      </c>
      <c r="AN70">
        <f t="shared" si="47"/>
        <v>2.5</v>
      </c>
      <c r="AO70">
        <f t="shared" si="48"/>
        <v>1</v>
      </c>
      <c r="AP70">
        <f t="shared" si="49"/>
        <v>2.5</v>
      </c>
      <c r="AQ70">
        <f t="shared" si="50"/>
        <v>4.5</v>
      </c>
      <c r="AR70">
        <f t="shared" si="51"/>
        <v>4.5</v>
      </c>
      <c r="AS70">
        <f t="shared" si="52"/>
        <v>2.5</v>
      </c>
      <c r="AT70">
        <f t="shared" si="53"/>
        <v>1.5</v>
      </c>
      <c r="AU70">
        <f t="shared" si="54"/>
        <v>3.5</v>
      </c>
      <c r="AV70">
        <f t="shared" si="55"/>
        <v>3.5</v>
      </c>
      <c r="AW70">
        <f t="shared" si="56"/>
        <v>5</v>
      </c>
      <c r="AX70">
        <f t="shared" si="57"/>
        <v>1.5</v>
      </c>
      <c r="AY70" t="str">
        <f t="shared" si="58"/>
        <v>23-28</v>
      </c>
    </row>
    <row r="71" spans="1:51" x14ac:dyDescent="0.3">
      <c r="A71" s="3" t="s">
        <v>31</v>
      </c>
      <c r="B71" s="3" t="s">
        <v>38</v>
      </c>
      <c r="C71" s="3" t="s">
        <v>33</v>
      </c>
      <c r="D71" s="3" t="s">
        <v>34</v>
      </c>
      <c r="E71" s="3" t="s">
        <v>34</v>
      </c>
      <c r="F71" s="3">
        <v>2</v>
      </c>
      <c r="G71" s="3">
        <v>1</v>
      </c>
      <c r="H71" s="3">
        <v>2</v>
      </c>
      <c r="I71" s="3">
        <v>4</v>
      </c>
      <c r="J71" s="3">
        <v>3</v>
      </c>
      <c r="K71" s="3">
        <v>1</v>
      </c>
      <c r="L71" s="3">
        <v>4</v>
      </c>
      <c r="M71" s="3">
        <v>2</v>
      </c>
      <c r="N71" s="3">
        <v>3</v>
      </c>
      <c r="O71" s="3">
        <v>2</v>
      </c>
      <c r="P71" s="3">
        <v>3</v>
      </c>
      <c r="Q71" s="3">
        <v>5</v>
      </c>
      <c r="R71" s="3">
        <v>5</v>
      </c>
      <c r="S71" s="3">
        <v>5</v>
      </c>
      <c r="T71" s="3">
        <v>1</v>
      </c>
      <c r="U71" s="9">
        <f t="shared" si="39"/>
        <v>1.1401754250991378</v>
      </c>
      <c r="V71" s="3">
        <f t="shared" si="40"/>
        <v>1.1401754250991378</v>
      </c>
      <c r="W71" s="11">
        <f t="shared" si="41"/>
        <v>1.7888543819998315</v>
      </c>
      <c r="X71" s="3">
        <v>4</v>
      </c>
      <c r="Y71" s="3">
        <v>3</v>
      </c>
      <c r="Z71" s="3">
        <v>4</v>
      </c>
      <c r="AA71" s="3">
        <v>3</v>
      </c>
      <c r="AB71" s="3">
        <v>3</v>
      </c>
      <c r="AC71" s="3">
        <v>3</v>
      </c>
      <c r="AD71" s="3">
        <v>3</v>
      </c>
      <c r="AE71" s="3">
        <v>3</v>
      </c>
      <c r="AF71" s="3" t="s">
        <v>34</v>
      </c>
      <c r="AG71" s="3" t="s">
        <v>34</v>
      </c>
      <c r="AH71" s="3" t="s">
        <v>35</v>
      </c>
      <c r="AI71" t="str">
        <f t="shared" si="42"/>
        <v>Instagram</v>
      </c>
      <c r="AJ71">
        <f t="shared" si="43"/>
        <v>2.5</v>
      </c>
      <c r="AK71">
        <f t="shared" si="44"/>
        <v>1</v>
      </c>
      <c r="AL71">
        <f t="shared" si="45"/>
        <v>2.5</v>
      </c>
      <c r="AM71">
        <f t="shared" si="46"/>
        <v>5</v>
      </c>
      <c r="AN71">
        <f t="shared" si="47"/>
        <v>4</v>
      </c>
      <c r="AO71">
        <f t="shared" si="48"/>
        <v>1</v>
      </c>
      <c r="AP71">
        <f t="shared" si="49"/>
        <v>5</v>
      </c>
      <c r="AQ71">
        <f t="shared" si="50"/>
        <v>2.5</v>
      </c>
      <c r="AR71">
        <f t="shared" si="51"/>
        <v>4</v>
      </c>
      <c r="AS71">
        <f t="shared" si="52"/>
        <v>2.5</v>
      </c>
      <c r="AT71">
        <f t="shared" si="53"/>
        <v>2</v>
      </c>
      <c r="AU71">
        <f t="shared" si="54"/>
        <v>4</v>
      </c>
      <c r="AV71">
        <f t="shared" si="55"/>
        <v>4</v>
      </c>
      <c r="AW71">
        <f t="shared" si="56"/>
        <v>4</v>
      </c>
      <c r="AX71">
        <f t="shared" si="57"/>
        <v>1</v>
      </c>
      <c r="AY71" t="str">
        <f t="shared" si="58"/>
        <v>23-28</v>
      </c>
    </row>
    <row r="72" spans="1:51" x14ac:dyDescent="0.3">
      <c r="A72" s="3" t="s">
        <v>31</v>
      </c>
      <c r="B72" s="3" t="s">
        <v>38</v>
      </c>
      <c r="C72" s="3" t="s">
        <v>39</v>
      </c>
      <c r="D72" s="3" t="s">
        <v>43</v>
      </c>
      <c r="E72" s="3" t="s">
        <v>36</v>
      </c>
      <c r="F72" s="3">
        <v>3</v>
      </c>
      <c r="G72" s="3">
        <v>3</v>
      </c>
      <c r="H72" s="3">
        <v>2</v>
      </c>
      <c r="I72" s="3">
        <v>4</v>
      </c>
      <c r="J72" s="3">
        <v>3</v>
      </c>
      <c r="K72" s="3">
        <v>1</v>
      </c>
      <c r="L72" s="3">
        <v>3</v>
      </c>
      <c r="M72" s="3">
        <v>1</v>
      </c>
      <c r="N72" s="3">
        <v>3</v>
      </c>
      <c r="O72" s="3">
        <v>2</v>
      </c>
      <c r="P72" s="3">
        <v>3</v>
      </c>
      <c r="Q72" s="3">
        <v>3</v>
      </c>
      <c r="R72" s="3">
        <v>4</v>
      </c>
      <c r="S72" s="3">
        <v>5</v>
      </c>
      <c r="T72" s="3">
        <v>2</v>
      </c>
      <c r="U72" s="9">
        <f t="shared" si="39"/>
        <v>0.70710678118654757</v>
      </c>
      <c r="V72" s="3">
        <f t="shared" si="40"/>
        <v>1</v>
      </c>
      <c r="W72" s="11">
        <f t="shared" si="41"/>
        <v>1.1401754250991383</v>
      </c>
      <c r="X72" s="3">
        <v>4</v>
      </c>
      <c r="Y72" s="3">
        <v>4</v>
      </c>
      <c r="Z72" s="3">
        <v>4</v>
      </c>
      <c r="AA72" s="3">
        <v>5</v>
      </c>
      <c r="AB72" s="3">
        <v>5</v>
      </c>
      <c r="AC72" s="3">
        <v>3</v>
      </c>
      <c r="AD72" s="3">
        <v>2</v>
      </c>
      <c r="AE72" s="3">
        <v>4</v>
      </c>
      <c r="AF72" s="3" t="s">
        <v>34</v>
      </c>
      <c r="AG72" s="3" t="s">
        <v>36</v>
      </c>
      <c r="AH72" s="3" t="s">
        <v>34</v>
      </c>
      <c r="AI72" t="str">
        <f t="shared" si="42"/>
        <v>Twitter</v>
      </c>
      <c r="AJ72">
        <f t="shared" si="43"/>
        <v>3</v>
      </c>
      <c r="AK72">
        <f t="shared" si="44"/>
        <v>3</v>
      </c>
      <c r="AL72">
        <f t="shared" si="45"/>
        <v>1</v>
      </c>
      <c r="AM72">
        <f t="shared" si="46"/>
        <v>5</v>
      </c>
      <c r="AN72">
        <f t="shared" si="47"/>
        <v>3</v>
      </c>
      <c r="AO72">
        <f t="shared" si="48"/>
        <v>1.5</v>
      </c>
      <c r="AP72">
        <f t="shared" si="49"/>
        <v>4.5</v>
      </c>
      <c r="AQ72">
        <f t="shared" si="50"/>
        <v>1.5</v>
      </c>
      <c r="AR72">
        <f t="shared" si="51"/>
        <v>4.5</v>
      </c>
      <c r="AS72">
        <f t="shared" si="52"/>
        <v>3</v>
      </c>
      <c r="AT72">
        <f t="shared" si="53"/>
        <v>2.5</v>
      </c>
      <c r="AU72">
        <f t="shared" si="54"/>
        <v>2.5</v>
      </c>
      <c r="AV72">
        <f t="shared" si="55"/>
        <v>4</v>
      </c>
      <c r="AW72">
        <f t="shared" si="56"/>
        <v>5</v>
      </c>
      <c r="AX72">
        <f t="shared" si="57"/>
        <v>1</v>
      </c>
      <c r="AY72" t="str">
        <f t="shared" si="58"/>
        <v>23-28</v>
      </c>
    </row>
    <row r="73" spans="1:51" x14ac:dyDescent="0.3">
      <c r="A73" s="3" t="s">
        <v>31</v>
      </c>
      <c r="B73" s="3" t="s">
        <v>32</v>
      </c>
      <c r="C73" s="3" t="s">
        <v>39</v>
      </c>
      <c r="D73" s="3" t="s">
        <v>36</v>
      </c>
      <c r="E73" s="3" t="s">
        <v>36</v>
      </c>
      <c r="F73" s="3">
        <v>3</v>
      </c>
      <c r="G73" s="3">
        <v>2</v>
      </c>
      <c r="H73" s="3">
        <v>3</v>
      </c>
      <c r="I73" s="3">
        <v>3</v>
      </c>
      <c r="J73" s="3">
        <v>4</v>
      </c>
      <c r="K73" s="3">
        <v>1</v>
      </c>
      <c r="L73" s="3">
        <v>3</v>
      </c>
      <c r="M73" s="3">
        <v>1</v>
      </c>
      <c r="N73" s="3">
        <v>3</v>
      </c>
      <c r="O73" s="3">
        <v>3</v>
      </c>
      <c r="P73" s="3">
        <v>2</v>
      </c>
      <c r="Q73" s="3">
        <v>4</v>
      </c>
      <c r="R73" s="3">
        <v>4</v>
      </c>
      <c r="S73" s="3">
        <v>5</v>
      </c>
      <c r="T73" s="3">
        <v>1</v>
      </c>
      <c r="U73" s="9">
        <f t="shared" si="39"/>
        <v>0.70710678118654757</v>
      </c>
      <c r="V73" s="3">
        <f t="shared" si="40"/>
        <v>1.0954451150103324</v>
      </c>
      <c r="W73" s="11">
        <f t="shared" si="41"/>
        <v>1.6431676725154982</v>
      </c>
      <c r="X73" s="3">
        <v>3</v>
      </c>
      <c r="Y73" s="3">
        <v>4</v>
      </c>
      <c r="Z73" s="3">
        <v>5</v>
      </c>
      <c r="AA73" s="3">
        <v>3</v>
      </c>
      <c r="AB73" s="3">
        <v>4</v>
      </c>
      <c r="AC73" s="3">
        <v>3</v>
      </c>
      <c r="AD73" s="3">
        <v>4</v>
      </c>
      <c r="AE73" s="3">
        <v>5</v>
      </c>
      <c r="AF73" s="3" t="s">
        <v>35</v>
      </c>
      <c r="AG73" s="3" t="s">
        <v>36</v>
      </c>
      <c r="AH73" s="3" t="s">
        <v>35</v>
      </c>
      <c r="AI73" t="str">
        <f t="shared" si="42"/>
        <v>Twitter</v>
      </c>
      <c r="AJ73">
        <f t="shared" si="43"/>
        <v>3</v>
      </c>
      <c r="AK73">
        <f t="shared" si="44"/>
        <v>1</v>
      </c>
      <c r="AL73">
        <f t="shared" si="45"/>
        <v>3</v>
      </c>
      <c r="AM73">
        <f t="shared" si="46"/>
        <v>3</v>
      </c>
      <c r="AN73">
        <f t="shared" si="47"/>
        <v>5</v>
      </c>
      <c r="AO73">
        <f t="shared" si="48"/>
        <v>1.5</v>
      </c>
      <c r="AP73">
        <f t="shared" si="49"/>
        <v>4</v>
      </c>
      <c r="AQ73">
        <f t="shared" si="50"/>
        <v>1.5</v>
      </c>
      <c r="AR73">
        <f t="shared" si="51"/>
        <v>4</v>
      </c>
      <c r="AS73">
        <f t="shared" si="52"/>
        <v>4</v>
      </c>
      <c r="AT73">
        <f t="shared" si="53"/>
        <v>2</v>
      </c>
      <c r="AU73">
        <f t="shared" si="54"/>
        <v>3.5</v>
      </c>
      <c r="AV73">
        <f t="shared" si="55"/>
        <v>3.5</v>
      </c>
      <c r="AW73">
        <f t="shared" si="56"/>
        <v>5</v>
      </c>
      <c r="AX73">
        <f t="shared" si="57"/>
        <v>1</v>
      </c>
      <c r="AY73" t="str">
        <f t="shared" si="58"/>
        <v>19-22</v>
      </c>
    </row>
    <row r="74" spans="1:51" x14ac:dyDescent="0.3">
      <c r="A74" s="3" t="s">
        <v>31</v>
      </c>
      <c r="B74" s="3" t="s">
        <v>41</v>
      </c>
      <c r="C74" s="3" t="s">
        <v>33</v>
      </c>
      <c r="D74" s="3" t="s">
        <v>35</v>
      </c>
      <c r="E74" s="3" t="s">
        <v>34</v>
      </c>
      <c r="F74" s="3">
        <v>2</v>
      </c>
      <c r="G74" s="3">
        <v>1</v>
      </c>
      <c r="H74" s="3">
        <v>2</v>
      </c>
      <c r="I74" s="3">
        <v>4</v>
      </c>
      <c r="J74" s="3">
        <v>4</v>
      </c>
      <c r="K74" s="3">
        <v>1</v>
      </c>
      <c r="L74" s="3">
        <v>4</v>
      </c>
      <c r="M74" s="3">
        <v>1</v>
      </c>
      <c r="N74" s="3">
        <v>3</v>
      </c>
      <c r="O74" s="3">
        <v>4</v>
      </c>
      <c r="P74" s="3">
        <v>2</v>
      </c>
      <c r="Q74" s="3">
        <v>4</v>
      </c>
      <c r="R74" s="3">
        <v>4</v>
      </c>
      <c r="S74" s="3">
        <v>3</v>
      </c>
      <c r="T74" s="3">
        <v>4</v>
      </c>
      <c r="U74" s="9">
        <f t="shared" si="39"/>
        <v>1.3416407864998741</v>
      </c>
      <c r="V74" s="3">
        <f t="shared" si="40"/>
        <v>1.5165750888103104</v>
      </c>
      <c r="W74" s="11">
        <f t="shared" si="41"/>
        <v>0.8944271909999163</v>
      </c>
      <c r="X74" s="3">
        <v>3</v>
      </c>
      <c r="Y74" s="3">
        <v>4</v>
      </c>
      <c r="Z74" s="3">
        <v>5</v>
      </c>
      <c r="AA74" s="3">
        <v>3</v>
      </c>
      <c r="AB74" s="3">
        <v>4</v>
      </c>
      <c r="AC74" s="3">
        <v>3</v>
      </c>
      <c r="AD74" s="3">
        <v>3</v>
      </c>
      <c r="AE74" s="3">
        <v>4</v>
      </c>
      <c r="AF74" s="3" t="s">
        <v>35</v>
      </c>
      <c r="AG74" s="3" t="s">
        <v>35</v>
      </c>
      <c r="AH74" s="3" t="s">
        <v>35</v>
      </c>
      <c r="AI74" t="str">
        <f t="shared" si="42"/>
        <v>Instagram</v>
      </c>
      <c r="AJ74">
        <f t="shared" si="43"/>
        <v>2.5</v>
      </c>
      <c r="AK74">
        <f t="shared" si="44"/>
        <v>1</v>
      </c>
      <c r="AL74">
        <f t="shared" si="45"/>
        <v>2.5</v>
      </c>
      <c r="AM74">
        <f t="shared" si="46"/>
        <v>4.5</v>
      </c>
      <c r="AN74">
        <f t="shared" si="47"/>
        <v>4.5</v>
      </c>
      <c r="AO74">
        <f t="shared" si="48"/>
        <v>1.5</v>
      </c>
      <c r="AP74">
        <f t="shared" si="49"/>
        <v>4.5</v>
      </c>
      <c r="AQ74">
        <f t="shared" si="50"/>
        <v>1.5</v>
      </c>
      <c r="AR74">
        <f t="shared" si="51"/>
        <v>3</v>
      </c>
      <c r="AS74">
        <f t="shared" si="52"/>
        <v>4.5</v>
      </c>
      <c r="AT74">
        <f t="shared" si="53"/>
        <v>1</v>
      </c>
      <c r="AU74">
        <f t="shared" si="54"/>
        <v>4</v>
      </c>
      <c r="AV74">
        <f t="shared" si="55"/>
        <v>4</v>
      </c>
      <c r="AW74">
        <f t="shared" si="56"/>
        <v>2</v>
      </c>
      <c r="AX74">
        <f t="shared" si="57"/>
        <v>4</v>
      </c>
      <c r="AY74" t="str">
        <f t="shared" si="58"/>
        <v>15-18</v>
      </c>
    </row>
    <row r="75" spans="1:51" x14ac:dyDescent="0.3">
      <c r="A75" s="3" t="s">
        <v>31</v>
      </c>
      <c r="B75" s="3" t="s">
        <v>41</v>
      </c>
      <c r="C75" s="3" t="s">
        <v>39</v>
      </c>
      <c r="D75" s="3" t="s">
        <v>35</v>
      </c>
      <c r="E75" s="3" t="s">
        <v>35</v>
      </c>
      <c r="F75" s="3">
        <v>3</v>
      </c>
      <c r="G75" s="3">
        <v>2</v>
      </c>
      <c r="H75" s="3">
        <v>3</v>
      </c>
      <c r="I75" s="3">
        <v>4</v>
      </c>
      <c r="J75" s="3">
        <v>4</v>
      </c>
      <c r="K75" s="3">
        <v>1</v>
      </c>
      <c r="L75" s="3">
        <v>5</v>
      </c>
      <c r="M75" s="3">
        <v>2</v>
      </c>
      <c r="N75" s="3">
        <v>3</v>
      </c>
      <c r="O75" s="3">
        <v>4</v>
      </c>
      <c r="P75" s="3">
        <v>4</v>
      </c>
      <c r="Q75" s="3">
        <v>5</v>
      </c>
      <c r="R75" s="3">
        <v>5</v>
      </c>
      <c r="S75" s="3">
        <v>4</v>
      </c>
      <c r="T75" s="3">
        <v>4</v>
      </c>
      <c r="U75" s="9">
        <f t="shared" si="39"/>
        <v>0.83666002653407512</v>
      </c>
      <c r="V75" s="3">
        <f t="shared" si="40"/>
        <v>1.5811388300841898</v>
      </c>
      <c r="W75" s="11">
        <f t="shared" si="41"/>
        <v>0.54772255750516674</v>
      </c>
      <c r="X75" s="3">
        <v>3</v>
      </c>
      <c r="Y75" s="3">
        <v>4</v>
      </c>
      <c r="Z75" s="3">
        <v>4</v>
      </c>
      <c r="AA75" s="3">
        <v>3</v>
      </c>
      <c r="AB75" s="3">
        <v>2</v>
      </c>
      <c r="AC75" s="3">
        <v>3</v>
      </c>
      <c r="AD75" s="3">
        <v>2</v>
      </c>
      <c r="AE75" s="3">
        <v>4</v>
      </c>
      <c r="AF75" s="3" t="s">
        <v>34</v>
      </c>
      <c r="AG75" s="3" t="s">
        <v>35</v>
      </c>
      <c r="AH75" s="3" t="s">
        <v>34</v>
      </c>
      <c r="AI75" t="str">
        <f t="shared" si="42"/>
        <v>Facebook</v>
      </c>
      <c r="AJ75">
        <f t="shared" si="43"/>
        <v>2.5</v>
      </c>
      <c r="AK75">
        <f t="shared" si="44"/>
        <v>1</v>
      </c>
      <c r="AL75">
        <f t="shared" si="45"/>
        <v>2.5</v>
      </c>
      <c r="AM75">
        <f t="shared" si="46"/>
        <v>4.5</v>
      </c>
      <c r="AN75">
        <f t="shared" si="47"/>
        <v>4.5</v>
      </c>
      <c r="AO75">
        <f t="shared" si="48"/>
        <v>1</v>
      </c>
      <c r="AP75">
        <f t="shared" si="49"/>
        <v>5</v>
      </c>
      <c r="AQ75">
        <f t="shared" si="50"/>
        <v>2</v>
      </c>
      <c r="AR75">
        <f t="shared" si="51"/>
        <v>3</v>
      </c>
      <c r="AS75">
        <f t="shared" si="52"/>
        <v>4</v>
      </c>
      <c r="AT75">
        <f t="shared" si="53"/>
        <v>2</v>
      </c>
      <c r="AU75">
        <f t="shared" si="54"/>
        <v>4.5</v>
      </c>
      <c r="AV75">
        <f t="shared" si="55"/>
        <v>4.5</v>
      </c>
      <c r="AW75">
        <f t="shared" si="56"/>
        <v>2</v>
      </c>
      <c r="AX75">
        <f t="shared" si="57"/>
        <v>2</v>
      </c>
      <c r="AY75" t="str">
        <f t="shared" si="58"/>
        <v>15-18</v>
      </c>
    </row>
    <row r="76" spans="1:51" x14ac:dyDescent="0.3">
      <c r="A76" s="3" t="s">
        <v>31</v>
      </c>
      <c r="B76" s="3" t="s">
        <v>40</v>
      </c>
      <c r="C76" s="3" t="s">
        <v>33</v>
      </c>
      <c r="D76" s="3" t="s">
        <v>35</v>
      </c>
      <c r="E76" s="3" t="s">
        <v>35</v>
      </c>
      <c r="F76" s="3">
        <v>2</v>
      </c>
      <c r="G76" s="3">
        <v>1</v>
      </c>
      <c r="H76" s="3">
        <v>3</v>
      </c>
      <c r="I76" s="3">
        <v>4</v>
      </c>
      <c r="J76" s="3">
        <v>4</v>
      </c>
      <c r="K76" s="3">
        <v>1</v>
      </c>
      <c r="L76" s="3">
        <v>4</v>
      </c>
      <c r="M76" s="3">
        <v>3</v>
      </c>
      <c r="N76" s="3">
        <v>3</v>
      </c>
      <c r="O76" s="3">
        <v>4</v>
      </c>
      <c r="P76" s="3">
        <v>2</v>
      </c>
      <c r="Q76" s="3">
        <v>5</v>
      </c>
      <c r="R76" s="3">
        <v>5</v>
      </c>
      <c r="S76" s="3">
        <v>4</v>
      </c>
      <c r="T76" s="3">
        <v>4</v>
      </c>
      <c r="U76" s="9">
        <f t="shared" si="39"/>
        <v>1.3038404810405295</v>
      </c>
      <c r="V76" s="3">
        <f t="shared" si="40"/>
        <v>1.2247448713915889</v>
      </c>
      <c r="W76" s="11">
        <f t="shared" si="41"/>
        <v>1.2247448713915889</v>
      </c>
      <c r="X76" s="3">
        <v>4</v>
      </c>
      <c r="Y76" s="3">
        <v>4</v>
      </c>
      <c r="Z76" s="3">
        <v>5</v>
      </c>
      <c r="AA76" s="3">
        <v>4</v>
      </c>
      <c r="AB76" s="3">
        <v>3</v>
      </c>
      <c r="AC76" s="3">
        <v>3</v>
      </c>
      <c r="AD76" s="3">
        <v>2</v>
      </c>
      <c r="AE76" s="3">
        <v>4</v>
      </c>
      <c r="AF76" s="3" t="s">
        <v>36</v>
      </c>
      <c r="AG76" s="3" t="s">
        <v>35</v>
      </c>
      <c r="AH76" s="3" t="s">
        <v>36</v>
      </c>
      <c r="AI76" t="str">
        <f t="shared" si="42"/>
        <v>Facebook</v>
      </c>
      <c r="AJ76">
        <f t="shared" si="43"/>
        <v>2</v>
      </c>
      <c r="AK76">
        <f t="shared" si="44"/>
        <v>1</v>
      </c>
      <c r="AL76">
        <f t="shared" si="45"/>
        <v>3</v>
      </c>
      <c r="AM76">
        <f t="shared" si="46"/>
        <v>4.5</v>
      </c>
      <c r="AN76">
        <f t="shared" si="47"/>
        <v>4.5</v>
      </c>
      <c r="AO76">
        <f t="shared" si="48"/>
        <v>1</v>
      </c>
      <c r="AP76">
        <f t="shared" si="49"/>
        <v>4.5</v>
      </c>
      <c r="AQ76">
        <f t="shared" si="50"/>
        <v>2.5</v>
      </c>
      <c r="AR76">
        <f t="shared" si="51"/>
        <v>2.5</v>
      </c>
      <c r="AS76">
        <f t="shared" si="52"/>
        <v>4.5</v>
      </c>
      <c r="AT76">
        <f t="shared" si="53"/>
        <v>1</v>
      </c>
      <c r="AU76">
        <f t="shared" si="54"/>
        <v>4.5</v>
      </c>
      <c r="AV76">
        <f t="shared" si="55"/>
        <v>4.5</v>
      </c>
      <c r="AW76">
        <f t="shared" si="56"/>
        <v>2.5</v>
      </c>
      <c r="AX76">
        <f t="shared" si="57"/>
        <v>2.5</v>
      </c>
      <c r="AY76" t="str">
        <f t="shared" si="58"/>
        <v>29-35</v>
      </c>
    </row>
    <row r="77" spans="1:51" x14ac:dyDescent="0.3">
      <c r="A77" s="3" t="s">
        <v>31</v>
      </c>
      <c r="B77" s="3" t="s">
        <v>40</v>
      </c>
      <c r="C77" s="3" t="s">
        <v>33</v>
      </c>
      <c r="D77" s="3" t="s">
        <v>35</v>
      </c>
      <c r="E77" s="3" t="s">
        <v>35</v>
      </c>
      <c r="F77" s="3">
        <v>2</v>
      </c>
      <c r="G77" s="3">
        <v>2</v>
      </c>
      <c r="H77" s="3">
        <v>4</v>
      </c>
      <c r="I77" s="3">
        <v>4</v>
      </c>
      <c r="J77" s="3">
        <v>5</v>
      </c>
      <c r="K77" s="3">
        <v>1</v>
      </c>
      <c r="L77" s="3">
        <v>4</v>
      </c>
      <c r="M77" s="3">
        <v>2</v>
      </c>
      <c r="N77" s="3">
        <v>4</v>
      </c>
      <c r="O77" s="3">
        <v>4</v>
      </c>
      <c r="P77" s="3">
        <v>2</v>
      </c>
      <c r="Q77" s="3">
        <v>4</v>
      </c>
      <c r="R77" s="3">
        <v>5</v>
      </c>
      <c r="S77" s="3">
        <v>5</v>
      </c>
      <c r="T77" s="3">
        <v>1</v>
      </c>
      <c r="U77" s="9">
        <f t="shared" si="39"/>
        <v>1.3416407864998741</v>
      </c>
      <c r="V77" s="3">
        <f t="shared" si="40"/>
        <v>1.4142135623730951</v>
      </c>
      <c r="W77" s="11">
        <f t="shared" si="41"/>
        <v>1.8165902124584952</v>
      </c>
      <c r="X77" s="3">
        <v>4</v>
      </c>
      <c r="Y77" s="3">
        <v>4</v>
      </c>
      <c r="Z77" s="3">
        <v>5</v>
      </c>
      <c r="AA77" s="3">
        <v>4</v>
      </c>
      <c r="AB77" s="3">
        <v>4</v>
      </c>
      <c r="AC77" s="3">
        <v>4</v>
      </c>
      <c r="AD77" s="3">
        <v>4</v>
      </c>
      <c r="AE77" s="3">
        <v>3</v>
      </c>
      <c r="AF77" s="3" t="s">
        <v>35</v>
      </c>
      <c r="AG77" s="3" t="s">
        <v>35</v>
      </c>
      <c r="AH77" s="3" t="s">
        <v>35</v>
      </c>
      <c r="AI77" t="str">
        <f t="shared" si="42"/>
        <v>Facebook</v>
      </c>
      <c r="AJ77">
        <f t="shared" si="43"/>
        <v>1.5</v>
      </c>
      <c r="AK77">
        <f t="shared" si="44"/>
        <v>1.5</v>
      </c>
      <c r="AL77">
        <f t="shared" si="45"/>
        <v>3.5</v>
      </c>
      <c r="AM77">
        <f t="shared" si="46"/>
        <v>3.5</v>
      </c>
      <c r="AN77">
        <f t="shared" si="47"/>
        <v>5</v>
      </c>
      <c r="AO77">
        <f t="shared" si="48"/>
        <v>1</v>
      </c>
      <c r="AP77">
        <f t="shared" si="49"/>
        <v>4</v>
      </c>
      <c r="AQ77">
        <f t="shared" si="50"/>
        <v>2</v>
      </c>
      <c r="AR77">
        <f t="shared" si="51"/>
        <v>4</v>
      </c>
      <c r="AS77">
        <f t="shared" si="52"/>
        <v>4</v>
      </c>
      <c r="AT77">
        <f t="shared" si="53"/>
        <v>2</v>
      </c>
      <c r="AU77">
        <f t="shared" si="54"/>
        <v>3</v>
      </c>
      <c r="AV77">
        <f t="shared" si="55"/>
        <v>4.5</v>
      </c>
      <c r="AW77">
        <f t="shared" si="56"/>
        <v>4.5</v>
      </c>
      <c r="AX77">
        <f t="shared" si="57"/>
        <v>1</v>
      </c>
      <c r="AY77" t="str">
        <f t="shared" si="58"/>
        <v>29-35</v>
      </c>
    </row>
    <row r="78" spans="1:51" x14ac:dyDescent="0.3">
      <c r="A78" s="3" t="s">
        <v>31</v>
      </c>
      <c r="B78" s="3" t="s">
        <v>41</v>
      </c>
      <c r="C78" s="3" t="s">
        <v>33</v>
      </c>
      <c r="D78" s="3" t="s">
        <v>35</v>
      </c>
      <c r="E78" s="3" t="s">
        <v>34</v>
      </c>
      <c r="F78" s="3">
        <v>2</v>
      </c>
      <c r="G78" s="3">
        <v>2</v>
      </c>
      <c r="H78" s="3">
        <v>2</v>
      </c>
      <c r="I78" s="3">
        <v>4</v>
      </c>
      <c r="J78" s="3">
        <v>4</v>
      </c>
      <c r="K78" s="3">
        <v>1</v>
      </c>
      <c r="L78" s="3">
        <v>4</v>
      </c>
      <c r="M78" s="3">
        <v>1</v>
      </c>
      <c r="N78" s="3">
        <v>4</v>
      </c>
      <c r="O78" s="3">
        <v>4</v>
      </c>
      <c r="P78" s="3">
        <v>2</v>
      </c>
      <c r="Q78" s="3">
        <v>5</v>
      </c>
      <c r="R78" s="3">
        <v>5</v>
      </c>
      <c r="S78" s="3">
        <v>5</v>
      </c>
      <c r="T78" s="3">
        <v>1</v>
      </c>
      <c r="U78" s="9">
        <f t="shared" si="39"/>
        <v>1.0954451150103319</v>
      </c>
      <c r="V78" s="3">
        <f t="shared" si="40"/>
        <v>1.6431676725154982</v>
      </c>
      <c r="W78" s="11">
        <f t="shared" si="41"/>
        <v>1.9493588689617929</v>
      </c>
      <c r="X78" s="3">
        <v>4</v>
      </c>
      <c r="Y78" s="3">
        <v>5</v>
      </c>
      <c r="Z78" s="3">
        <v>3</v>
      </c>
      <c r="AA78" s="3">
        <v>4</v>
      </c>
      <c r="AB78" s="3">
        <v>4</v>
      </c>
      <c r="AC78" s="3">
        <v>3</v>
      </c>
      <c r="AD78" s="3">
        <v>2</v>
      </c>
      <c r="AE78" s="3">
        <v>4</v>
      </c>
      <c r="AF78" s="3" t="s">
        <v>35</v>
      </c>
      <c r="AG78" s="3" t="s">
        <v>35</v>
      </c>
      <c r="AH78" s="3" t="s">
        <v>36</v>
      </c>
      <c r="AI78" t="str">
        <f t="shared" si="42"/>
        <v>Instagram</v>
      </c>
      <c r="AJ78">
        <f t="shared" si="43"/>
        <v>2</v>
      </c>
      <c r="AK78">
        <f t="shared" si="44"/>
        <v>2</v>
      </c>
      <c r="AL78">
        <f t="shared" si="45"/>
        <v>2</v>
      </c>
      <c r="AM78">
        <f t="shared" si="46"/>
        <v>4.5</v>
      </c>
      <c r="AN78">
        <f t="shared" si="47"/>
        <v>4.5</v>
      </c>
      <c r="AO78">
        <f t="shared" si="48"/>
        <v>1.5</v>
      </c>
      <c r="AP78">
        <f t="shared" si="49"/>
        <v>4</v>
      </c>
      <c r="AQ78">
        <f t="shared" si="50"/>
        <v>1.5</v>
      </c>
      <c r="AR78">
        <f t="shared" si="51"/>
        <v>4</v>
      </c>
      <c r="AS78">
        <f t="shared" si="52"/>
        <v>4</v>
      </c>
      <c r="AT78">
        <f t="shared" si="53"/>
        <v>2</v>
      </c>
      <c r="AU78">
        <f t="shared" si="54"/>
        <v>4</v>
      </c>
      <c r="AV78">
        <f t="shared" si="55"/>
        <v>4</v>
      </c>
      <c r="AW78">
        <f t="shared" si="56"/>
        <v>4</v>
      </c>
      <c r="AX78">
        <f t="shared" si="57"/>
        <v>1</v>
      </c>
      <c r="AY78" t="str">
        <f t="shared" si="58"/>
        <v>15-18</v>
      </c>
    </row>
    <row r="79" spans="1:51" x14ac:dyDescent="0.3">
      <c r="A79" s="3" t="s">
        <v>31</v>
      </c>
      <c r="B79" s="3" t="s">
        <v>41</v>
      </c>
      <c r="C79" s="3" t="s">
        <v>39</v>
      </c>
      <c r="D79" s="3" t="s">
        <v>34</v>
      </c>
      <c r="E79" s="3" t="s">
        <v>34</v>
      </c>
      <c r="F79" s="3">
        <v>1</v>
      </c>
      <c r="G79" s="3">
        <v>1</v>
      </c>
      <c r="H79" s="3">
        <v>3</v>
      </c>
      <c r="I79" s="3">
        <v>4</v>
      </c>
      <c r="J79" s="3">
        <v>4</v>
      </c>
      <c r="K79" s="3">
        <v>2</v>
      </c>
      <c r="L79" s="3">
        <v>5</v>
      </c>
      <c r="M79" s="3">
        <v>1</v>
      </c>
      <c r="N79" s="3">
        <v>4</v>
      </c>
      <c r="O79" s="3">
        <v>5</v>
      </c>
      <c r="P79" s="3">
        <v>1</v>
      </c>
      <c r="Q79" s="3">
        <v>4</v>
      </c>
      <c r="R79" s="3">
        <v>4</v>
      </c>
      <c r="S79" s="3">
        <v>5</v>
      </c>
      <c r="T79" s="3">
        <v>2</v>
      </c>
      <c r="U79" s="9">
        <f t="shared" si="39"/>
        <v>1.5165750888103104</v>
      </c>
      <c r="V79" s="3">
        <f t="shared" si="40"/>
        <v>1.8165902124584952</v>
      </c>
      <c r="W79" s="11">
        <f t="shared" si="41"/>
        <v>1.6431676725154982</v>
      </c>
      <c r="X79" s="3">
        <v>3</v>
      </c>
      <c r="Y79" s="3">
        <v>4</v>
      </c>
      <c r="Z79" s="3">
        <v>4</v>
      </c>
      <c r="AA79" s="3">
        <v>2</v>
      </c>
      <c r="AB79" s="3">
        <v>3</v>
      </c>
      <c r="AC79" s="3">
        <v>3</v>
      </c>
      <c r="AD79" s="3">
        <v>2</v>
      </c>
      <c r="AE79" s="3">
        <v>4</v>
      </c>
      <c r="AF79" s="3" t="s">
        <v>35</v>
      </c>
      <c r="AG79" s="3" t="s">
        <v>34</v>
      </c>
      <c r="AH79" s="3" t="s">
        <v>35</v>
      </c>
      <c r="AI79" t="str">
        <f t="shared" si="42"/>
        <v>Instagram</v>
      </c>
      <c r="AJ79">
        <f t="shared" si="43"/>
        <v>1.5</v>
      </c>
      <c r="AK79">
        <f t="shared" si="44"/>
        <v>1.5</v>
      </c>
      <c r="AL79">
        <f t="shared" si="45"/>
        <v>3</v>
      </c>
      <c r="AM79">
        <f t="shared" si="46"/>
        <v>4.5</v>
      </c>
      <c r="AN79">
        <f t="shared" si="47"/>
        <v>4.5</v>
      </c>
      <c r="AO79">
        <f t="shared" si="48"/>
        <v>2</v>
      </c>
      <c r="AP79">
        <f t="shared" si="49"/>
        <v>4.5</v>
      </c>
      <c r="AQ79">
        <f t="shared" si="50"/>
        <v>1</v>
      </c>
      <c r="AR79">
        <f t="shared" si="51"/>
        <v>3</v>
      </c>
      <c r="AS79">
        <f t="shared" si="52"/>
        <v>4.5</v>
      </c>
      <c r="AT79">
        <f t="shared" si="53"/>
        <v>1</v>
      </c>
      <c r="AU79">
        <f t="shared" si="54"/>
        <v>3.5</v>
      </c>
      <c r="AV79">
        <f t="shared" si="55"/>
        <v>3.5</v>
      </c>
      <c r="AW79">
        <f t="shared" si="56"/>
        <v>5</v>
      </c>
      <c r="AX79">
        <f t="shared" si="57"/>
        <v>2</v>
      </c>
      <c r="AY79" t="str">
        <f t="shared" si="58"/>
        <v>15-18</v>
      </c>
    </row>
    <row r="80" spans="1:51" x14ac:dyDescent="0.3">
      <c r="A80" s="3" t="s">
        <v>31</v>
      </c>
      <c r="B80" s="3" t="s">
        <v>40</v>
      </c>
      <c r="C80" s="3" t="s">
        <v>39</v>
      </c>
      <c r="D80" s="3" t="s">
        <v>35</v>
      </c>
      <c r="E80" s="3" t="s">
        <v>35</v>
      </c>
      <c r="F80" s="3">
        <v>2</v>
      </c>
      <c r="G80" s="3">
        <v>2</v>
      </c>
      <c r="H80" s="3">
        <v>3</v>
      </c>
      <c r="I80" s="3">
        <v>4</v>
      </c>
      <c r="J80" s="3">
        <v>4</v>
      </c>
      <c r="K80" s="3">
        <v>1</v>
      </c>
      <c r="L80" s="3">
        <v>4</v>
      </c>
      <c r="M80" s="3">
        <v>1</v>
      </c>
      <c r="N80" s="3">
        <v>3</v>
      </c>
      <c r="O80" s="3">
        <v>4</v>
      </c>
      <c r="P80" s="3">
        <v>2</v>
      </c>
      <c r="Q80" s="3">
        <v>4</v>
      </c>
      <c r="R80" s="3">
        <v>5</v>
      </c>
      <c r="S80" s="3">
        <v>5</v>
      </c>
      <c r="T80" s="3">
        <v>1</v>
      </c>
      <c r="U80" s="9">
        <f t="shared" si="39"/>
        <v>1</v>
      </c>
      <c r="V80" s="3">
        <f t="shared" si="40"/>
        <v>1.5165750888103104</v>
      </c>
      <c r="W80" s="11">
        <f t="shared" si="41"/>
        <v>1.8165902124584952</v>
      </c>
      <c r="X80" s="3">
        <v>4</v>
      </c>
      <c r="Y80" s="3">
        <v>4</v>
      </c>
      <c r="Z80" s="3">
        <v>4</v>
      </c>
      <c r="AA80" s="3">
        <v>4</v>
      </c>
      <c r="AB80" s="3">
        <v>4</v>
      </c>
      <c r="AC80" s="3">
        <v>2</v>
      </c>
      <c r="AD80" s="3">
        <v>4</v>
      </c>
      <c r="AE80" s="3">
        <v>5</v>
      </c>
      <c r="AF80" s="3" t="s">
        <v>34</v>
      </c>
      <c r="AG80" s="3" t="s">
        <v>35</v>
      </c>
      <c r="AH80" s="3" t="s">
        <v>35</v>
      </c>
      <c r="AI80" t="str">
        <f t="shared" si="42"/>
        <v>Facebook</v>
      </c>
      <c r="AJ80">
        <f t="shared" si="43"/>
        <v>1.5</v>
      </c>
      <c r="AK80">
        <f t="shared" si="44"/>
        <v>1.5</v>
      </c>
      <c r="AL80">
        <f t="shared" si="45"/>
        <v>3</v>
      </c>
      <c r="AM80">
        <f t="shared" si="46"/>
        <v>4.5</v>
      </c>
      <c r="AN80">
        <f t="shared" si="47"/>
        <v>4.5</v>
      </c>
      <c r="AO80">
        <f t="shared" si="48"/>
        <v>1.5</v>
      </c>
      <c r="AP80">
        <f t="shared" si="49"/>
        <v>4.5</v>
      </c>
      <c r="AQ80">
        <f t="shared" si="50"/>
        <v>1.5</v>
      </c>
      <c r="AR80">
        <f t="shared" si="51"/>
        <v>3</v>
      </c>
      <c r="AS80">
        <f t="shared" si="52"/>
        <v>4.5</v>
      </c>
      <c r="AT80">
        <f t="shared" si="53"/>
        <v>2</v>
      </c>
      <c r="AU80">
        <f t="shared" si="54"/>
        <v>3</v>
      </c>
      <c r="AV80">
        <f t="shared" si="55"/>
        <v>4.5</v>
      </c>
      <c r="AW80">
        <f t="shared" si="56"/>
        <v>4.5</v>
      </c>
      <c r="AX80">
        <f t="shared" si="57"/>
        <v>1</v>
      </c>
      <c r="AY80" t="str">
        <f t="shared" si="58"/>
        <v>29-35</v>
      </c>
    </row>
    <row r="81" spans="1:51" x14ac:dyDescent="0.3">
      <c r="A81" s="3" t="s">
        <v>31</v>
      </c>
      <c r="B81" s="3" t="s">
        <v>38</v>
      </c>
      <c r="C81" s="3" t="s">
        <v>33</v>
      </c>
      <c r="D81" s="3" t="s">
        <v>34</v>
      </c>
      <c r="E81" s="3" t="s">
        <v>34</v>
      </c>
      <c r="F81" s="3">
        <v>2</v>
      </c>
      <c r="G81" s="3">
        <v>1</v>
      </c>
      <c r="H81" s="3">
        <v>3</v>
      </c>
      <c r="I81" s="3">
        <v>4</v>
      </c>
      <c r="J81" s="3">
        <v>4</v>
      </c>
      <c r="K81" s="3">
        <v>2</v>
      </c>
      <c r="L81" s="3">
        <v>4</v>
      </c>
      <c r="M81" s="3">
        <v>1</v>
      </c>
      <c r="N81" s="3">
        <v>4</v>
      </c>
      <c r="O81" s="3">
        <v>4</v>
      </c>
      <c r="P81" s="3">
        <v>1</v>
      </c>
      <c r="Q81" s="3">
        <v>5</v>
      </c>
      <c r="R81" s="3">
        <v>5</v>
      </c>
      <c r="S81" s="3">
        <v>5</v>
      </c>
      <c r="T81" s="3">
        <v>3</v>
      </c>
      <c r="U81" s="9">
        <f t="shared" si="39"/>
        <v>1.3038404810405295</v>
      </c>
      <c r="V81" s="3">
        <f t="shared" si="40"/>
        <v>1.4142135623730951</v>
      </c>
      <c r="W81" s="11">
        <f t="shared" si="41"/>
        <v>1.7888543819998315</v>
      </c>
      <c r="X81" s="3">
        <v>4</v>
      </c>
      <c r="Y81" s="3">
        <v>5</v>
      </c>
      <c r="Z81" s="3">
        <v>4</v>
      </c>
      <c r="AA81" s="3">
        <v>4</v>
      </c>
      <c r="AB81" s="3">
        <v>5</v>
      </c>
      <c r="AC81" s="3">
        <v>3</v>
      </c>
      <c r="AD81" s="3">
        <v>2</v>
      </c>
      <c r="AE81" s="3">
        <v>5</v>
      </c>
      <c r="AF81" s="3" t="s">
        <v>35</v>
      </c>
      <c r="AG81" s="3" t="s">
        <v>35</v>
      </c>
      <c r="AH81" s="3" t="s">
        <v>36</v>
      </c>
      <c r="AI81" t="str">
        <f t="shared" si="42"/>
        <v>Instagram</v>
      </c>
      <c r="AJ81">
        <f t="shared" si="43"/>
        <v>2</v>
      </c>
      <c r="AK81">
        <f t="shared" si="44"/>
        <v>1</v>
      </c>
      <c r="AL81">
        <f t="shared" si="45"/>
        <v>3</v>
      </c>
      <c r="AM81">
        <f t="shared" si="46"/>
        <v>4.5</v>
      </c>
      <c r="AN81">
        <f t="shared" si="47"/>
        <v>4.5</v>
      </c>
      <c r="AO81">
        <f t="shared" si="48"/>
        <v>2</v>
      </c>
      <c r="AP81">
        <f t="shared" si="49"/>
        <v>4</v>
      </c>
      <c r="AQ81">
        <f t="shared" si="50"/>
        <v>1</v>
      </c>
      <c r="AR81">
        <f t="shared" si="51"/>
        <v>4</v>
      </c>
      <c r="AS81">
        <f t="shared" si="52"/>
        <v>4</v>
      </c>
      <c r="AT81">
        <f t="shared" si="53"/>
        <v>1</v>
      </c>
      <c r="AU81">
        <f t="shared" si="54"/>
        <v>4</v>
      </c>
      <c r="AV81">
        <f t="shared" si="55"/>
        <v>4</v>
      </c>
      <c r="AW81">
        <f t="shared" si="56"/>
        <v>4</v>
      </c>
      <c r="AX81">
        <f t="shared" si="57"/>
        <v>2</v>
      </c>
      <c r="AY81" t="str">
        <f t="shared" si="58"/>
        <v>23-28</v>
      </c>
    </row>
    <row r="82" spans="1:51" x14ac:dyDescent="0.3">
      <c r="A82" s="3" t="s">
        <v>31</v>
      </c>
      <c r="B82" s="3" t="s">
        <v>38</v>
      </c>
      <c r="C82" s="3" t="s">
        <v>39</v>
      </c>
      <c r="D82" s="3" t="s">
        <v>34</v>
      </c>
      <c r="E82" s="3" t="s">
        <v>34</v>
      </c>
      <c r="F82" s="3">
        <v>2</v>
      </c>
      <c r="G82" s="3">
        <v>2</v>
      </c>
      <c r="H82" s="3">
        <v>3</v>
      </c>
      <c r="I82" s="3">
        <v>4</v>
      </c>
      <c r="J82" s="3">
        <v>4</v>
      </c>
      <c r="K82" s="3">
        <v>2</v>
      </c>
      <c r="L82" s="3">
        <v>4</v>
      </c>
      <c r="M82" s="3">
        <v>2</v>
      </c>
      <c r="N82" s="3">
        <v>4</v>
      </c>
      <c r="O82" s="3">
        <v>4</v>
      </c>
      <c r="P82" s="3">
        <v>2</v>
      </c>
      <c r="Q82" s="3">
        <v>5</v>
      </c>
      <c r="R82" s="3">
        <v>5</v>
      </c>
      <c r="S82" s="3">
        <v>5</v>
      </c>
      <c r="T82" s="3">
        <v>1</v>
      </c>
      <c r="U82" s="9">
        <f t="shared" si="39"/>
        <v>1</v>
      </c>
      <c r="V82" s="3">
        <f t="shared" si="40"/>
        <v>1.0954451150103319</v>
      </c>
      <c r="W82" s="11">
        <f t="shared" si="41"/>
        <v>1.9493588689617929</v>
      </c>
      <c r="X82" s="3">
        <v>3</v>
      </c>
      <c r="Y82" s="3">
        <v>3</v>
      </c>
      <c r="Z82" s="3">
        <v>2</v>
      </c>
      <c r="AA82" s="3">
        <v>4</v>
      </c>
      <c r="AB82" s="3">
        <v>4</v>
      </c>
      <c r="AC82" s="3">
        <v>3</v>
      </c>
      <c r="AD82" s="3">
        <v>2</v>
      </c>
      <c r="AE82" s="3">
        <v>4</v>
      </c>
      <c r="AF82" s="3" t="s">
        <v>35</v>
      </c>
      <c r="AG82" s="3" t="s">
        <v>34</v>
      </c>
      <c r="AH82" s="3" t="s">
        <v>36</v>
      </c>
      <c r="AI82" t="str">
        <f t="shared" si="42"/>
        <v>Instagram</v>
      </c>
      <c r="AJ82">
        <f t="shared" si="43"/>
        <v>1.5</v>
      </c>
      <c r="AK82">
        <f t="shared" si="44"/>
        <v>1.5</v>
      </c>
      <c r="AL82">
        <f t="shared" si="45"/>
        <v>3</v>
      </c>
      <c r="AM82">
        <f t="shared" si="46"/>
        <v>4.5</v>
      </c>
      <c r="AN82">
        <f t="shared" si="47"/>
        <v>4.5</v>
      </c>
      <c r="AO82">
        <f t="shared" si="48"/>
        <v>1.5</v>
      </c>
      <c r="AP82">
        <f t="shared" si="49"/>
        <v>4</v>
      </c>
      <c r="AQ82">
        <f t="shared" si="50"/>
        <v>1.5</v>
      </c>
      <c r="AR82">
        <f t="shared" si="51"/>
        <v>4</v>
      </c>
      <c r="AS82">
        <f t="shared" si="52"/>
        <v>4</v>
      </c>
      <c r="AT82">
        <f t="shared" si="53"/>
        <v>2</v>
      </c>
      <c r="AU82">
        <f t="shared" si="54"/>
        <v>4</v>
      </c>
      <c r="AV82">
        <f t="shared" si="55"/>
        <v>4</v>
      </c>
      <c r="AW82">
        <f t="shared" si="56"/>
        <v>4</v>
      </c>
      <c r="AX82">
        <f t="shared" si="57"/>
        <v>1</v>
      </c>
      <c r="AY82" t="str">
        <f t="shared" si="58"/>
        <v>23-28</v>
      </c>
    </row>
    <row r="83" spans="1:51" x14ac:dyDescent="0.3">
      <c r="A83" s="3" t="s">
        <v>31</v>
      </c>
      <c r="B83" s="3" t="s">
        <v>41</v>
      </c>
      <c r="C83" s="3" t="s">
        <v>33</v>
      </c>
      <c r="D83" s="3" t="s">
        <v>35</v>
      </c>
      <c r="E83" s="3" t="s">
        <v>35</v>
      </c>
      <c r="F83" s="3">
        <v>2</v>
      </c>
      <c r="G83" s="3">
        <v>1</v>
      </c>
      <c r="H83" s="3">
        <v>3</v>
      </c>
      <c r="I83" s="3">
        <v>4</v>
      </c>
      <c r="J83" s="3">
        <v>4</v>
      </c>
      <c r="K83" s="3">
        <v>2</v>
      </c>
      <c r="L83" s="3">
        <v>4</v>
      </c>
      <c r="M83" s="3">
        <v>2</v>
      </c>
      <c r="N83" s="3">
        <v>4</v>
      </c>
      <c r="O83" s="3">
        <v>3</v>
      </c>
      <c r="P83" s="3">
        <v>2</v>
      </c>
      <c r="Q83" s="3">
        <v>4</v>
      </c>
      <c r="R83" s="3">
        <v>3</v>
      </c>
      <c r="S83" s="3">
        <v>3</v>
      </c>
      <c r="T83" s="3">
        <v>3</v>
      </c>
      <c r="U83" s="9">
        <f t="shared" si="39"/>
        <v>1.3038404810405295</v>
      </c>
      <c r="V83" s="3">
        <f t="shared" si="40"/>
        <v>1</v>
      </c>
      <c r="W83" s="11">
        <f t="shared" si="41"/>
        <v>0.70710678118654757</v>
      </c>
      <c r="X83" s="3">
        <v>2</v>
      </c>
      <c r="Y83" s="3">
        <v>2</v>
      </c>
      <c r="Z83" s="3">
        <v>3</v>
      </c>
      <c r="AA83" s="3">
        <v>2</v>
      </c>
      <c r="AB83" s="3">
        <v>2</v>
      </c>
      <c r="AC83" s="3">
        <v>2</v>
      </c>
      <c r="AD83" s="3">
        <v>1</v>
      </c>
      <c r="AE83" s="3">
        <v>5</v>
      </c>
      <c r="AF83" s="3" t="s">
        <v>35</v>
      </c>
      <c r="AG83" s="3" t="s">
        <v>34</v>
      </c>
      <c r="AH83" s="3" t="s">
        <v>36</v>
      </c>
      <c r="AI83" t="str">
        <f t="shared" si="42"/>
        <v>Facebook</v>
      </c>
      <c r="AJ83">
        <f t="shared" si="43"/>
        <v>2</v>
      </c>
      <c r="AK83">
        <f t="shared" si="44"/>
        <v>1</v>
      </c>
      <c r="AL83">
        <f t="shared" si="45"/>
        <v>3</v>
      </c>
      <c r="AM83">
        <f t="shared" si="46"/>
        <v>4.5</v>
      </c>
      <c r="AN83">
        <f t="shared" si="47"/>
        <v>4.5</v>
      </c>
      <c r="AO83">
        <f t="shared" si="48"/>
        <v>1.5</v>
      </c>
      <c r="AP83">
        <f t="shared" si="49"/>
        <v>4.5</v>
      </c>
      <c r="AQ83">
        <f t="shared" si="50"/>
        <v>1.5</v>
      </c>
      <c r="AR83">
        <f t="shared" si="51"/>
        <v>4.5</v>
      </c>
      <c r="AS83">
        <f t="shared" si="52"/>
        <v>3</v>
      </c>
      <c r="AT83">
        <f t="shared" si="53"/>
        <v>1</v>
      </c>
      <c r="AU83">
        <f t="shared" si="54"/>
        <v>5</v>
      </c>
      <c r="AV83">
        <f t="shared" si="55"/>
        <v>3</v>
      </c>
      <c r="AW83">
        <f t="shared" si="56"/>
        <v>3</v>
      </c>
      <c r="AX83">
        <f t="shared" si="57"/>
        <v>3</v>
      </c>
      <c r="AY83" t="str">
        <f t="shared" si="58"/>
        <v>15-18</v>
      </c>
    </row>
    <row r="84" spans="1:51" x14ac:dyDescent="0.3">
      <c r="A84" s="3" t="s">
        <v>31</v>
      </c>
      <c r="B84" s="3" t="s">
        <v>40</v>
      </c>
      <c r="C84" s="3" t="s">
        <v>39</v>
      </c>
      <c r="D84" s="3" t="s">
        <v>35</v>
      </c>
      <c r="E84" s="3" t="s">
        <v>36</v>
      </c>
      <c r="F84" s="3">
        <v>3</v>
      </c>
      <c r="G84" s="3">
        <v>2</v>
      </c>
      <c r="H84" s="3">
        <v>3</v>
      </c>
      <c r="I84" s="3">
        <v>3</v>
      </c>
      <c r="J84" s="3">
        <v>5</v>
      </c>
      <c r="K84" s="3">
        <v>2</v>
      </c>
      <c r="L84" s="3">
        <v>3</v>
      </c>
      <c r="M84" s="3">
        <v>1</v>
      </c>
      <c r="N84" s="3">
        <v>5</v>
      </c>
      <c r="O84" s="3">
        <v>3</v>
      </c>
      <c r="P84" s="3">
        <v>2</v>
      </c>
      <c r="Q84" s="3">
        <v>4</v>
      </c>
      <c r="R84" s="3">
        <v>4</v>
      </c>
      <c r="S84" s="3">
        <v>5</v>
      </c>
      <c r="T84" s="3">
        <v>1</v>
      </c>
      <c r="U84" s="9">
        <f t="shared" si="39"/>
        <v>1.0954451150103319</v>
      </c>
      <c r="V84" s="3">
        <f t="shared" si="40"/>
        <v>1.4832396974191324</v>
      </c>
      <c r="W84" s="11">
        <f t="shared" si="41"/>
        <v>1.6431676725154982</v>
      </c>
      <c r="X84" s="3">
        <v>4</v>
      </c>
      <c r="Y84" s="3">
        <v>5</v>
      </c>
      <c r="Z84" s="3">
        <v>5</v>
      </c>
      <c r="AA84" s="3">
        <v>4</v>
      </c>
      <c r="AB84" s="3">
        <v>4</v>
      </c>
      <c r="AC84" s="3">
        <v>2</v>
      </c>
      <c r="AD84" s="3">
        <v>2</v>
      </c>
      <c r="AE84" s="3">
        <v>5</v>
      </c>
      <c r="AF84" s="3" t="s">
        <v>35</v>
      </c>
      <c r="AG84" s="3" t="s">
        <v>36</v>
      </c>
      <c r="AH84" s="3" t="s">
        <v>35</v>
      </c>
      <c r="AI84" t="str">
        <f t="shared" si="42"/>
        <v>Twitter</v>
      </c>
      <c r="AJ84">
        <f t="shared" si="43"/>
        <v>3</v>
      </c>
      <c r="AK84">
        <f t="shared" si="44"/>
        <v>1</v>
      </c>
      <c r="AL84">
        <f t="shared" si="45"/>
        <v>3</v>
      </c>
      <c r="AM84">
        <f t="shared" si="46"/>
        <v>3</v>
      </c>
      <c r="AN84">
        <f t="shared" si="47"/>
        <v>5</v>
      </c>
      <c r="AO84">
        <f t="shared" si="48"/>
        <v>2</v>
      </c>
      <c r="AP84">
        <f t="shared" si="49"/>
        <v>3.5</v>
      </c>
      <c r="AQ84">
        <f t="shared" si="50"/>
        <v>1</v>
      </c>
      <c r="AR84">
        <f t="shared" si="51"/>
        <v>5</v>
      </c>
      <c r="AS84">
        <f t="shared" si="52"/>
        <v>3.5</v>
      </c>
      <c r="AT84">
        <f t="shared" si="53"/>
        <v>2</v>
      </c>
      <c r="AU84">
        <f t="shared" si="54"/>
        <v>3.5</v>
      </c>
      <c r="AV84">
        <f t="shared" si="55"/>
        <v>3.5</v>
      </c>
      <c r="AW84">
        <f t="shared" si="56"/>
        <v>5</v>
      </c>
      <c r="AX84">
        <f t="shared" si="57"/>
        <v>1</v>
      </c>
      <c r="AY84" t="str">
        <f t="shared" si="58"/>
        <v>29-35</v>
      </c>
    </row>
    <row r="85" spans="1:51" x14ac:dyDescent="0.3">
      <c r="A85" s="3" t="s">
        <v>31</v>
      </c>
      <c r="B85" s="3" t="s">
        <v>32</v>
      </c>
      <c r="C85" s="3" t="s">
        <v>33</v>
      </c>
      <c r="D85" s="3" t="s">
        <v>36</v>
      </c>
      <c r="E85" s="3" t="s">
        <v>36</v>
      </c>
      <c r="F85" s="3">
        <v>2</v>
      </c>
      <c r="G85" s="3">
        <v>1</v>
      </c>
      <c r="H85" s="3">
        <v>3</v>
      </c>
      <c r="I85" s="3">
        <v>4</v>
      </c>
      <c r="J85" s="3">
        <v>3</v>
      </c>
      <c r="K85" s="3">
        <v>1</v>
      </c>
      <c r="L85" s="3">
        <v>5</v>
      </c>
      <c r="M85" s="3">
        <v>2</v>
      </c>
      <c r="N85" s="3">
        <v>3</v>
      </c>
      <c r="O85" s="3">
        <v>4</v>
      </c>
      <c r="P85" s="3">
        <v>2</v>
      </c>
      <c r="Q85" s="3">
        <v>4</v>
      </c>
      <c r="R85" s="3">
        <v>4</v>
      </c>
      <c r="S85" s="3">
        <v>5</v>
      </c>
      <c r="T85" s="3">
        <v>1</v>
      </c>
      <c r="U85" s="9">
        <f t="shared" si="39"/>
        <v>1.1401754250991383</v>
      </c>
      <c r="V85" s="3">
        <f t="shared" si="40"/>
        <v>1.5811388300841898</v>
      </c>
      <c r="W85" s="11">
        <f t="shared" si="41"/>
        <v>1.6431676725154982</v>
      </c>
      <c r="X85" s="3">
        <v>4</v>
      </c>
      <c r="Y85" s="3">
        <v>4</v>
      </c>
      <c r="Z85" s="3">
        <v>3</v>
      </c>
      <c r="AA85" s="3">
        <v>5</v>
      </c>
      <c r="AB85" s="3">
        <v>5</v>
      </c>
      <c r="AC85" s="3">
        <v>5</v>
      </c>
      <c r="AD85" s="3">
        <v>3</v>
      </c>
      <c r="AE85" s="3">
        <v>4</v>
      </c>
      <c r="AF85" s="3" t="s">
        <v>34</v>
      </c>
      <c r="AG85" s="3" t="s">
        <v>36</v>
      </c>
      <c r="AH85" s="3" t="s">
        <v>34</v>
      </c>
      <c r="AI85" t="str">
        <f t="shared" si="42"/>
        <v>Twitter</v>
      </c>
      <c r="AJ85">
        <f t="shared" si="43"/>
        <v>2</v>
      </c>
      <c r="AK85">
        <f t="shared" si="44"/>
        <v>1</v>
      </c>
      <c r="AL85">
        <f t="shared" si="45"/>
        <v>3.5</v>
      </c>
      <c r="AM85">
        <f t="shared" si="46"/>
        <v>5</v>
      </c>
      <c r="AN85">
        <f t="shared" si="47"/>
        <v>3.5</v>
      </c>
      <c r="AO85">
        <f t="shared" si="48"/>
        <v>1</v>
      </c>
      <c r="AP85">
        <f t="shared" si="49"/>
        <v>5</v>
      </c>
      <c r="AQ85">
        <f t="shared" si="50"/>
        <v>2</v>
      </c>
      <c r="AR85">
        <f t="shared" si="51"/>
        <v>3</v>
      </c>
      <c r="AS85">
        <f t="shared" si="52"/>
        <v>4</v>
      </c>
      <c r="AT85">
        <f t="shared" si="53"/>
        <v>2</v>
      </c>
      <c r="AU85">
        <f t="shared" si="54"/>
        <v>3.5</v>
      </c>
      <c r="AV85">
        <f t="shared" si="55"/>
        <v>3.5</v>
      </c>
      <c r="AW85">
        <f t="shared" si="56"/>
        <v>5</v>
      </c>
      <c r="AX85">
        <f t="shared" si="57"/>
        <v>1</v>
      </c>
      <c r="AY85" t="str">
        <f t="shared" si="58"/>
        <v>19-22</v>
      </c>
    </row>
    <row r="86" spans="1:51" x14ac:dyDescent="0.3">
      <c r="A86" s="3" t="s">
        <v>31</v>
      </c>
      <c r="B86" s="3" t="s">
        <v>38</v>
      </c>
      <c r="C86" s="3" t="s">
        <v>39</v>
      </c>
      <c r="D86" s="3" t="s">
        <v>35</v>
      </c>
      <c r="E86" s="3" t="s">
        <v>34</v>
      </c>
      <c r="F86" s="3">
        <v>2</v>
      </c>
      <c r="G86" s="3">
        <v>2</v>
      </c>
      <c r="H86" s="3">
        <v>3</v>
      </c>
      <c r="I86" s="3">
        <v>4</v>
      </c>
      <c r="J86" s="3">
        <v>4</v>
      </c>
      <c r="K86" s="3">
        <v>1</v>
      </c>
      <c r="L86" s="3">
        <v>5</v>
      </c>
      <c r="M86" s="3">
        <v>2</v>
      </c>
      <c r="N86" s="3">
        <v>4</v>
      </c>
      <c r="O86" s="3">
        <v>4</v>
      </c>
      <c r="P86" s="3">
        <v>1</v>
      </c>
      <c r="Q86" s="3">
        <v>4</v>
      </c>
      <c r="R86" s="3">
        <v>4</v>
      </c>
      <c r="S86" s="3">
        <v>5</v>
      </c>
      <c r="T86" s="3">
        <v>1</v>
      </c>
      <c r="U86" s="9">
        <f t="shared" si="39"/>
        <v>1</v>
      </c>
      <c r="V86" s="3">
        <f t="shared" si="40"/>
        <v>1.6431676725154982</v>
      </c>
      <c r="W86" s="11">
        <f t="shared" si="41"/>
        <v>1.8708286933869707</v>
      </c>
      <c r="X86" s="3">
        <v>4</v>
      </c>
      <c r="Y86" s="3">
        <v>4</v>
      </c>
      <c r="Z86" s="3">
        <v>2</v>
      </c>
      <c r="AA86" s="3">
        <v>3</v>
      </c>
      <c r="AB86" s="3">
        <v>4</v>
      </c>
      <c r="AC86" s="3">
        <v>3</v>
      </c>
      <c r="AD86" s="3">
        <v>1</v>
      </c>
      <c r="AE86" s="3">
        <v>4</v>
      </c>
      <c r="AF86" s="3" t="s">
        <v>35</v>
      </c>
      <c r="AG86" s="3" t="s">
        <v>36</v>
      </c>
      <c r="AH86" s="3" t="s">
        <v>35</v>
      </c>
      <c r="AI86" t="str">
        <f t="shared" si="42"/>
        <v>Instagram</v>
      </c>
      <c r="AJ86">
        <f t="shared" si="43"/>
        <v>1.5</v>
      </c>
      <c r="AK86">
        <f t="shared" si="44"/>
        <v>1.5</v>
      </c>
      <c r="AL86">
        <f t="shared" si="45"/>
        <v>3</v>
      </c>
      <c r="AM86">
        <f t="shared" si="46"/>
        <v>4.5</v>
      </c>
      <c r="AN86">
        <f t="shared" si="47"/>
        <v>4.5</v>
      </c>
      <c r="AO86">
        <f t="shared" si="48"/>
        <v>1</v>
      </c>
      <c r="AP86">
        <f t="shared" si="49"/>
        <v>5</v>
      </c>
      <c r="AQ86">
        <f t="shared" si="50"/>
        <v>2</v>
      </c>
      <c r="AR86">
        <f t="shared" si="51"/>
        <v>3.5</v>
      </c>
      <c r="AS86">
        <f t="shared" si="52"/>
        <v>3.5</v>
      </c>
      <c r="AT86">
        <f t="shared" si="53"/>
        <v>1.5</v>
      </c>
      <c r="AU86">
        <f t="shared" si="54"/>
        <v>3.5</v>
      </c>
      <c r="AV86">
        <f t="shared" si="55"/>
        <v>3.5</v>
      </c>
      <c r="AW86">
        <f t="shared" si="56"/>
        <v>5</v>
      </c>
      <c r="AX86">
        <f t="shared" si="57"/>
        <v>1.5</v>
      </c>
      <c r="AY86" t="str">
        <f t="shared" si="58"/>
        <v>23-28</v>
      </c>
    </row>
    <row r="87" spans="1:51" x14ac:dyDescent="0.3">
      <c r="A87" s="3" t="s">
        <v>31</v>
      </c>
      <c r="B87" s="3" t="s">
        <v>38</v>
      </c>
      <c r="C87" s="3" t="s">
        <v>39</v>
      </c>
      <c r="D87" s="3" t="s">
        <v>37</v>
      </c>
      <c r="E87" s="3" t="s">
        <v>34</v>
      </c>
      <c r="F87" s="3">
        <v>1</v>
      </c>
      <c r="G87" s="3">
        <v>2</v>
      </c>
      <c r="H87" s="3">
        <v>3</v>
      </c>
      <c r="I87" s="3">
        <v>4</v>
      </c>
      <c r="J87" s="3">
        <v>3</v>
      </c>
      <c r="K87" s="3">
        <v>2</v>
      </c>
      <c r="L87" s="3">
        <v>4</v>
      </c>
      <c r="M87" s="3">
        <v>1</v>
      </c>
      <c r="N87" s="3">
        <v>4</v>
      </c>
      <c r="O87" s="3">
        <v>4</v>
      </c>
      <c r="P87" s="3">
        <v>2</v>
      </c>
      <c r="Q87" s="3">
        <v>5</v>
      </c>
      <c r="R87" s="3">
        <v>5</v>
      </c>
      <c r="S87" s="3">
        <v>5</v>
      </c>
      <c r="T87" s="3">
        <v>1</v>
      </c>
      <c r="U87" s="9">
        <f t="shared" si="39"/>
        <v>1.1401754250991383</v>
      </c>
      <c r="V87" s="3">
        <f t="shared" si="40"/>
        <v>1.4142135623730951</v>
      </c>
      <c r="W87" s="11">
        <f t="shared" si="41"/>
        <v>1.9493588689617929</v>
      </c>
      <c r="X87" s="3">
        <v>4</v>
      </c>
      <c r="Y87" s="3">
        <v>3</v>
      </c>
      <c r="Z87" s="3">
        <v>4</v>
      </c>
      <c r="AA87" s="3">
        <v>3</v>
      </c>
      <c r="AB87" s="3">
        <v>4</v>
      </c>
      <c r="AC87" s="3">
        <v>3</v>
      </c>
      <c r="AD87" s="3">
        <v>4</v>
      </c>
      <c r="AE87" s="3">
        <v>5</v>
      </c>
      <c r="AF87" s="3" t="s">
        <v>35</v>
      </c>
      <c r="AG87" s="3" t="s">
        <v>36</v>
      </c>
      <c r="AH87" s="3" t="s">
        <v>36</v>
      </c>
      <c r="AI87" t="str">
        <f t="shared" si="42"/>
        <v>Instagram</v>
      </c>
      <c r="AJ87">
        <f t="shared" si="43"/>
        <v>1</v>
      </c>
      <c r="AK87">
        <f t="shared" si="44"/>
        <v>2</v>
      </c>
      <c r="AL87">
        <f t="shared" si="45"/>
        <v>3.5</v>
      </c>
      <c r="AM87">
        <f t="shared" si="46"/>
        <v>5</v>
      </c>
      <c r="AN87">
        <f t="shared" si="47"/>
        <v>3.5</v>
      </c>
      <c r="AO87">
        <f t="shared" si="48"/>
        <v>2</v>
      </c>
      <c r="AP87">
        <f t="shared" si="49"/>
        <v>4</v>
      </c>
      <c r="AQ87">
        <f t="shared" si="50"/>
        <v>1</v>
      </c>
      <c r="AR87">
        <f t="shared" si="51"/>
        <v>4</v>
      </c>
      <c r="AS87">
        <f t="shared" si="52"/>
        <v>4</v>
      </c>
      <c r="AT87">
        <f t="shared" si="53"/>
        <v>2</v>
      </c>
      <c r="AU87">
        <f t="shared" si="54"/>
        <v>4</v>
      </c>
      <c r="AV87">
        <f t="shared" si="55"/>
        <v>4</v>
      </c>
      <c r="AW87">
        <f t="shared" si="56"/>
        <v>4</v>
      </c>
      <c r="AX87">
        <f t="shared" si="57"/>
        <v>1</v>
      </c>
      <c r="AY87" t="str">
        <f t="shared" si="58"/>
        <v>23-28</v>
      </c>
    </row>
    <row r="88" spans="1:51" x14ac:dyDescent="0.3">
      <c r="A88" s="3" t="s">
        <v>31</v>
      </c>
      <c r="B88" s="3" t="s">
        <v>38</v>
      </c>
      <c r="C88" s="3" t="s">
        <v>33</v>
      </c>
      <c r="D88" s="3" t="s">
        <v>37</v>
      </c>
      <c r="E88" s="3" t="s">
        <v>35</v>
      </c>
      <c r="F88" s="3">
        <v>2</v>
      </c>
      <c r="G88" s="3">
        <v>4</v>
      </c>
      <c r="H88" s="3">
        <v>3</v>
      </c>
      <c r="I88" s="3">
        <v>4</v>
      </c>
      <c r="J88" s="3">
        <v>4</v>
      </c>
      <c r="K88" s="3">
        <v>2</v>
      </c>
      <c r="L88" s="3">
        <v>4</v>
      </c>
      <c r="M88" s="3">
        <v>2</v>
      </c>
      <c r="N88" s="3">
        <v>4</v>
      </c>
      <c r="O88" s="3">
        <v>3</v>
      </c>
      <c r="P88" s="3">
        <v>2</v>
      </c>
      <c r="Q88" s="3">
        <v>4</v>
      </c>
      <c r="R88" s="3">
        <v>5</v>
      </c>
      <c r="S88" s="3">
        <v>5</v>
      </c>
      <c r="T88" s="3">
        <v>1</v>
      </c>
      <c r="U88" s="9">
        <f t="shared" si="39"/>
        <v>0.8944271909999163</v>
      </c>
      <c r="V88" s="3">
        <f t="shared" si="40"/>
        <v>1</v>
      </c>
      <c r="W88" s="11">
        <f t="shared" si="41"/>
        <v>1.8165902124584952</v>
      </c>
      <c r="X88" s="3">
        <v>4</v>
      </c>
      <c r="Y88" s="3">
        <v>4</v>
      </c>
      <c r="Z88" s="3">
        <v>3</v>
      </c>
      <c r="AA88" s="3">
        <v>4</v>
      </c>
      <c r="AB88" s="3">
        <v>4</v>
      </c>
      <c r="AC88" s="3">
        <v>4</v>
      </c>
      <c r="AD88" s="3">
        <v>2</v>
      </c>
      <c r="AE88" s="3">
        <v>4</v>
      </c>
      <c r="AF88" s="3" t="s">
        <v>36</v>
      </c>
      <c r="AG88" s="3" t="s">
        <v>35</v>
      </c>
      <c r="AH88" s="3" t="s">
        <v>36</v>
      </c>
      <c r="AI88" t="str">
        <f t="shared" si="42"/>
        <v>Facebook</v>
      </c>
      <c r="AJ88">
        <f t="shared" si="43"/>
        <v>1</v>
      </c>
      <c r="AK88">
        <f t="shared" si="44"/>
        <v>4</v>
      </c>
      <c r="AL88">
        <f t="shared" si="45"/>
        <v>2</v>
      </c>
      <c r="AM88">
        <f t="shared" si="46"/>
        <v>4</v>
      </c>
      <c r="AN88">
        <f t="shared" si="47"/>
        <v>4</v>
      </c>
      <c r="AO88">
        <f t="shared" si="48"/>
        <v>1.5</v>
      </c>
      <c r="AP88">
        <f t="shared" si="49"/>
        <v>4.5</v>
      </c>
      <c r="AQ88">
        <f t="shared" si="50"/>
        <v>1.5</v>
      </c>
      <c r="AR88">
        <f t="shared" si="51"/>
        <v>4.5</v>
      </c>
      <c r="AS88">
        <f t="shared" si="52"/>
        <v>3</v>
      </c>
      <c r="AT88">
        <f t="shared" si="53"/>
        <v>2</v>
      </c>
      <c r="AU88">
        <f t="shared" si="54"/>
        <v>3</v>
      </c>
      <c r="AV88">
        <f t="shared" si="55"/>
        <v>4.5</v>
      </c>
      <c r="AW88">
        <f t="shared" si="56"/>
        <v>4.5</v>
      </c>
      <c r="AX88">
        <f t="shared" si="57"/>
        <v>1</v>
      </c>
      <c r="AY88" t="str">
        <f t="shared" si="58"/>
        <v>23-28</v>
      </c>
    </row>
    <row r="89" spans="1:51" x14ac:dyDescent="0.3">
      <c r="A89" s="3" t="s">
        <v>31</v>
      </c>
      <c r="B89" s="3" t="s">
        <v>32</v>
      </c>
      <c r="C89" s="3" t="s">
        <v>33</v>
      </c>
      <c r="D89" s="3" t="s">
        <v>34</v>
      </c>
      <c r="E89" s="3" t="s">
        <v>34</v>
      </c>
      <c r="F89" s="3">
        <v>3</v>
      </c>
      <c r="G89" s="3">
        <v>2</v>
      </c>
      <c r="H89" s="3">
        <v>4</v>
      </c>
      <c r="I89" s="3">
        <v>1</v>
      </c>
      <c r="J89" s="3">
        <v>4</v>
      </c>
      <c r="K89" s="3">
        <v>2</v>
      </c>
      <c r="L89" s="3">
        <v>3</v>
      </c>
      <c r="M89" s="3">
        <v>2</v>
      </c>
      <c r="N89" s="3">
        <v>4</v>
      </c>
      <c r="O89" s="3">
        <v>5</v>
      </c>
      <c r="P89" s="3">
        <v>3</v>
      </c>
      <c r="Q89" s="3">
        <v>2</v>
      </c>
      <c r="R89" s="3">
        <v>4</v>
      </c>
      <c r="S89" s="3">
        <v>3</v>
      </c>
      <c r="T89" s="3">
        <v>3</v>
      </c>
      <c r="U89" s="9">
        <f t="shared" si="39"/>
        <v>1.3038404810405295</v>
      </c>
      <c r="V89" s="3">
        <f t="shared" si="40"/>
        <v>1.3038404810405295</v>
      </c>
      <c r="W89" s="11">
        <f t="shared" si="41"/>
        <v>0.70710678118654757</v>
      </c>
      <c r="X89" s="3">
        <v>2</v>
      </c>
      <c r="Y89" s="3">
        <v>3</v>
      </c>
      <c r="Z89" s="3">
        <v>4</v>
      </c>
      <c r="AA89" s="3">
        <v>3</v>
      </c>
      <c r="AB89" s="3">
        <v>3</v>
      </c>
      <c r="AC89" s="3">
        <v>3</v>
      </c>
      <c r="AD89" s="3">
        <v>2</v>
      </c>
      <c r="AE89" s="3">
        <v>5</v>
      </c>
      <c r="AF89" s="3" t="s">
        <v>36</v>
      </c>
      <c r="AG89" s="3" t="s">
        <v>35</v>
      </c>
      <c r="AH89" s="3" t="s">
        <v>34</v>
      </c>
      <c r="AI89" t="str">
        <f t="shared" si="42"/>
        <v>Instagram</v>
      </c>
      <c r="AJ89">
        <f t="shared" si="43"/>
        <v>3</v>
      </c>
      <c r="AK89">
        <f t="shared" si="44"/>
        <v>2</v>
      </c>
      <c r="AL89">
        <f t="shared" si="45"/>
        <v>4.5</v>
      </c>
      <c r="AM89">
        <f t="shared" si="46"/>
        <v>1</v>
      </c>
      <c r="AN89">
        <f t="shared" si="47"/>
        <v>4.5</v>
      </c>
      <c r="AO89">
        <f t="shared" si="48"/>
        <v>1.5</v>
      </c>
      <c r="AP89">
        <f t="shared" si="49"/>
        <v>3</v>
      </c>
      <c r="AQ89">
        <f t="shared" si="50"/>
        <v>1.5</v>
      </c>
      <c r="AR89">
        <f t="shared" si="51"/>
        <v>4</v>
      </c>
      <c r="AS89">
        <f t="shared" si="52"/>
        <v>5</v>
      </c>
      <c r="AT89">
        <f t="shared" si="53"/>
        <v>3</v>
      </c>
      <c r="AU89">
        <f t="shared" si="54"/>
        <v>1</v>
      </c>
      <c r="AV89">
        <f t="shared" si="55"/>
        <v>5</v>
      </c>
      <c r="AW89">
        <f t="shared" si="56"/>
        <v>3</v>
      </c>
      <c r="AX89">
        <f t="shared" si="57"/>
        <v>3</v>
      </c>
      <c r="AY89" t="str">
        <f t="shared" si="58"/>
        <v>19-22</v>
      </c>
    </row>
    <row r="90" spans="1:51" x14ac:dyDescent="0.3">
      <c r="A90" s="3" t="s">
        <v>31</v>
      </c>
      <c r="B90" s="3" t="s">
        <v>41</v>
      </c>
      <c r="C90" s="3" t="s">
        <v>39</v>
      </c>
      <c r="D90" s="3" t="s">
        <v>37</v>
      </c>
      <c r="E90" s="3" t="s">
        <v>34</v>
      </c>
      <c r="F90" s="3">
        <v>3</v>
      </c>
      <c r="G90" s="3">
        <v>2</v>
      </c>
      <c r="H90" s="3">
        <v>3</v>
      </c>
      <c r="I90" s="3">
        <v>4</v>
      </c>
      <c r="J90" s="3">
        <v>3</v>
      </c>
      <c r="K90" s="3">
        <v>3</v>
      </c>
      <c r="L90" s="3">
        <v>2</v>
      </c>
      <c r="M90" s="3">
        <v>2</v>
      </c>
      <c r="N90" s="3">
        <v>3</v>
      </c>
      <c r="O90" s="3">
        <v>2</v>
      </c>
      <c r="P90" s="3">
        <v>3</v>
      </c>
      <c r="Q90" s="3">
        <v>4</v>
      </c>
      <c r="R90" s="3">
        <v>1</v>
      </c>
      <c r="S90" s="3">
        <v>5</v>
      </c>
      <c r="T90" s="3">
        <v>3</v>
      </c>
      <c r="U90" s="9">
        <f t="shared" si="39"/>
        <v>0.70710678118654757</v>
      </c>
      <c r="V90" s="3">
        <f t="shared" si="40"/>
        <v>0.54772255750516596</v>
      </c>
      <c r="W90" s="11">
        <f t="shared" si="41"/>
        <v>1.4832396974191324</v>
      </c>
      <c r="X90" s="3">
        <v>2</v>
      </c>
      <c r="Y90" s="3">
        <v>3</v>
      </c>
      <c r="Z90" s="3">
        <v>3</v>
      </c>
      <c r="AA90" s="3">
        <v>4</v>
      </c>
      <c r="AB90" s="3">
        <v>2</v>
      </c>
      <c r="AC90" s="3">
        <v>2</v>
      </c>
      <c r="AD90" s="3">
        <v>4</v>
      </c>
      <c r="AE90" s="3">
        <v>5</v>
      </c>
      <c r="AF90" s="3" t="s">
        <v>34</v>
      </c>
      <c r="AG90" s="3" t="s">
        <v>34</v>
      </c>
      <c r="AH90" s="3" t="s">
        <v>34</v>
      </c>
      <c r="AI90" t="str">
        <f t="shared" si="42"/>
        <v>Instagram</v>
      </c>
      <c r="AJ90">
        <f t="shared" si="43"/>
        <v>3</v>
      </c>
      <c r="AK90">
        <f t="shared" si="44"/>
        <v>1</v>
      </c>
      <c r="AL90">
        <f t="shared" si="45"/>
        <v>3</v>
      </c>
      <c r="AM90">
        <f t="shared" si="46"/>
        <v>5</v>
      </c>
      <c r="AN90">
        <f t="shared" si="47"/>
        <v>3</v>
      </c>
      <c r="AO90">
        <f t="shared" si="48"/>
        <v>4.5</v>
      </c>
      <c r="AP90">
        <f t="shared" si="49"/>
        <v>2</v>
      </c>
      <c r="AQ90">
        <f t="shared" si="50"/>
        <v>2</v>
      </c>
      <c r="AR90">
        <f t="shared" si="51"/>
        <v>4.5</v>
      </c>
      <c r="AS90">
        <f t="shared" si="52"/>
        <v>2</v>
      </c>
      <c r="AT90">
        <f t="shared" si="53"/>
        <v>2.5</v>
      </c>
      <c r="AU90">
        <f t="shared" si="54"/>
        <v>4</v>
      </c>
      <c r="AV90">
        <f t="shared" si="55"/>
        <v>1</v>
      </c>
      <c r="AW90">
        <f t="shared" si="56"/>
        <v>5</v>
      </c>
      <c r="AX90">
        <f t="shared" si="57"/>
        <v>2.5</v>
      </c>
      <c r="AY90" t="str">
        <f t="shared" si="58"/>
        <v>15-18</v>
      </c>
    </row>
    <row r="91" spans="1:51" x14ac:dyDescent="0.3">
      <c r="A91" s="3" t="s">
        <v>31</v>
      </c>
      <c r="B91" s="3" t="s">
        <v>41</v>
      </c>
      <c r="C91" s="3" t="s">
        <v>39</v>
      </c>
      <c r="D91" s="3" t="s">
        <v>43</v>
      </c>
      <c r="E91" s="3" t="s">
        <v>35</v>
      </c>
      <c r="F91" s="3">
        <v>2</v>
      </c>
      <c r="G91" s="3">
        <v>2</v>
      </c>
      <c r="H91" s="3">
        <v>4</v>
      </c>
      <c r="I91" s="3">
        <v>4</v>
      </c>
      <c r="J91" s="3">
        <v>5</v>
      </c>
      <c r="K91" s="3">
        <v>1</v>
      </c>
      <c r="L91" s="3">
        <v>4</v>
      </c>
      <c r="M91" s="3">
        <v>1</v>
      </c>
      <c r="N91" s="3">
        <v>3</v>
      </c>
      <c r="O91" s="3">
        <v>4</v>
      </c>
      <c r="P91" s="3">
        <v>2</v>
      </c>
      <c r="Q91" s="3">
        <v>5</v>
      </c>
      <c r="R91" s="3">
        <v>5</v>
      </c>
      <c r="S91" s="3">
        <v>5</v>
      </c>
      <c r="T91" s="3">
        <v>1</v>
      </c>
      <c r="U91" s="9">
        <f t="shared" si="39"/>
        <v>1.3416407864998741</v>
      </c>
      <c r="V91" s="3">
        <f t="shared" si="40"/>
        <v>1.5165750888103104</v>
      </c>
      <c r="W91" s="11">
        <f t="shared" si="41"/>
        <v>1.9493588689617929</v>
      </c>
      <c r="X91" s="3">
        <v>4</v>
      </c>
      <c r="Y91" s="3">
        <v>3</v>
      </c>
      <c r="Z91" s="3">
        <v>4</v>
      </c>
      <c r="AA91" s="3">
        <v>3</v>
      </c>
      <c r="AB91" s="3">
        <v>4</v>
      </c>
      <c r="AC91" s="3">
        <v>2</v>
      </c>
      <c r="AD91" s="3">
        <v>3</v>
      </c>
      <c r="AE91" s="3">
        <v>4</v>
      </c>
      <c r="AF91" s="3" t="s">
        <v>35</v>
      </c>
      <c r="AG91" s="3" t="s">
        <v>36</v>
      </c>
      <c r="AH91" s="3" t="s">
        <v>35</v>
      </c>
      <c r="AI91" t="str">
        <f t="shared" si="42"/>
        <v>Facebook</v>
      </c>
      <c r="AJ91">
        <f t="shared" si="43"/>
        <v>1.5</v>
      </c>
      <c r="AK91">
        <f t="shared" si="44"/>
        <v>1.5</v>
      </c>
      <c r="AL91">
        <f t="shared" si="45"/>
        <v>3.5</v>
      </c>
      <c r="AM91">
        <f t="shared" si="46"/>
        <v>3.5</v>
      </c>
      <c r="AN91">
        <f t="shared" si="47"/>
        <v>5</v>
      </c>
      <c r="AO91">
        <f t="shared" si="48"/>
        <v>1.5</v>
      </c>
      <c r="AP91">
        <f t="shared" si="49"/>
        <v>4.5</v>
      </c>
      <c r="AQ91">
        <f t="shared" si="50"/>
        <v>1.5</v>
      </c>
      <c r="AR91">
        <f t="shared" si="51"/>
        <v>3</v>
      </c>
      <c r="AS91">
        <f t="shared" si="52"/>
        <v>4.5</v>
      </c>
      <c r="AT91">
        <f t="shared" si="53"/>
        <v>2</v>
      </c>
      <c r="AU91">
        <f t="shared" si="54"/>
        <v>4</v>
      </c>
      <c r="AV91">
        <f t="shared" si="55"/>
        <v>4</v>
      </c>
      <c r="AW91">
        <f t="shared" si="56"/>
        <v>4</v>
      </c>
      <c r="AX91">
        <f t="shared" si="57"/>
        <v>1</v>
      </c>
      <c r="AY91" t="str">
        <f t="shared" si="58"/>
        <v>15-18</v>
      </c>
    </row>
    <row r="92" spans="1:51" x14ac:dyDescent="0.3">
      <c r="A92" s="3" t="s">
        <v>31</v>
      </c>
      <c r="B92" s="3" t="s">
        <v>32</v>
      </c>
      <c r="C92" s="3" t="s">
        <v>39</v>
      </c>
      <c r="D92" s="3" t="s">
        <v>34</v>
      </c>
      <c r="E92" s="3" t="s">
        <v>34</v>
      </c>
      <c r="F92" s="3">
        <v>3</v>
      </c>
      <c r="G92" s="3">
        <v>3</v>
      </c>
      <c r="H92" s="3">
        <v>2</v>
      </c>
      <c r="I92" s="3">
        <v>4</v>
      </c>
      <c r="J92" s="3">
        <v>2</v>
      </c>
      <c r="K92" s="3">
        <v>3</v>
      </c>
      <c r="L92" s="3">
        <v>4</v>
      </c>
      <c r="M92" s="3">
        <v>4</v>
      </c>
      <c r="N92" s="3">
        <v>2</v>
      </c>
      <c r="O92" s="3">
        <v>3</v>
      </c>
      <c r="P92" s="3">
        <v>3</v>
      </c>
      <c r="Q92" s="3">
        <v>2</v>
      </c>
      <c r="R92" s="3">
        <v>3</v>
      </c>
      <c r="S92" s="3">
        <v>4</v>
      </c>
      <c r="T92" s="3">
        <v>2</v>
      </c>
      <c r="U92" s="9">
        <f t="shared" si="39"/>
        <v>0.83666002653407512</v>
      </c>
      <c r="V92" s="3">
        <f t="shared" si="40"/>
        <v>0.83666002653407512</v>
      </c>
      <c r="W92" s="11">
        <f t="shared" si="41"/>
        <v>0.83666002653407512</v>
      </c>
      <c r="X92" s="3">
        <v>3</v>
      </c>
      <c r="Y92" s="3">
        <v>3</v>
      </c>
      <c r="Z92" s="3">
        <v>4</v>
      </c>
      <c r="AA92" s="3">
        <v>1</v>
      </c>
      <c r="AB92" s="3">
        <v>3</v>
      </c>
      <c r="AC92" s="3">
        <v>4</v>
      </c>
      <c r="AD92" s="3">
        <v>2</v>
      </c>
      <c r="AE92" s="3">
        <v>4</v>
      </c>
      <c r="AF92" s="3" t="s">
        <v>36</v>
      </c>
      <c r="AG92" s="3" t="s">
        <v>34</v>
      </c>
      <c r="AH92" s="3" t="s">
        <v>34</v>
      </c>
      <c r="AI92" t="str">
        <f t="shared" si="42"/>
        <v>Instagram</v>
      </c>
      <c r="AJ92">
        <f t="shared" si="43"/>
        <v>3.5</v>
      </c>
      <c r="AK92">
        <f t="shared" si="44"/>
        <v>3.5</v>
      </c>
      <c r="AL92">
        <f t="shared" si="45"/>
        <v>1.5</v>
      </c>
      <c r="AM92">
        <f t="shared" si="46"/>
        <v>5</v>
      </c>
      <c r="AN92">
        <f t="shared" si="47"/>
        <v>1.5</v>
      </c>
      <c r="AO92">
        <f t="shared" si="48"/>
        <v>2.5</v>
      </c>
      <c r="AP92">
        <f t="shared" si="49"/>
        <v>4.5</v>
      </c>
      <c r="AQ92">
        <f t="shared" si="50"/>
        <v>4.5</v>
      </c>
      <c r="AR92">
        <f t="shared" si="51"/>
        <v>1</v>
      </c>
      <c r="AS92">
        <f t="shared" si="52"/>
        <v>2.5</v>
      </c>
      <c r="AT92">
        <f t="shared" si="53"/>
        <v>3.5</v>
      </c>
      <c r="AU92">
        <f t="shared" si="54"/>
        <v>1.5</v>
      </c>
      <c r="AV92">
        <f t="shared" si="55"/>
        <v>3.5</v>
      </c>
      <c r="AW92">
        <f t="shared" si="56"/>
        <v>5</v>
      </c>
      <c r="AX92">
        <f t="shared" si="57"/>
        <v>1.5</v>
      </c>
      <c r="AY92" t="str">
        <f t="shared" si="58"/>
        <v>19-22</v>
      </c>
    </row>
    <row r="93" spans="1:51" x14ac:dyDescent="0.3">
      <c r="A93" s="3" t="s">
        <v>31</v>
      </c>
      <c r="B93" s="3" t="s">
        <v>32</v>
      </c>
      <c r="C93" s="3" t="s">
        <v>33</v>
      </c>
      <c r="D93" s="3" t="s">
        <v>37</v>
      </c>
      <c r="E93" s="3" t="s">
        <v>34</v>
      </c>
      <c r="F93" s="3">
        <v>2</v>
      </c>
      <c r="G93" s="3">
        <v>1</v>
      </c>
      <c r="H93" s="3">
        <v>3</v>
      </c>
      <c r="I93" s="3">
        <v>4</v>
      </c>
      <c r="J93" s="3">
        <v>4</v>
      </c>
      <c r="K93" s="3">
        <v>2</v>
      </c>
      <c r="L93" s="3">
        <v>4</v>
      </c>
      <c r="M93" s="3">
        <v>2</v>
      </c>
      <c r="N93" s="3">
        <v>4</v>
      </c>
      <c r="O93" s="3">
        <v>4</v>
      </c>
      <c r="P93" s="3">
        <v>3</v>
      </c>
      <c r="Q93" s="3">
        <v>4</v>
      </c>
      <c r="R93" s="3">
        <v>4</v>
      </c>
      <c r="S93" s="3">
        <v>5</v>
      </c>
      <c r="T93" s="3">
        <v>1</v>
      </c>
      <c r="U93" s="9">
        <f t="shared" si="39"/>
        <v>1.3038404810405295</v>
      </c>
      <c r="V93" s="3">
        <f t="shared" si="40"/>
        <v>1.0954451150103319</v>
      </c>
      <c r="W93" s="11">
        <f t="shared" si="41"/>
        <v>1.5165750888103104</v>
      </c>
      <c r="X93" s="3">
        <v>4</v>
      </c>
      <c r="Y93" s="3">
        <v>3</v>
      </c>
      <c r="Z93" s="3">
        <v>2</v>
      </c>
      <c r="AA93" s="3">
        <v>4</v>
      </c>
      <c r="AB93" s="3">
        <v>3</v>
      </c>
      <c r="AC93" s="3">
        <v>3</v>
      </c>
      <c r="AD93" s="3">
        <v>2</v>
      </c>
      <c r="AE93" s="3">
        <v>3</v>
      </c>
      <c r="AF93" s="3" t="s">
        <v>36</v>
      </c>
      <c r="AG93" s="3" t="s">
        <v>35</v>
      </c>
      <c r="AH93" s="3" t="s">
        <v>34</v>
      </c>
      <c r="AI93" t="str">
        <f t="shared" si="42"/>
        <v>Instagram</v>
      </c>
      <c r="AJ93">
        <f t="shared" si="43"/>
        <v>2</v>
      </c>
      <c r="AK93">
        <f t="shared" si="44"/>
        <v>1</v>
      </c>
      <c r="AL93">
        <f t="shared" si="45"/>
        <v>3</v>
      </c>
      <c r="AM93">
        <f t="shared" si="46"/>
        <v>4.5</v>
      </c>
      <c r="AN93">
        <f t="shared" si="47"/>
        <v>4.5</v>
      </c>
      <c r="AO93">
        <f t="shared" si="48"/>
        <v>1.5</v>
      </c>
      <c r="AP93">
        <f t="shared" si="49"/>
        <v>4</v>
      </c>
      <c r="AQ93">
        <f t="shared" si="50"/>
        <v>1.5</v>
      </c>
      <c r="AR93">
        <f t="shared" si="51"/>
        <v>4</v>
      </c>
      <c r="AS93">
        <f t="shared" si="52"/>
        <v>4</v>
      </c>
      <c r="AT93">
        <f t="shared" si="53"/>
        <v>2</v>
      </c>
      <c r="AU93">
        <f t="shared" si="54"/>
        <v>3.5</v>
      </c>
      <c r="AV93">
        <f t="shared" si="55"/>
        <v>3.5</v>
      </c>
      <c r="AW93">
        <f t="shared" si="56"/>
        <v>5</v>
      </c>
      <c r="AX93">
        <f t="shared" si="57"/>
        <v>1</v>
      </c>
      <c r="AY93" t="str">
        <f t="shared" si="58"/>
        <v>19-22</v>
      </c>
    </row>
    <row r="94" spans="1:51" x14ac:dyDescent="0.3">
      <c r="A94" s="3" t="s">
        <v>31</v>
      </c>
      <c r="B94" s="3" t="s">
        <v>41</v>
      </c>
      <c r="C94" s="3" t="s">
        <v>33</v>
      </c>
      <c r="D94" s="3" t="s">
        <v>37</v>
      </c>
      <c r="E94" s="3" t="s">
        <v>34</v>
      </c>
      <c r="F94" s="3">
        <v>3</v>
      </c>
      <c r="G94" s="3">
        <v>3</v>
      </c>
      <c r="H94" s="3">
        <v>3</v>
      </c>
      <c r="I94" s="3">
        <v>4</v>
      </c>
      <c r="J94" s="3">
        <v>3</v>
      </c>
      <c r="K94" s="3">
        <v>3</v>
      </c>
      <c r="L94" s="3">
        <v>2</v>
      </c>
      <c r="M94" s="3">
        <v>3</v>
      </c>
      <c r="N94" s="3">
        <v>4</v>
      </c>
      <c r="O94" s="3">
        <v>3</v>
      </c>
      <c r="P94" s="3">
        <v>3</v>
      </c>
      <c r="Q94" s="3">
        <v>2</v>
      </c>
      <c r="R94" s="3">
        <v>3</v>
      </c>
      <c r="S94" s="3">
        <v>4</v>
      </c>
      <c r="T94" s="3">
        <v>3</v>
      </c>
      <c r="U94" s="9">
        <f t="shared" si="39"/>
        <v>0.44721359549995715</v>
      </c>
      <c r="V94" s="3">
        <f t="shared" si="40"/>
        <v>0.70710678118654757</v>
      </c>
      <c r="W94" s="11">
        <f t="shared" si="41"/>
        <v>0.70710678118654757</v>
      </c>
      <c r="X94" s="3">
        <v>3</v>
      </c>
      <c r="Y94" s="3">
        <v>4</v>
      </c>
      <c r="Z94" s="3">
        <v>2</v>
      </c>
      <c r="AA94" s="3">
        <v>2</v>
      </c>
      <c r="AB94" s="3">
        <v>4</v>
      </c>
      <c r="AC94" s="3">
        <v>4</v>
      </c>
      <c r="AD94" s="3">
        <v>3</v>
      </c>
      <c r="AE94" s="3">
        <v>3</v>
      </c>
      <c r="AF94" s="3" t="s">
        <v>36</v>
      </c>
      <c r="AG94" s="3" t="s">
        <v>35</v>
      </c>
      <c r="AH94" s="3" t="s">
        <v>34</v>
      </c>
      <c r="AI94" t="str">
        <f t="shared" si="42"/>
        <v>Instagram</v>
      </c>
      <c r="AJ94">
        <f t="shared" si="43"/>
        <v>2.5</v>
      </c>
      <c r="AK94">
        <f t="shared" si="44"/>
        <v>2.5</v>
      </c>
      <c r="AL94">
        <f t="shared" si="45"/>
        <v>2.5</v>
      </c>
      <c r="AM94">
        <f t="shared" si="46"/>
        <v>5</v>
      </c>
      <c r="AN94">
        <f t="shared" si="47"/>
        <v>2.5</v>
      </c>
      <c r="AO94">
        <f t="shared" si="48"/>
        <v>3</v>
      </c>
      <c r="AP94">
        <f t="shared" si="49"/>
        <v>1</v>
      </c>
      <c r="AQ94">
        <f t="shared" si="50"/>
        <v>3</v>
      </c>
      <c r="AR94">
        <f t="shared" si="51"/>
        <v>5</v>
      </c>
      <c r="AS94">
        <f t="shared" si="52"/>
        <v>3</v>
      </c>
      <c r="AT94">
        <f t="shared" si="53"/>
        <v>3</v>
      </c>
      <c r="AU94">
        <f t="shared" si="54"/>
        <v>1</v>
      </c>
      <c r="AV94">
        <f t="shared" si="55"/>
        <v>3</v>
      </c>
      <c r="AW94">
        <f t="shared" si="56"/>
        <v>5</v>
      </c>
      <c r="AX94">
        <f t="shared" si="57"/>
        <v>3</v>
      </c>
      <c r="AY94" t="str">
        <f t="shared" si="58"/>
        <v>15-18</v>
      </c>
    </row>
    <row r="95" spans="1:51" x14ac:dyDescent="0.3">
      <c r="A95" s="3" t="s">
        <v>31</v>
      </c>
      <c r="B95" s="3" t="s">
        <v>38</v>
      </c>
      <c r="C95" s="3" t="s">
        <v>39</v>
      </c>
      <c r="D95" s="3" t="s">
        <v>37</v>
      </c>
      <c r="E95" s="3" t="s">
        <v>34</v>
      </c>
      <c r="F95" s="3">
        <v>1</v>
      </c>
      <c r="G95" s="3">
        <v>1</v>
      </c>
      <c r="H95" s="3">
        <v>3</v>
      </c>
      <c r="I95" s="3">
        <v>4</v>
      </c>
      <c r="J95" s="3">
        <v>4</v>
      </c>
      <c r="K95" s="3">
        <v>2</v>
      </c>
      <c r="L95" s="3">
        <v>4</v>
      </c>
      <c r="M95" s="3">
        <v>2</v>
      </c>
      <c r="N95" s="3">
        <v>4</v>
      </c>
      <c r="O95" s="3">
        <v>4</v>
      </c>
      <c r="P95" s="3">
        <v>2</v>
      </c>
      <c r="Q95" s="3">
        <v>4</v>
      </c>
      <c r="R95" s="3">
        <v>5</v>
      </c>
      <c r="S95" s="3">
        <v>5</v>
      </c>
      <c r="T95" s="3">
        <v>2</v>
      </c>
      <c r="U95" s="9">
        <f t="shared" si="39"/>
        <v>1.5165750888103104</v>
      </c>
      <c r="V95" s="3">
        <f t="shared" si="40"/>
        <v>1.0954451150103319</v>
      </c>
      <c r="W95" s="11">
        <f t="shared" si="41"/>
        <v>1.5165750888103104</v>
      </c>
      <c r="X95" s="3">
        <v>4</v>
      </c>
      <c r="Y95" s="3">
        <v>5</v>
      </c>
      <c r="Z95" s="3">
        <v>2</v>
      </c>
      <c r="AA95" s="3">
        <v>4</v>
      </c>
      <c r="AB95" s="3">
        <v>4</v>
      </c>
      <c r="AC95" s="3">
        <v>2</v>
      </c>
      <c r="AD95" s="3">
        <v>2</v>
      </c>
      <c r="AE95" s="3">
        <v>3</v>
      </c>
      <c r="AF95" s="3" t="s">
        <v>36</v>
      </c>
      <c r="AG95" s="3" t="s">
        <v>35</v>
      </c>
      <c r="AH95" s="3" t="s">
        <v>35</v>
      </c>
      <c r="AI95" t="str">
        <f t="shared" si="42"/>
        <v>Instagram</v>
      </c>
      <c r="AJ95">
        <f t="shared" si="43"/>
        <v>1.5</v>
      </c>
      <c r="AK95">
        <f t="shared" si="44"/>
        <v>1.5</v>
      </c>
      <c r="AL95">
        <f t="shared" si="45"/>
        <v>3</v>
      </c>
      <c r="AM95">
        <f t="shared" si="46"/>
        <v>4.5</v>
      </c>
      <c r="AN95">
        <f t="shared" si="47"/>
        <v>4.5</v>
      </c>
      <c r="AO95">
        <f t="shared" si="48"/>
        <v>1.5</v>
      </c>
      <c r="AP95">
        <f t="shared" si="49"/>
        <v>4</v>
      </c>
      <c r="AQ95">
        <f t="shared" si="50"/>
        <v>1.5</v>
      </c>
      <c r="AR95">
        <f t="shared" si="51"/>
        <v>4</v>
      </c>
      <c r="AS95">
        <f t="shared" si="52"/>
        <v>4</v>
      </c>
      <c r="AT95">
        <f t="shared" si="53"/>
        <v>1.5</v>
      </c>
      <c r="AU95">
        <f t="shared" si="54"/>
        <v>3</v>
      </c>
      <c r="AV95">
        <f t="shared" si="55"/>
        <v>4.5</v>
      </c>
      <c r="AW95">
        <f t="shared" si="56"/>
        <v>4.5</v>
      </c>
      <c r="AX95">
        <f t="shared" si="57"/>
        <v>1.5</v>
      </c>
      <c r="AY95" t="str">
        <f t="shared" si="58"/>
        <v>23-28</v>
      </c>
    </row>
    <row r="96" spans="1:51" x14ac:dyDescent="0.3">
      <c r="A96" s="3" t="s">
        <v>31</v>
      </c>
      <c r="B96" s="3" t="s">
        <v>38</v>
      </c>
      <c r="C96" s="3" t="s">
        <v>39</v>
      </c>
      <c r="D96" s="3" t="s">
        <v>42</v>
      </c>
      <c r="E96" s="3" t="s">
        <v>35</v>
      </c>
      <c r="F96" s="3">
        <v>4</v>
      </c>
      <c r="G96" s="3">
        <v>4</v>
      </c>
      <c r="H96" s="3">
        <v>3</v>
      </c>
      <c r="I96" s="3">
        <v>4</v>
      </c>
      <c r="J96" s="3">
        <v>3</v>
      </c>
      <c r="K96" s="3">
        <v>2</v>
      </c>
      <c r="L96" s="3">
        <v>4</v>
      </c>
      <c r="M96" s="3">
        <v>1</v>
      </c>
      <c r="N96" s="3">
        <v>3</v>
      </c>
      <c r="O96" s="3">
        <v>4</v>
      </c>
      <c r="P96" s="3">
        <v>3</v>
      </c>
      <c r="Q96" s="3">
        <v>2</v>
      </c>
      <c r="R96" s="3">
        <v>4</v>
      </c>
      <c r="S96" s="3">
        <v>3</v>
      </c>
      <c r="T96" s="3">
        <v>2</v>
      </c>
      <c r="U96" s="9">
        <f t="shared" si="39"/>
        <v>0.54772255750516674</v>
      </c>
      <c r="V96" s="3">
        <f t="shared" si="40"/>
        <v>1.3038404810405295</v>
      </c>
      <c r="W96" s="11">
        <f t="shared" si="41"/>
        <v>0.83666002653407512</v>
      </c>
      <c r="X96" s="3">
        <v>2</v>
      </c>
      <c r="Y96" s="3">
        <v>4</v>
      </c>
      <c r="Z96" s="3">
        <v>3</v>
      </c>
      <c r="AA96" s="3">
        <v>3</v>
      </c>
      <c r="AB96" s="3">
        <v>2</v>
      </c>
      <c r="AC96" s="3">
        <v>3</v>
      </c>
      <c r="AD96" s="3">
        <v>2</v>
      </c>
      <c r="AE96" s="3">
        <v>4</v>
      </c>
      <c r="AF96" s="3" t="s">
        <v>35</v>
      </c>
      <c r="AG96" s="3" t="s">
        <v>35</v>
      </c>
      <c r="AH96" s="3" t="s">
        <v>35</v>
      </c>
      <c r="AI96" t="str">
        <f t="shared" si="42"/>
        <v>Facebook</v>
      </c>
      <c r="AJ96">
        <f t="shared" si="43"/>
        <v>4</v>
      </c>
      <c r="AK96">
        <f t="shared" si="44"/>
        <v>4</v>
      </c>
      <c r="AL96">
        <f t="shared" si="45"/>
        <v>1.5</v>
      </c>
      <c r="AM96">
        <f t="shared" si="46"/>
        <v>4</v>
      </c>
      <c r="AN96">
        <f t="shared" si="47"/>
        <v>1.5</v>
      </c>
      <c r="AO96">
        <f t="shared" si="48"/>
        <v>2</v>
      </c>
      <c r="AP96">
        <f t="shared" si="49"/>
        <v>4.5</v>
      </c>
      <c r="AQ96">
        <f t="shared" si="50"/>
        <v>1</v>
      </c>
      <c r="AR96">
        <f t="shared" si="51"/>
        <v>3</v>
      </c>
      <c r="AS96">
        <f t="shared" si="52"/>
        <v>4.5</v>
      </c>
      <c r="AT96">
        <f t="shared" si="53"/>
        <v>3.5</v>
      </c>
      <c r="AU96">
        <f t="shared" si="54"/>
        <v>1.5</v>
      </c>
      <c r="AV96">
        <f t="shared" si="55"/>
        <v>5</v>
      </c>
      <c r="AW96">
        <f t="shared" si="56"/>
        <v>3.5</v>
      </c>
      <c r="AX96">
        <f t="shared" si="57"/>
        <v>1.5</v>
      </c>
      <c r="AY96" t="str">
        <f t="shared" si="58"/>
        <v>23-28</v>
      </c>
    </row>
    <row r="97" spans="1:51" x14ac:dyDescent="0.3">
      <c r="A97" s="3" t="s">
        <v>31</v>
      </c>
      <c r="B97" s="3" t="s">
        <v>32</v>
      </c>
      <c r="C97" s="3" t="s">
        <v>33</v>
      </c>
      <c r="D97" s="3" t="s">
        <v>44</v>
      </c>
      <c r="E97" s="3" t="s">
        <v>36</v>
      </c>
      <c r="F97" s="3">
        <v>2</v>
      </c>
      <c r="G97" s="3">
        <v>1</v>
      </c>
      <c r="H97" s="3">
        <v>3</v>
      </c>
      <c r="I97" s="3">
        <v>4</v>
      </c>
      <c r="J97" s="3">
        <v>4</v>
      </c>
      <c r="K97" s="3">
        <v>1</v>
      </c>
      <c r="L97" s="3">
        <v>4</v>
      </c>
      <c r="M97" s="3">
        <v>2</v>
      </c>
      <c r="N97" s="3">
        <v>4</v>
      </c>
      <c r="O97" s="3">
        <v>3</v>
      </c>
      <c r="P97" s="3">
        <v>2</v>
      </c>
      <c r="Q97" s="3">
        <v>4</v>
      </c>
      <c r="R97" s="3">
        <v>5</v>
      </c>
      <c r="S97" s="3">
        <v>4</v>
      </c>
      <c r="T97" s="3">
        <v>2</v>
      </c>
      <c r="U97" s="9">
        <f t="shared" si="39"/>
        <v>1.3038404810405295</v>
      </c>
      <c r="V97" s="3">
        <f t="shared" si="40"/>
        <v>1.3038404810405295</v>
      </c>
      <c r="W97" s="11">
        <f t="shared" si="41"/>
        <v>1.3416407864998741</v>
      </c>
      <c r="X97" s="3">
        <v>3</v>
      </c>
      <c r="Y97" s="3">
        <v>4</v>
      </c>
      <c r="Z97" s="3">
        <v>2</v>
      </c>
      <c r="AA97" s="3">
        <v>3</v>
      </c>
      <c r="AB97" s="3">
        <v>3</v>
      </c>
      <c r="AC97" s="3">
        <v>2</v>
      </c>
      <c r="AD97" s="3">
        <v>2</v>
      </c>
      <c r="AE97" s="3">
        <v>4</v>
      </c>
      <c r="AF97" s="3" t="s">
        <v>35</v>
      </c>
      <c r="AG97" s="3" t="s">
        <v>35</v>
      </c>
      <c r="AH97" s="3" t="s">
        <v>34</v>
      </c>
      <c r="AI97" t="str">
        <f t="shared" si="42"/>
        <v>Twitter</v>
      </c>
      <c r="AJ97">
        <f t="shared" si="43"/>
        <v>2</v>
      </c>
      <c r="AK97">
        <f t="shared" si="44"/>
        <v>1</v>
      </c>
      <c r="AL97">
        <f t="shared" si="45"/>
        <v>3</v>
      </c>
      <c r="AM97">
        <f t="shared" si="46"/>
        <v>4.5</v>
      </c>
      <c r="AN97">
        <f t="shared" si="47"/>
        <v>4.5</v>
      </c>
      <c r="AO97">
        <f t="shared" si="48"/>
        <v>1</v>
      </c>
      <c r="AP97">
        <f t="shared" si="49"/>
        <v>4.5</v>
      </c>
      <c r="AQ97">
        <f t="shared" si="50"/>
        <v>2</v>
      </c>
      <c r="AR97">
        <f t="shared" si="51"/>
        <v>4.5</v>
      </c>
      <c r="AS97">
        <f t="shared" si="52"/>
        <v>3</v>
      </c>
      <c r="AT97">
        <f t="shared" si="53"/>
        <v>1.5</v>
      </c>
      <c r="AU97">
        <f t="shared" si="54"/>
        <v>3.5</v>
      </c>
      <c r="AV97">
        <f t="shared" si="55"/>
        <v>5</v>
      </c>
      <c r="AW97">
        <f t="shared" si="56"/>
        <v>3.5</v>
      </c>
      <c r="AX97">
        <f t="shared" si="57"/>
        <v>1.5</v>
      </c>
      <c r="AY97" t="str">
        <f t="shared" si="58"/>
        <v>19-22</v>
      </c>
    </row>
    <row r="98" spans="1:51" x14ac:dyDescent="0.3">
      <c r="A98" s="3" t="s">
        <v>31</v>
      </c>
      <c r="B98" s="3" t="s">
        <v>41</v>
      </c>
      <c r="C98" s="3" t="s">
        <v>39</v>
      </c>
      <c r="D98" s="3" t="s">
        <v>37</v>
      </c>
      <c r="E98" s="3" t="s">
        <v>34</v>
      </c>
      <c r="F98" s="3">
        <v>2</v>
      </c>
      <c r="G98" s="3">
        <v>3</v>
      </c>
      <c r="H98" s="3">
        <v>1</v>
      </c>
      <c r="I98" s="3">
        <v>3</v>
      </c>
      <c r="J98" s="3">
        <v>2</v>
      </c>
      <c r="K98" s="3">
        <v>1</v>
      </c>
      <c r="L98" s="3">
        <v>3</v>
      </c>
      <c r="M98" s="3">
        <v>2</v>
      </c>
      <c r="N98" s="3">
        <v>1</v>
      </c>
      <c r="O98" s="3">
        <v>3</v>
      </c>
      <c r="P98" s="3">
        <v>2</v>
      </c>
      <c r="Q98" s="3">
        <v>1</v>
      </c>
      <c r="R98" s="3">
        <v>2</v>
      </c>
      <c r="S98" s="3">
        <v>1</v>
      </c>
      <c r="T98" s="3">
        <v>3</v>
      </c>
      <c r="U98" s="9">
        <f t="shared" si="39"/>
        <v>0.83666002653407567</v>
      </c>
      <c r="V98" s="3">
        <f t="shared" si="40"/>
        <v>1</v>
      </c>
      <c r="W98" s="11">
        <f t="shared" si="41"/>
        <v>0.83666002653407567</v>
      </c>
      <c r="X98" s="3">
        <v>3</v>
      </c>
      <c r="Y98" s="3">
        <v>4</v>
      </c>
      <c r="Z98" s="3">
        <v>3</v>
      </c>
      <c r="AA98" s="3">
        <v>2</v>
      </c>
      <c r="AB98" s="3">
        <v>4</v>
      </c>
      <c r="AC98" s="3">
        <v>4</v>
      </c>
      <c r="AD98" s="3">
        <v>5</v>
      </c>
      <c r="AE98" s="3">
        <v>3</v>
      </c>
      <c r="AF98" s="3" t="s">
        <v>36</v>
      </c>
      <c r="AG98" s="3" t="s">
        <v>34</v>
      </c>
      <c r="AH98" s="3" t="s">
        <v>34</v>
      </c>
      <c r="AI98" t="str">
        <f t="shared" si="42"/>
        <v>Instagram</v>
      </c>
      <c r="AJ98">
        <f t="shared" si="43"/>
        <v>2.5</v>
      </c>
      <c r="AK98">
        <f t="shared" si="44"/>
        <v>4.5</v>
      </c>
      <c r="AL98">
        <f t="shared" si="45"/>
        <v>1</v>
      </c>
      <c r="AM98">
        <f t="shared" si="46"/>
        <v>4.5</v>
      </c>
      <c r="AN98">
        <f t="shared" si="47"/>
        <v>2.5</v>
      </c>
      <c r="AO98">
        <f t="shared" si="48"/>
        <v>1.5</v>
      </c>
      <c r="AP98">
        <f t="shared" si="49"/>
        <v>4.5</v>
      </c>
      <c r="AQ98">
        <f t="shared" si="50"/>
        <v>3</v>
      </c>
      <c r="AR98">
        <f t="shared" si="51"/>
        <v>1.5</v>
      </c>
      <c r="AS98">
        <f t="shared" si="52"/>
        <v>4.5</v>
      </c>
      <c r="AT98">
        <f t="shared" si="53"/>
        <v>3.5</v>
      </c>
      <c r="AU98">
        <f t="shared" si="54"/>
        <v>1.5</v>
      </c>
      <c r="AV98">
        <f t="shared" si="55"/>
        <v>3.5</v>
      </c>
      <c r="AW98">
        <f t="shared" si="56"/>
        <v>1.5</v>
      </c>
      <c r="AX98">
        <f t="shared" si="57"/>
        <v>5</v>
      </c>
      <c r="AY98" t="str">
        <f t="shared" si="58"/>
        <v>15-18</v>
      </c>
    </row>
    <row r="99" spans="1:51" x14ac:dyDescent="0.3">
      <c r="A99" s="3" t="s">
        <v>31</v>
      </c>
      <c r="B99" s="3" t="s">
        <v>38</v>
      </c>
      <c r="C99" s="3" t="s">
        <v>33</v>
      </c>
      <c r="D99" s="3" t="s">
        <v>42</v>
      </c>
      <c r="E99" s="3" t="s">
        <v>35</v>
      </c>
      <c r="F99" s="3">
        <v>3</v>
      </c>
      <c r="G99" s="3">
        <v>3</v>
      </c>
      <c r="H99" s="3">
        <v>3</v>
      </c>
      <c r="I99" s="3">
        <v>3</v>
      </c>
      <c r="J99" s="3">
        <v>4</v>
      </c>
      <c r="K99" s="3">
        <v>2</v>
      </c>
      <c r="L99" s="3">
        <v>3</v>
      </c>
      <c r="M99" s="3">
        <v>4</v>
      </c>
      <c r="N99" s="3">
        <v>3</v>
      </c>
      <c r="O99" s="3">
        <v>2</v>
      </c>
      <c r="P99" s="3">
        <v>3</v>
      </c>
      <c r="Q99" s="3">
        <v>4</v>
      </c>
      <c r="R99" s="3">
        <v>2</v>
      </c>
      <c r="S99" s="3">
        <v>3</v>
      </c>
      <c r="T99" s="3">
        <v>3</v>
      </c>
      <c r="U99" s="9">
        <f t="shared" si="39"/>
        <v>0.44721359549995715</v>
      </c>
      <c r="V99" s="3">
        <f t="shared" si="40"/>
        <v>0.83666002653407512</v>
      </c>
      <c r="W99" s="11">
        <f t="shared" si="41"/>
        <v>0.70710678118654757</v>
      </c>
      <c r="X99" s="3">
        <v>2</v>
      </c>
      <c r="Y99" s="3">
        <v>3</v>
      </c>
      <c r="Z99" s="3">
        <v>2</v>
      </c>
      <c r="AA99" s="3">
        <v>3</v>
      </c>
      <c r="AB99" s="3">
        <v>4</v>
      </c>
      <c r="AC99" s="3">
        <v>2</v>
      </c>
      <c r="AD99" s="3">
        <v>3</v>
      </c>
      <c r="AE99" s="3">
        <v>2</v>
      </c>
      <c r="AF99" s="3" t="s">
        <v>36</v>
      </c>
      <c r="AG99" s="3" t="s">
        <v>35</v>
      </c>
      <c r="AH99" s="3" t="s">
        <v>35</v>
      </c>
      <c r="AI99" t="str">
        <f t="shared" si="42"/>
        <v>Facebook</v>
      </c>
      <c r="AJ99">
        <f t="shared" si="43"/>
        <v>2.5</v>
      </c>
      <c r="AK99">
        <f t="shared" si="44"/>
        <v>2.5</v>
      </c>
      <c r="AL99">
        <f t="shared" si="45"/>
        <v>2.5</v>
      </c>
      <c r="AM99">
        <f t="shared" si="46"/>
        <v>2.5</v>
      </c>
      <c r="AN99">
        <f t="shared" si="47"/>
        <v>5</v>
      </c>
      <c r="AO99">
        <f t="shared" si="48"/>
        <v>1.5</v>
      </c>
      <c r="AP99">
        <f t="shared" si="49"/>
        <v>3.5</v>
      </c>
      <c r="AQ99">
        <f t="shared" si="50"/>
        <v>5</v>
      </c>
      <c r="AR99">
        <f t="shared" si="51"/>
        <v>3.5</v>
      </c>
      <c r="AS99">
        <f t="shared" si="52"/>
        <v>1.5</v>
      </c>
      <c r="AT99">
        <f t="shared" si="53"/>
        <v>3</v>
      </c>
      <c r="AU99">
        <f t="shared" si="54"/>
        <v>5</v>
      </c>
      <c r="AV99">
        <f t="shared" si="55"/>
        <v>1</v>
      </c>
      <c r="AW99">
        <f t="shared" si="56"/>
        <v>3</v>
      </c>
      <c r="AX99">
        <f t="shared" si="57"/>
        <v>3</v>
      </c>
      <c r="AY99" t="str">
        <f t="shared" si="58"/>
        <v>23-28</v>
      </c>
    </row>
    <row r="100" spans="1:51" x14ac:dyDescent="0.3">
      <c r="A100" s="3" t="s">
        <v>31</v>
      </c>
      <c r="B100" s="3" t="s">
        <v>40</v>
      </c>
      <c r="C100" s="3" t="s">
        <v>39</v>
      </c>
      <c r="D100" s="3" t="s">
        <v>44</v>
      </c>
      <c r="E100" s="3" t="s">
        <v>34</v>
      </c>
      <c r="F100" s="3">
        <v>2</v>
      </c>
      <c r="G100" s="3">
        <v>1</v>
      </c>
      <c r="H100" s="3">
        <v>3</v>
      </c>
      <c r="I100" s="3">
        <v>4</v>
      </c>
      <c r="J100" s="3">
        <v>4</v>
      </c>
      <c r="K100" s="3">
        <v>2</v>
      </c>
      <c r="L100" s="3">
        <v>4</v>
      </c>
      <c r="M100" s="3">
        <v>2</v>
      </c>
      <c r="N100" s="3">
        <v>4</v>
      </c>
      <c r="O100" s="3">
        <v>3</v>
      </c>
      <c r="P100" s="3">
        <v>4</v>
      </c>
      <c r="Q100" s="3">
        <v>4</v>
      </c>
      <c r="R100" s="3">
        <v>3</v>
      </c>
      <c r="S100" s="3">
        <v>5</v>
      </c>
      <c r="T100" s="3">
        <v>1</v>
      </c>
      <c r="U100" s="9">
        <f t="shared" si="39"/>
        <v>1.3038404810405295</v>
      </c>
      <c r="V100" s="3">
        <f t="shared" si="40"/>
        <v>1</v>
      </c>
      <c r="W100" s="11">
        <f t="shared" si="41"/>
        <v>1.5165750888103104</v>
      </c>
      <c r="X100" s="3">
        <v>3</v>
      </c>
      <c r="Y100" s="3">
        <v>4</v>
      </c>
      <c r="Z100" s="3">
        <v>3</v>
      </c>
      <c r="AA100" s="3">
        <v>3</v>
      </c>
      <c r="AB100" s="3">
        <v>4</v>
      </c>
      <c r="AC100" s="3">
        <v>3</v>
      </c>
      <c r="AD100" s="3">
        <v>4</v>
      </c>
      <c r="AE100" s="3">
        <v>4</v>
      </c>
      <c r="AF100" s="3" t="s">
        <v>35</v>
      </c>
      <c r="AG100" s="3" t="s">
        <v>35</v>
      </c>
      <c r="AH100" s="3" t="s">
        <v>34</v>
      </c>
      <c r="AI100" t="str">
        <f t="shared" si="42"/>
        <v>Instagram</v>
      </c>
      <c r="AJ100">
        <f t="shared" si="43"/>
        <v>2</v>
      </c>
      <c r="AK100">
        <f t="shared" si="44"/>
        <v>1</v>
      </c>
      <c r="AL100">
        <f t="shared" si="45"/>
        <v>3</v>
      </c>
      <c r="AM100">
        <f t="shared" si="46"/>
        <v>4.5</v>
      </c>
      <c r="AN100">
        <f t="shared" si="47"/>
        <v>4.5</v>
      </c>
      <c r="AO100">
        <f t="shared" si="48"/>
        <v>1.5</v>
      </c>
      <c r="AP100">
        <f t="shared" si="49"/>
        <v>4.5</v>
      </c>
      <c r="AQ100">
        <f t="shared" si="50"/>
        <v>1.5</v>
      </c>
      <c r="AR100">
        <f t="shared" si="51"/>
        <v>4.5</v>
      </c>
      <c r="AS100">
        <f t="shared" si="52"/>
        <v>3</v>
      </c>
      <c r="AT100">
        <f t="shared" si="53"/>
        <v>3.5</v>
      </c>
      <c r="AU100">
        <f t="shared" si="54"/>
        <v>3.5</v>
      </c>
      <c r="AV100">
        <f t="shared" si="55"/>
        <v>2</v>
      </c>
      <c r="AW100">
        <f t="shared" si="56"/>
        <v>5</v>
      </c>
      <c r="AX100">
        <f t="shared" si="57"/>
        <v>1</v>
      </c>
      <c r="AY100" t="str">
        <f t="shared" si="58"/>
        <v>29-35</v>
      </c>
    </row>
    <row r="101" spans="1:51" x14ac:dyDescent="0.3">
      <c r="A101" s="3" t="s">
        <v>31</v>
      </c>
      <c r="B101" s="3" t="s">
        <v>38</v>
      </c>
      <c r="C101" s="3" t="s">
        <v>33</v>
      </c>
      <c r="D101" s="3" t="s">
        <v>43</v>
      </c>
      <c r="E101" s="3" t="s">
        <v>36</v>
      </c>
      <c r="F101" s="3">
        <v>2</v>
      </c>
      <c r="G101" s="3">
        <v>3</v>
      </c>
      <c r="H101" s="3">
        <v>2</v>
      </c>
      <c r="I101" s="3">
        <v>4</v>
      </c>
      <c r="J101" s="3">
        <v>2</v>
      </c>
      <c r="K101" s="3">
        <v>3</v>
      </c>
      <c r="L101" s="3">
        <v>2</v>
      </c>
      <c r="M101" s="3">
        <v>4</v>
      </c>
      <c r="N101" s="3">
        <v>3</v>
      </c>
      <c r="O101" s="3">
        <v>2</v>
      </c>
      <c r="P101" s="3">
        <v>3</v>
      </c>
      <c r="Q101" s="3">
        <v>4</v>
      </c>
      <c r="R101" s="3">
        <v>3</v>
      </c>
      <c r="S101" s="3">
        <v>3</v>
      </c>
      <c r="T101" s="3">
        <v>4</v>
      </c>
      <c r="U101" s="9">
        <f t="shared" si="39"/>
        <v>0.8944271909999163</v>
      </c>
      <c r="V101" s="3">
        <f t="shared" si="40"/>
        <v>0.83666002653407512</v>
      </c>
      <c r="W101" s="12">
        <f t="shared" si="41"/>
        <v>0.54772255750516674</v>
      </c>
      <c r="X101" s="3">
        <v>4</v>
      </c>
      <c r="Y101" s="3">
        <v>4</v>
      </c>
      <c r="Z101" s="3">
        <v>3</v>
      </c>
      <c r="AA101" s="3">
        <v>4</v>
      </c>
      <c r="AB101" s="3">
        <v>4</v>
      </c>
      <c r="AC101" s="3">
        <v>3</v>
      </c>
      <c r="AD101" s="3">
        <v>4</v>
      </c>
      <c r="AE101" s="3">
        <v>2</v>
      </c>
      <c r="AF101" s="3" t="s">
        <v>36</v>
      </c>
      <c r="AG101" s="3" t="s">
        <v>35</v>
      </c>
      <c r="AH101" s="3" t="s">
        <v>36</v>
      </c>
      <c r="AI101" t="str">
        <f t="shared" si="42"/>
        <v>Twitter</v>
      </c>
      <c r="AJ101">
        <f t="shared" si="43"/>
        <v>2</v>
      </c>
      <c r="AK101">
        <f t="shared" si="44"/>
        <v>4</v>
      </c>
      <c r="AL101">
        <f t="shared" si="45"/>
        <v>2</v>
      </c>
      <c r="AM101">
        <f t="shared" si="46"/>
        <v>5</v>
      </c>
      <c r="AN101">
        <f t="shared" si="47"/>
        <v>2</v>
      </c>
      <c r="AO101">
        <f t="shared" si="48"/>
        <v>3.5</v>
      </c>
      <c r="AP101">
        <f t="shared" si="49"/>
        <v>1.5</v>
      </c>
      <c r="AQ101">
        <f t="shared" si="50"/>
        <v>5</v>
      </c>
      <c r="AR101">
        <f t="shared" si="51"/>
        <v>3.5</v>
      </c>
      <c r="AS101">
        <f t="shared" si="52"/>
        <v>1.5</v>
      </c>
      <c r="AT101">
        <f t="shared" si="53"/>
        <v>2</v>
      </c>
      <c r="AU101">
        <f t="shared" si="54"/>
        <v>4.5</v>
      </c>
      <c r="AV101">
        <f t="shared" si="55"/>
        <v>2</v>
      </c>
      <c r="AW101">
        <f t="shared" si="56"/>
        <v>2</v>
      </c>
      <c r="AX101">
        <f t="shared" si="57"/>
        <v>4.5</v>
      </c>
      <c r="AY101" t="str">
        <f t="shared" si="58"/>
        <v>23-28</v>
      </c>
    </row>
  </sheetData>
  <phoneticPr fontId="4" type="noConversion"/>
  <pageMargins left="0.7" right="0.7" top="0.75" bottom="0.75" header="0.3" footer="0.3"/>
  <ignoredErrors>
    <ignoredError sqref="U2:W2" formulaRange="1"/>
  </ignoredErrors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933A1-1B44-4CAC-BA80-E9CE844ABCCF}">
  <dimension ref="A1:F7"/>
  <sheetViews>
    <sheetView workbookViewId="0">
      <selection activeCell="Q1" sqref="Q1"/>
    </sheetView>
  </sheetViews>
  <sheetFormatPr defaultRowHeight="14.4" x14ac:dyDescent="0.3"/>
  <cols>
    <col min="1" max="1" width="19.21875" customWidth="1"/>
    <col min="3" max="3" width="12.77734375" customWidth="1"/>
    <col min="5" max="5" width="11" customWidth="1"/>
  </cols>
  <sheetData>
    <row r="1" spans="1:6" ht="57" customHeight="1" x14ac:dyDescent="0.3">
      <c r="C1" s="4" t="s">
        <v>103</v>
      </c>
      <c r="D1" t="s">
        <v>104</v>
      </c>
      <c r="E1" s="4" t="s">
        <v>105</v>
      </c>
    </row>
    <row r="2" spans="1:6" ht="14.4" customHeight="1" x14ac:dyDescent="0.3">
      <c r="A2" s="46" t="s">
        <v>103</v>
      </c>
      <c r="B2" t="s">
        <v>64</v>
      </c>
      <c r="C2" s="15">
        <f>AVERAGE(Raw!U2:U101)</f>
        <v>1.1220191499743064</v>
      </c>
      <c r="D2" s="14">
        <f>MEDIAN(Raw!U2:U101)</f>
        <v>1.1401754250991381</v>
      </c>
      <c r="E2" s="13">
        <f>COUNTIF(Raw!U2:U101,"&gt;=0.9")/100</f>
        <v>0.67</v>
      </c>
      <c r="F2" s="13"/>
    </row>
    <row r="3" spans="1:6" x14ac:dyDescent="0.3">
      <c r="A3" s="46"/>
      <c r="B3" t="s">
        <v>63</v>
      </c>
      <c r="C3" s="15">
        <f>AVERAGE(Raw!V2:V101)</f>
        <v>1.2067753701986033</v>
      </c>
      <c r="D3" s="14">
        <f>MEDIAN(Raw!V2:V101)</f>
        <v>1.2642926762160593</v>
      </c>
      <c r="E3" s="13">
        <f>COUNTIF(Raw!V2:V101,"&gt;=0.9")/100</f>
        <v>0.76</v>
      </c>
      <c r="F3" s="13"/>
    </row>
    <row r="4" spans="1:6" x14ac:dyDescent="0.3">
      <c r="A4" s="46"/>
      <c r="B4" t="s">
        <v>65</v>
      </c>
      <c r="C4" s="15">
        <f>AVERAGE(Raw!W2:W101)</f>
        <v>1.2505309433746465</v>
      </c>
      <c r="D4" s="14">
        <f>MEDIAN(Raw!W2:W101)</f>
        <v>1.3416407864998741</v>
      </c>
      <c r="E4" s="13">
        <f>COUNTIF(Raw!W2:W101,"&gt;=0.9")/100</f>
        <v>0.68</v>
      </c>
      <c r="F4" s="13"/>
    </row>
    <row r="5" spans="1:6" x14ac:dyDescent="0.3">
      <c r="A5" s="47" t="s">
        <v>109</v>
      </c>
      <c r="B5" t="s">
        <v>106</v>
      </c>
      <c r="C5">
        <f>_xlfn.T.TEST(Raw!U2:U101,Raw!V2:V101,2,1)</f>
        <v>4.7314947448436367E-2</v>
      </c>
    </row>
    <row r="6" spans="1:6" x14ac:dyDescent="0.3">
      <c r="A6" s="47"/>
      <c r="B6" t="s">
        <v>107</v>
      </c>
      <c r="C6">
        <f>_xlfn.T.TEST(Raw!U2:U101,Raw!W2:W101,2,1)</f>
        <v>1.1720641306869064E-2</v>
      </c>
    </row>
    <row r="7" spans="1:6" x14ac:dyDescent="0.3">
      <c r="A7" s="47"/>
      <c r="B7" t="s">
        <v>108</v>
      </c>
      <c r="C7">
        <f>_xlfn.T.TEST(Raw!V2:V101,Raw!W2:W101,2,1)</f>
        <v>0.3605441834676677</v>
      </c>
    </row>
  </sheetData>
  <mergeCells count="2">
    <mergeCell ref="A2:A4"/>
    <mergeCell ref="A5:A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A4296-628E-49E2-AE8B-7D16C4CFF1CF}">
  <dimension ref="A1:O30"/>
  <sheetViews>
    <sheetView topLeftCell="F1" zoomScale="69" workbookViewId="0">
      <selection activeCell="K20" sqref="K20"/>
    </sheetView>
  </sheetViews>
  <sheetFormatPr defaultRowHeight="14.4" x14ac:dyDescent="0.3"/>
  <cols>
    <col min="1" max="1" width="36.5546875" bestFit="1" customWidth="1"/>
    <col min="2" max="2" width="12.6640625" bestFit="1" customWidth="1"/>
    <col min="3" max="3" width="12" bestFit="1" customWidth="1"/>
    <col min="4" max="4" width="24.33203125" bestFit="1" customWidth="1"/>
    <col min="5" max="5" width="35.6640625" bestFit="1" customWidth="1"/>
    <col min="6" max="6" width="16.77734375" bestFit="1" customWidth="1"/>
    <col min="7" max="7" width="17" bestFit="1" customWidth="1"/>
    <col min="9" max="9" width="28.33203125" bestFit="1" customWidth="1"/>
    <col min="10" max="10" width="28" bestFit="1" customWidth="1"/>
    <col min="11" max="11" width="30.44140625" bestFit="1" customWidth="1"/>
    <col min="13" max="13" width="26.5546875" bestFit="1" customWidth="1"/>
    <col min="14" max="14" width="19" bestFit="1" customWidth="1"/>
    <col min="15" max="15" width="32.44140625" bestFit="1" customWidth="1"/>
  </cols>
  <sheetData>
    <row r="1" spans="1:15" x14ac:dyDescent="0.3">
      <c r="A1" s="18" t="s">
        <v>115</v>
      </c>
    </row>
    <row r="2" spans="1:15" x14ac:dyDescent="0.3">
      <c r="I2" s="40" t="s">
        <v>240</v>
      </c>
      <c r="J2" s="40"/>
      <c r="K2" s="40"/>
      <c r="M2" s="41" t="s">
        <v>244</v>
      </c>
      <c r="N2" s="41"/>
      <c r="O2" s="41"/>
    </row>
    <row r="3" spans="1:15" x14ac:dyDescent="0.3">
      <c r="A3" s="19" t="s">
        <v>46</v>
      </c>
      <c r="B3" s="19" t="s">
        <v>96</v>
      </c>
      <c r="C3" s="19" t="s">
        <v>97</v>
      </c>
      <c r="D3" s="19" t="s">
        <v>116</v>
      </c>
      <c r="E3" s="19" t="s">
        <v>117</v>
      </c>
      <c r="F3" s="23" t="s">
        <v>147</v>
      </c>
      <c r="G3" s="23" t="s">
        <v>134</v>
      </c>
      <c r="I3" s="37" t="s">
        <v>237</v>
      </c>
      <c r="J3" s="37" t="s">
        <v>238</v>
      </c>
      <c r="K3" s="37" t="s">
        <v>239</v>
      </c>
      <c r="M3" s="38" t="s">
        <v>241</v>
      </c>
      <c r="N3" s="38" t="s">
        <v>242</v>
      </c>
      <c r="O3" s="38" t="s">
        <v>243</v>
      </c>
    </row>
    <row r="4" spans="1:15" x14ac:dyDescent="0.3">
      <c r="A4" t="s">
        <v>64</v>
      </c>
      <c r="B4">
        <f ca="1">_xlfn.XLOOKUP($A4,PostMetrics!$N$2:$N$4,PostMetrics!$O$2:$O$4)</f>
        <v>0.44645054082906654</v>
      </c>
      <c r="C4">
        <f ca="1">_xlfn.XLOOKUP($A4,PostMetrics!$N$2:$N$4,PostMetrics!$P$2:$P$4)</f>
        <v>0.85043011665447565</v>
      </c>
      <c r="D4">
        <f>_xlfn.XLOOKUP($A4,PlatformSummary!$B$2:$B$4,PlatformSummary!$C$2:$C$4)</f>
        <v>1.1220191499743064</v>
      </c>
      <c r="E4" t="str">
        <f ca="1">IF(B4=MAX($B$4:$B$6),"Highest polarization risk (prioritize review)","Lower risk")</f>
        <v>Lower risk</v>
      </c>
      <c r="F4">
        <f>_xlfn.XLOOKUP($A4,COCO!$A$4:$A$6,COCO!$C$4:$C$6)</f>
        <v>0.50409499999999996</v>
      </c>
      <c r="G4" t="str">
        <f>_xlfn.XLOOKUP($A4,COCO!$A$4:$A$6,COCO!$D$4:$D$6)</f>
        <v>Moderate structure</v>
      </c>
      <c r="I4" t="s">
        <v>64</v>
      </c>
      <c r="J4">
        <f>AVERAGEIFS(Object!$X$4:$X$15,Object!$B$4:$B$15,$I4)</f>
        <v>7.5</v>
      </c>
      <c r="K4" cm="1">
        <f t="array" ref="K4">SUMPRODUCT((Object!$B$4:$B$15=$I4)*Object!$D$4:$D$15*Object!$X$4:$X$15)/SUMIF(Object!$B$4:$B$15,$I4,Object!$D$4:$D$15)</f>
        <v>7.5</v>
      </c>
      <c r="M4" t="s">
        <v>64</v>
      </c>
      <c r="N4">
        <f ca="1">_xlfn.XLOOKUP($M4,PostMetrics!$N$2:$N$4,PostMetrics!$O$2:$O$4)</f>
        <v>0.44645054082906654</v>
      </c>
      <c r="O4">
        <f>_xlfn.XLOOKUP($M4,$I$4:$I$6,$K$4:$K$6)</f>
        <v>7.5</v>
      </c>
    </row>
    <row r="5" spans="1:15" x14ac:dyDescent="0.3">
      <c r="A5" t="s">
        <v>63</v>
      </c>
      <c r="B5">
        <f ca="1">_xlfn.XLOOKUP($A5,PostMetrics!$N$2:$N$4,PostMetrics!$O$2:$O$4)</f>
        <v>0.48150955703471532</v>
      </c>
      <c r="C5">
        <f ca="1">_xlfn.XLOOKUP($A5,PostMetrics!$N$2:$N$4,PostMetrics!$P$2:$P$4)</f>
        <v>0.94374159152775816</v>
      </c>
      <c r="D5">
        <f>_xlfn.XLOOKUP($A5,PlatformSummary!$B$2:$B$4,PlatformSummary!$C$2:$C$4)</f>
        <v>1.2067753701986033</v>
      </c>
      <c r="E5" t="str">
        <f t="shared" ref="E5:E6" ca="1" si="0">IF(B5=MAX($B$4:$B$6),"Highest polarization risk (prioritize review)","Lower risk")</f>
        <v>Lower risk</v>
      </c>
      <c r="F5">
        <f>_xlfn.XLOOKUP($A5,COCO!$A$4:$A$6,COCO!$C$4:$C$6)</f>
        <v>0.41609000000000002</v>
      </c>
      <c r="G5" t="str">
        <f>_xlfn.XLOOKUP($A5,COCO!$A$4:$A$6,COCO!$D$4:$D$6)</f>
        <v>Moderate structure</v>
      </c>
      <c r="I5" t="s">
        <v>63</v>
      </c>
      <c r="J5">
        <f>AVERAGEIFS(Object!$X$4:$X$15,Object!$B$4:$B$15,$I5)</f>
        <v>7.5125000000000002</v>
      </c>
      <c r="K5" cm="1">
        <f t="array" ref="K5">SUMPRODUCT((Object!$B$4:$B$15=$I5)*Object!$D$4:$D$15*Object!$X$4:$X$15)/SUMIF(Object!$B$4:$B$15,$I5,Object!$D$4:$D$15)</f>
        <v>7.5254999999999992</v>
      </c>
      <c r="M5" t="s">
        <v>63</v>
      </c>
      <c r="N5">
        <f ca="1">_xlfn.XLOOKUP($M5,PostMetrics!$N$2:$N$4,PostMetrics!$O$2:$O$4)</f>
        <v>0.48150955703471532</v>
      </c>
      <c r="O5">
        <f t="shared" ref="O5:O6" si="1">_xlfn.XLOOKUP($M5,$I$4:$I$6,$K$4:$K$6)</f>
        <v>7.5254999999999992</v>
      </c>
    </row>
    <row r="6" spans="1:15" x14ac:dyDescent="0.3">
      <c r="A6" t="s">
        <v>65</v>
      </c>
      <c r="B6">
        <f ca="1">_xlfn.XLOOKUP($A6,PostMetrics!$N$2:$N$4,PostMetrics!$O$2:$O$4)</f>
        <v>0.54292160365736186</v>
      </c>
      <c r="C6">
        <f ca="1">_xlfn.XLOOKUP($A6,PostMetrics!$N$2:$N$4,PostMetrics!$P$2:$P$4)</f>
        <v>0.99920458187817718</v>
      </c>
      <c r="D6">
        <f>_xlfn.XLOOKUP($A6,PlatformSummary!$B$2:$B$4,PlatformSummary!$C$2:$C$4)</f>
        <v>1.2505309433746465</v>
      </c>
      <c r="E6" t="str">
        <f t="shared" ca="1" si="0"/>
        <v>Highest polarization risk (prioritize review)</v>
      </c>
      <c r="F6">
        <f>_xlfn.XLOOKUP($A6,COCO!$A$4:$A$6,COCO!$C$4:$C$6)</f>
        <v>0.38841500000000001</v>
      </c>
      <c r="G6" t="str">
        <f>_xlfn.XLOOKUP($A6,COCO!$A$4:$A$6,COCO!$D$4:$D$6)</f>
        <v>Weak structure</v>
      </c>
      <c r="I6" t="s">
        <v>65</v>
      </c>
      <c r="J6">
        <f>AVERAGEIFS(Object!$X$4:$X$15,Object!$B$4:$B$15,$I6)</f>
        <v>7.5250000000000004</v>
      </c>
      <c r="K6" cm="1">
        <f t="array" ref="K6">SUMPRODUCT((Object!$B$4:$B$15=$I6)*Object!$D$4:$D$15*Object!$X$4:$X$15)/SUMIF(Object!$B$4:$B$15,$I6,Object!$D$4:$D$15)</f>
        <v>7.5125000000000002</v>
      </c>
      <c r="M6" t="s">
        <v>65</v>
      </c>
      <c r="N6">
        <f ca="1">_xlfn.XLOOKUP($M6,PostMetrics!$N$2:$N$4,PostMetrics!$O$2:$O$4)</f>
        <v>0.54292160365736186</v>
      </c>
      <c r="O6">
        <f t="shared" si="1"/>
        <v>7.5125000000000002</v>
      </c>
    </row>
    <row r="8" spans="1:15" x14ac:dyDescent="0.3">
      <c r="A8" s="20" t="s">
        <v>45</v>
      </c>
      <c r="B8" s="20" t="s">
        <v>46</v>
      </c>
      <c r="C8" s="20" t="s">
        <v>99</v>
      </c>
      <c r="D8" s="20" t="s">
        <v>88</v>
      </c>
      <c r="M8" s="39" t="s">
        <v>245</v>
      </c>
      <c r="N8" t="str">
        <f ca="1">INDEX($M$4:$M$6, MATCH(MAX($N$4:$N$6), $N$4:$N$6, 0))</f>
        <v>IG</v>
      </c>
    </row>
    <row r="9" spans="1:15" x14ac:dyDescent="0.3">
      <c r="A9" t="str">
        <f ca="1">PostMetrics!N8</f>
        <v>IG_05</v>
      </c>
      <c r="B9" t="str">
        <f ca="1">PostMetrics!O8</f>
        <v>IG</v>
      </c>
      <c r="C9">
        <f ca="1">PostMetrics!P8</f>
        <v>0.60122086866870705</v>
      </c>
      <c r="D9" t="str">
        <f ca="1">PostMetrics!Q8</f>
        <v>Rewrite / Human review</v>
      </c>
      <c r="M9" s="39" t="s">
        <v>246</v>
      </c>
      <c r="N9" t="str">
        <f>INDEX($M$4:$M$6, MATCH(MAX($O$4:$O$6), $O$4:$O$6, 0))</f>
        <v>FB</v>
      </c>
    </row>
    <row r="10" spans="1:15" x14ac:dyDescent="0.3">
      <c r="A10" t="str">
        <f ca="1">PostMetrics!N9</f>
        <v>FB_03</v>
      </c>
      <c r="B10" t="str">
        <f ca="1">PostMetrics!O9</f>
        <v>FB</v>
      </c>
      <c r="C10">
        <f ca="1">PostMetrics!P9</f>
        <v>0.59644200910397083</v>
      </c>
      <c r="D10" t="str">
        <f ca="1">PostMetrics!Q9</f>
        <v>Rewrite / Human review</v>
      </c>
      <c r="M10" s="39" t="s">
        <v>247</v>
      </c>
      <c r="N10" t="str">
        <f>N9</f>
        <v>FB</v>
      </c>
    </row>
    <row r="11" spans="1:15" x14ac:dyDescent="0.3">
      <c r="A11" t="str">
        <f ca="1">PostMetrics!N10</f>
        <v>IG_03</v>
      </c>
      <c r="B11" t="str">
        <f ca="1">PostMetrics!O10</f>
        <v>IG</v>
      </c>
      <c r="C11">
        <f ca="1">PostMetrics!P10</f>
        <v>0.56566133180084965</v>
      </c>
      <c r="D11" t="str">
        <f ca="1">PostMetrics!Q10</f>
        <v>Rewrite / Human review</v>
      </c>
      <c r="F11" t="s">
        <v>148</v>
      </c>
    </row>
    <row r="12" spans="1:15" x14ac:dyDescent="0.3">
      <c r="A12" t="str">
        <f ca="1">PostMetrics!N11</f>
        <v>IG_02</v>
      </c>
      <c r="B12" t="str">
        <f ca="1">PostMetrics!O11</f>
        <v>IG</v>
      </c>
      <c r="C12">
        <f ca="1">PostMetrics!P11</f>
        <v>0.56509995060933171</v>
      </c>
      <c r="D12" t="str">
        <f ca="1">PostMetrics!Q11</f>
        <v>Rewrite / Human review</v>
      </c>
    </row>
    <row r="13" spans="1:15" x14ac:dyDescent="0.3">
      <c r="A13" t="str">
        <f ca="1">PostMetrics!N12</f>
        <v>IG_04</v>
      </c>
      <c r="B13" t="str">
        <f ca="1">PostMetrics!O12</f>
        <v>IG</v>
      </c>
      <c r="C13">
        <f ca="1">PostMetrics!P12</f>
        <v>0.54815430809226418</v>
      </c>
      <c r="D13" t="str">
        <f ca="1">PostMetrics!Q12</f>
        <v>Rewrite / Human review</v>
      </c>
    </row>
    <row r="15" spans="1:15" x14ac:dyDescent="0.3">
      <c r="A15" s="21" t="s">
        <v>45</v>
      </c>
      <c r="B15" s="21" t="s">
        <v>46</v>
      </c>
      <c r="C15" s="21" t="s">
        <v>99</v>
      </c>
      <c r="D15" s="21" t="s">
        <v>87</v>
      </c>
      <c r="E15" s="21" t="s">
        <v>88</v>
      </c>
    </row>
    <row r="16" spans="1:15" x14ac:dyDescent="0.3">
      <c r="A16" t="str" cm="1">
        <f t="array" aca="1" ref="A16:E30" ca="1">_xlfn.LET(
_xlpm.data,CHOOSE({1,2,3,4,5},PostMetrics!$A$2:$A$16,PostMetrics!$B$2:$B$16,PostMetrics!$J$2:$J$16,PostMetrics!$K$2:$K$16,PostMetrics!$L$2:$L$16),
_xlfn.SORTBY(_xlpm.data,PostMetrics!$J$2:$J$16,-1)
)</f>
        <v>IG_05</v>
      </c>
      <c r="B16" t="str">
        <f ca="1"/>
        <v>IG</v>
      </c>
      <c r="C16">
        <f ca="1"/>
        <v>0.60122086866870705</v>
      </c>
      <c r="D16" t="str">
        <f ca="1"/>
        <v>High</v>
      </c>
      <c r="E16" t="str">
        <f ca="1"/>
        <v>Rewrite / Human review</v>
      </c>
    </row>
    <row r="17" spans="1:5" x14ac:dyDescent="0.3">
      <c r="A17" t="str">
        <f ca="1"/>
        <v>FB_03</v>
      </c>
      <c r="B17" t="str">
        <f ca="1"/>
        <v>FB</v>
      </c>
      <c r="C17">
        <f ca="1"/>
        <v>0.59644200910397083</v>
      </c>
      <c r="D17" t="str">
        <f ca="1"/>
        <v>High</v>
      </c>
      <c r="E17" t="str">
        <f ca="1"/>
        <v>Rewrite / Human review</v>
      </c>
    </row>
    <row r="18" spans="1:5" x14ac:dyDescent="0.3">
      <c r="A18" t="str">
        <f ca="1"/>
        <v>IG_03</v>
      </c>
      <c r="B18" t="str">
        <f ca="1"/>
        <v>IG</v>
      </c>
      <c r="C18">
        <f ca="1"/>
        <v>0.56566133180084965</v>
      </c>
      <c r="D18" t="str">
        <f ca="1"/>
        <v>High</v>
      </c>
      <c r="E18" t="str">
        <f ca="1"/>
        <v>Rewrite / Human review</v>
      </c>
    </row>
    <row r="19" spans="1:5" x14ac:dyDescent="0.3">
      <c r="A19" t="str">
        <f ca="1"/>
        <v>IG_02</v>
      </c>
      <c r="B19" t="str">
        <f ca="1"/>
        <v>IG</v>
      </c>
      <c r="C19">
        <f ca="1"/>
        <v>0.56509995060933171</v>
      </c>
      <c r="D19" t="str">
        <f ca="1"/>
        <v>High</v>
      </c>
      <c r="E19" t="str">
        <f ca="1"/>
        <v>Rewrite / Human review</v>
      </c>
    </row>
    <row r="20" spans="1:5" x14ac:dyDescent="0.3">
      <c r="A20" t="str">
        <f ca="1"/>
        <v>IG_04</v>
      </c>
      <c r="B20" t="str">
        <f ca="1"/>
        <v>IG</v>
      </c>
      <c r="C20">
        <f ca="1"/>
        <v>0.54815430809226418</v>
      </c>
      <c r="D20" t="str">
        <f ca="1"/>
        <v>High</v>
      </c>
      <c r="E20" t="str">
        <f ca="1"/>
        <v>Rewrite / Human review</v>
      </c>
    </row>
    <row r="21" spans="1:5" x14ac:dyDescent="0.3">
      <c r="A21" t="str">
        <f ca="1"/>
        <v>FB_02</v>
      </c>
      <c r="B21" t="str">
        <f ca="1"/>
        <v>FB</v>
      </c>
      <c r="C21">
        <f ca="1"/>
        <v>0.52962098766754295</v>
      </c>
      <c r="D21" t="str">
        <f ca="1"/>
        <v>High</v>
      </c>
      <c r="E21" t="str">
        <f ca="1"/>
        <v>Rewrite / Human review</v>
      </c>
    </row>
    <row r="22" spans="1:5" x14ac:dyDescent="0.3">
      <c r="A22" t="str">
        <f ca="1"/>
        <v>FB_01</v>
      </c>
      <c r="B22" t="str">
        <f ca="1"/>
        <v>FB</v>
      </c>
      <c r="C22">
        <f ca="1"/>
        <v>0.52828687799464424</v>
      </c>
      <c r="D22" t="str">
        <f ca="1"/>
        <v>High</v>
      </c>
      <c r="E22" t="str">
        <f ca="1"/>
        <v>Rewrite / Human review</v>
      </c>
    </row>
    <row r="23" spans="1:5" x14ac:dyDescent="0.3">
      <c r="A23" t="str">
        <f ca="1"/>
        <v>TW_02</v>
      </c>
      <c r="B23" t="str">
        <f ca="1"/>
        <v>TW</v>
      </c>
      <c r="C23">
        <f ca="1"/>
        <v>0.51597103959135471</v>
      </c>
      <c r="D23" t="str">
        <f ca="1"/>
        <v>High</v>
      </c>
      <c r="E23" t="str">
        <f ca="1"/>
        <v>Rewrite / Human review</v>
      </c>
    </row>
    <row r="24" spans="1:5" x14ac:dyDescent="0.3">
      <c r="A24" t="str">
        <f ca="1"/>
        <v>TW_05</v>
      </c>
      <c r="B24" t="str">
        <f ca="1"/>
        <v>TW</v>
      </c>
      <c r="C24">
        <f ca="1"/>
        <v>0.50239807998949015</v>
      </c>
      <c r="D24" t="str">
        <f ca="1"/>
        <v>High</v>
      </c>
      <c r="E24" t="str">
        <f ca="1"/>
        <v>Rewrite / Human review</v>
      </c>
    </row>
    <row r="25" spans="1:5" x14ac:dyDescent="0.3">
      <c r="A25" t="str">
        <f ca="1"/>
        <v>TW_04</v>
      </c>
      <c r="B25" t="str">
        <f ca="1"/>
        <v>TW</v>
      </c>
      <c r="C25">
        <f ca="1"/>
        <v>0.48228102528077632</v>
      </c>
      <c r="D25" t="str">
        <f ca="1"/>
        <v>Medium</v>
      </c>
      <c r="E25" t="str">
        <f ca="1"/>
        <v>Add context / clarify</v>
      </c>
    </row>
    <row r="26" spans="1:5" x14ac:dyDescent="0.3">
      <c r="A26" t="str">
        <f ca="1"/>
        <v>IG_01</v>
      </c>
      <c r="B26" t="str">
        <f ca="1"/>
        <v>IG</v>
      </c>
      <c r="C26">
        <f ca="1"/>
        <v>0.43447155911565721</v>
      </c>
      <c r="D26" t="str">
        <f ca="1"/>
        <v>Medium</v>
      </c>
      <c r="E26" t="str">
        <f ca="1"/>
        <v>Add context / clarify</v>
      </c>
    </row>
    <row r="27" spans="1:5" x14ac:dyDescent="0.3">
      <c r="A27" t="str">
        <f ca="1"/>
        <v>FB_04</v>
      </c>
      <c r="B27" t="str">
        <f ca="1"/>
        <v>FB</v>
      </c>
      <c r="C27">
        <f ca="1"/>
        <v>0.43170145077386513</v>
      </c>
      <c r="D27" t="str">
        <f ca="1"/>
        <v>Medium</v>
      </c>
      <c r="E27" t="str">
        <f ca="1"/>
        <v>Add context / clarify</v>
      </c>
    </row>
    <row r="28" spans="1:5" x14ac:dyDescent="0.3">
      <c r="A28" t="str">
        <f ca="1"/>
        <v>TW_01</v>
      </c>
      <c r="B28" t="str">
        <f ca="1"/>
        <v>TW</v>
      </c>
      <c r="C28">
        <f ca="1"/>
        <v>0.40180127964185569</v>
      </c>
      <c r="D28" t="str">
        <f ca="1"/>
        <v>Medium</v>
      </c>
      <c r="E28" t="str">
        <f ca="1"/>
        <v>Add context / clarify</v>
      </c>
    </row>
    <row r="29" spans="1:5" x14ac:dyDescent="0.3">
      <c r="A29" t="str">
        <f ca="1"/>
        <v>TW_03</v>
      </c>
      <c r="B29" t="str">
        <f ca="1"/>
        <v>TW</v>
      </c>
      <c r="C29">
        <f ca="1"/>
        <v>0.32980127964185568</v>
      </c>
      <c r="D29" t="str">
        <f ca="1"/>
        <v>Low</v>
      </c>
      <c r="E29" t="str">
        <f ca="1"/>
        <v>Publish</v>
      </c>
    </row>
    <row r="30" spans="1:5" x14ac:dyDescent="0.3">
      <c r="A30" t="str">
        <f ca="1"/>
        <v>FB_05</v>
      </c>
      <c r="B30" t="str">
        <f ca="1"/>
        <v>FB</v>
      </c>
      <c r="C30">
        <f ca="1"/>
        <v>0.32149645963355333</v>
      </c>
      <c r="D30" t="str">
        <f ca="1"/>
        <v>Low</v>
      </c>
      <c r="E30" t="str">
        <f ca="1"/>
        <v>Publish</v>
      </c>
    </row>
  </sheetData>
  <mergeCells count="2">
    <mergeCell ref="I2:K2"/>
    <mergeCell ref="M2:O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61EE4-75E4-488E-8D95-FE835CDDD42A}">
  <dimension ref="A3:K12"/>
  <sheetViews>
    <sheetView workbookViewId="0">
      <selection activeCell="I18" sqref="I18"/>
    </sheetView>
  </sheetViews>
  <sheetFormatPr defaultRowHeight="14.4" x14ac:dyDescent="0.3"/>
  <cols>
    <col min="4" max="4" width="17" bestFit="1" customWidth="1"/>
    <col min="10" max="10" width="11.109375" bestFit="1" customWidth="1"/>
  </cols>
  <sheetData>
    <row r="3" spans="1:11" x14ac:dyDescent="0.3">
      <c r="A3" t="s">
        <v>46</v>
      </c>
      <c r="B3" t="s">
        <v>133</v>
      </c>
      <c r="C3" t="s">
        <v>135</v>
      </c>
      <c r="D3" t="s">
        <v>134</v>
      </c>
      <c r="E3" t="s">
        <v>136</v>
      </c>
      <c r="F3" t="s">
        <v>137</v>
      </c>
      <c r="G3" t="s">
        <v>138</v>
      </c>
      <c r="H3" t="s">
        <v>139</v>
      </c>
      <c r="I3" t="s">
        <v>140</v>
      </c>
      <c r="J3" t="s">
        <v>141</v>
      </c>
      <c r="K3" s="22" t="s">
        <v>77</v>
      </c>
    </row>
    <row r="4" spans="1:11" x14ac:dyDescent="0.3">
      <c r="A4" t="s">
        <v>64</v>
      </c>
      <c r="B4">
        <f>COUNT(Raw!$AJ$2:$AJ$101)</f>
        <v>100</v>
      </c>
      <c r="C4">
        <f>IF($B4&lt;3,"",12*$K4/($B4^2*(5^3-5)))</f>
        <v>0.50409499999999996</v>
      </c>
      <c r="D4" t="str">
        <f>IF(C4="","",IF(C4&gt;=0.7,"Strong structure",IF(C4&gt;=0.4,"Moderate structure","Weak structure")))</f>
        <v>Moderate structure</v>
      </c>
      <c r="E4">
        <f>SUM(Raw!$AJ$2:$AJ$101)</f>
        <v>199</v>
      </c>
      <c r="F4">
        <f>SUM(Raw!$AK$2:$AK$101)</f>
        <v>171.5</v>
      </c>
      <c r="G4">
        <f>SUM(Raw!$AL$2:$AL$101)</f>
        <v>313</v>
      </c>
      <c r="H4">
        <f>SUM(Raw!$AM$2:$AM$101)</f>
        <v>415</v>
      </c>
      <c r="I4">
        <f>SUM(Raw!$AN$2:$AN$101)</f>
        <v>401.5</v>
      </c>
      <c r="J4">
        <f>$B4*(5+1)/2</f>
        <v>300</v>
      </c>
      <c r="K4" cm="1">
        <f t="array" ref="K4">SUMPRODUCT(($E4:$I4-$J4)^2)</f>
        <v>50409.5</v>
      </c>
    </row>
    <row r="5" spans="1:11" x14ac:dyDescent="0.3">
      <c r="A5" t="s">
        <v>63</v>
      </c>
      <c r="B5">
        <f>COUNT(Raw!$AO$2:$AO$101)</f>
        <v>100</v>
      </c>
      <c r="C5">
        <f>IF($B5&lt;3,"",12*$K5/($B5^2*(5^3-5)))</f>
        <v>0.41609000000000002</v>
      </c>
      <c r="D5" t="str">
        <f>IF(C5="","",IF(C5&gt;=0.7,"Strong structure",IF(C5&gt;=0.4,"Moderate structure","Weak structure")))</f>
        <v>Moderate structure</v>
      </c>
      <c r="E5">
        <f>SUM(Raw!$AO$2:$AO$101)</f>
        <v>193.5</v>
      </c>
      <c r="F5">
        <f>SUM(Raw!$AP$2:$AP$101)</f>
        <v>420</v>
      </c>
      <c r="G5">
        <f>SUM(Raw!$AQ$2:$AQ$101)</f>
        <v>196.5</v>
      </c>
      <c r="H5">
        <f>SUM(Raw!$AR$2:$AR$101)</f>
        <v>368.5</v>
      </c>
      <c r="I5">
        <f>SUM(Raw!$AS$2:$AS$101)</f>
        <v>321.5</v>
      </c>
      <c r="J5">
        <f>$B5*(5+1)/2</f>
        <v>300</v>
      </c>
      <c r="K5" cm="1">
        <f t="array" ref="K5">SUMPRODUCT(($E5:$I5-$J5)^2)</f>
        <v>41609</v>
      </c>
    </row>
    <row r="6" spans="1:11" x14ac:dyDescent="0.3">
      <c r="A6" t="s">
        <v>65</v>
      </c>
      <c r="B6">
        <f>COUNT(Raw!$AT$2:$AT$101)</f>
        <v>100</v>
      </c>
      <c r="C6">
        <f>IF($B6&lt;3,"",12*$K6/($B6^2*(5^3-5)))</f>
        <v>0.38841500000000001</v>
      </c>
      <c r="D6" t="str">
        <f>IF(C6="","",IF(C6&gt;=0.7,"Strong structure",IF(C6&gt;=0.4,"Moderate structure","Weak structure")))</f>
        <v>Weak structure</v>
      </c>
      <c r="E6">
        <f>SUM(Raw!$AT$2:$AT$101)</f>
        <v>197.5</v>
      </c>
      <c r="F6">
        <f>SUM(Raw!$AU$2:$AU$101)</f>
        <v>339</v>
      </c>
      <c r="G6">
        <f>SUM(Raw!$AV$2:$AV$101)</f>
        <v>381</v>
      </c>
      <c r="H6">
        <f>SUM(Raw!$AW$2:$AW$101)</f>
        <v>391.5</v>
      </c>
      <c r="I6">
        <f>SUM(Raw!$AX$2:$AX$101)</f>
        <v>191</v>
      </c>
      <c r="J6">
        <f>$B6*(5+1)/2</f>
        <v>300</v>
      </c>
      <c r="K6" cm="1">
        <f t="array" ref="K6">SUMPRODUCT(($E6:$I6-$J6)^2)</f>
        <v>38841.5</v>
      </c>
    </row>
    <row r="9" spans="1:11" x14ac:dyDescent="0.3">
      <c r="A9" t="s">
        <v>142</v>
      </c>
      <c r="B9" t="s">
        <v>143</v>
      </c>
      <c r="C9" t="s">
        <v>144</v>
      </c>
      <c r="D9" t="s">
        <v>145</v>
      </c>
      <c r="E9" t="s">
        <v>146</v>
      </c>
    </row>
    <row r="10" spans="1:11" x14ac:dyDescent="0.3">
      <c r="A10" t="s">
        <v>34</v>
      </c>
      <c r="B10">
        <f>COUNTIF(Raw!$AI$2:$AI$101,$A10)</f>
        <v>72</v>
      </c>
      <c r="C10">
        <f>IF($B10&lt;3,"",
12*(
 (SUMIFS(Raw!$AJ$2:$AJ$101,Raw!$AI$2:$AI$101,$A10)-$B10*3)^2+
 (SUMIFS(Raw!$AK$2:$AK$101,Raw!$AI$2:$AI$101,$A10)-$B10*3)^2+
 (SUMIFS(Raw!$AL$2:$AL$101,Raw!$AI$2:$AI$101,$A10)-$B10*3)^2+
 (SUMIFS(Raw!$AM$2:$AM$101,Raw!$AI$2:$AI$101,$A10)-$B10*3)^2+
 (SUMIFS(Raw!$AN$2:$AN$101,Raw!$AI$2:$AI$101,$A10)-$B10*3)^2
)/($B10^2*(5^3-5))
)</f>
        <v>0.50117669753086425</v>
      </c>
      <c r="D10">
        <f>IF($B10&lt;3,"",
12*(
 (SUMIFS(Raw!$AO$2:$AO$101,Raw!$AI$2:$AI$101,$A10)-$B10*3)^2+
 (SUMIFS(Raw!$AP$2:$AP$101,Raw!$AI$2:$AI$101,$A10)-$B10*3)^2+
 (SUMIFS(Raw!$AQ$2:$AQ$101,Raw!$AI$2:$AI$101,$A10)-$B10*3)^2+
 (SUMIFS(Raw!$AR$2:$AR$101,Raw!$AI$2:$AI$101,$A10)-$B10*3)^2+
 (SUMIFS(Raw!$AS$2:$AS$101,Raw!$AI$2:$AI$101,$A10)-$B10*3)^2
)/($B10^2*(5^3-5))
)</f>
        <v>0.3806230709876543</v>
      </c>
      <c r="E10">
        <f>IF($B10&lt;3,"",
12*(
 (SUMIFS(Raw!$AT$2:$AT$101,Raw!$AI$2:$AI$101,$A10)-$B10*3)^2+
 (SUMIFS(Raw!$AU$2:$AU$101,Raw!$AI$2:$AI$101,$A10)-$B10*3)^2+
 (SUMIFS(Raw!$AV$2:$AV$101,Raw!$AI$2:$AI$101,$A10)-$B10*3)^2+
 (SUMIFS(Raw!$AW$2:$AW$101,Raw!$AI$2:$AI$101,$A10)-$B10*3)^2+
 (SUMIFS(Raw!$AX$2:$AX$101,Raw!$AI$2:$AI$101,$A10)-$B10*3)^2
)/($B10^2*(5^3-5))
)</f>
        <v>0.34597800925925926</v>
      </c>
    </row>
    <row r="11" spans="1:11" x14ac:dyDescent="0.3">
      <c r="A11" t="s">
        <v>35</v>
      </c>
      <c r="B11">
        <f>COUNTIF(Raw!$AI$2:$AI$101,$A11)</f>
        <v>19</v>
      </c>
      <c r="C11">
        <f>IF($B11&lt;3,"",
12*(
 (SUMIFS(Raw!$AJ$2:$AJ$101,Raw!$AI$2:$AI$101,$A11)-$B11*3)^2+
 (SUMIFS(Raw!$AK$2:$AK$101,Raw!$AI$2:$AI$101,$A11)-$B11*3)^2+
 (SUMIFS(Raw!$AL$2:$AL$101,Raw!$AI$2:$AI$101,$A11)-$B11*3)^2+
 (SUMIFS(Raw!$AM$2:$AM$101,Raw!$AI$2:$AI$101,$A11)-$B11*3)^2+
 (SUMIFS(Raw!$AN$2:$AN$101,Raw!$AI$2:$AI$101,$A11)-$B11*3)^2
)/($B11^2*(5^3-5))
)</f>
        <v>0.5411357340720222</v>
      </c>
      <c r="D11">
        <f>IF($B11&lt;3,"",
12*(
 (SUMIFS(Raw!$AO$2:$AO$101,Raw!$AI$2:$AI$101,$A11)-$B11*3)^2+
 (SUMIFS(Raw!$AP$2:$AP$101,Raw!$AI$2:$AI$101,$A11)-$B11*3)^2+
 (SUMIFS(Raw!$AQ$2:$AQ$101,Raw!$AI$2:$AI$101,$A11)-$B11*3)^2+
 (SUMIFS(Raw!$AR$2:$AR$101,Raw!$AI$2:$AI$101,$A11)-$B11*3)^2+
 (SUMIFS(Raw!$AS$2:$AS$101,Raw!$AI$2:$AI$101,$A11)-$B11*3)^2
)/($B11^2*(5^3-5))
)</f>
        <v>0.58808864265927974</v>
      </c>
      <c r="E11">
        <f>IF($B11&lt;3,"",
12*(
 (SUMIFS(Raw!$AT$2:$AT$101,Raw!$AI$2:$AI$101,$A11)-$B11*3)^2+
 (SUMIFS(Raw!$AU$2:$AU$101,Raw!$AI$2:$AI$101,$A11)-$B11*3)^2+
 (SUMIFS(Raw!$AV$2:$AV$101,Raw!$AI$2:$AI$101,$A11)-$B11*3)^2+
 (SUMIFS(Raw!$AW$2:$AW$101,Raw!$AI$2:$AI$101,$A11)-$B11*3)^2+
 (SUMIFS(Raw!$AX$2:$AX$101,Raw!$AI$2:$AI$101,$A11)-$B11*3)^2
)/($B11^2*(5^3-5))
)</f>
        <v>0.49653739612188363</v>
      </c>
    </row>
    <row r="12" spans="1:11" x14ac:dyDescent="0.3">
      <c r="A12" t="s">
        <v>110</v>
      </c>
      <c r="B12">
        <f>COUNTIF(Raw!$AI$2:$AI$101,$A12)</f>
        <v>9</v>
      </c>
      <c r="C12">
        <f>IF($B12&lt;3,"",
12*(
 (SUMIFS(Raw!$AJ$2:$AJ$101,Raw!$AI$2:$AI$101,$A12)-$B12*3)^2+
 (SUMIFS(Raw!$AK$2:$AK$101,Raw!$AI$2:$AI$101,$A12)-$B12*3)^2+
 (SUMIFS(Raw!$AL$2:$AL$101,Raw!$AI$2:$AI$101,$A12)-$B12*3)^2+
 (SUMIFS(Raw!$AM$2:$AM$101,Raw!$AI$2:$AI$101,$A12)-$B12*3)^2+
 (SUMIFS(Raw!$AN$2:$AN$101,Raw!$AI$2:$AI$101,$A12)-$B12*3)^2
)/($B12^2*(5^3-5))
)</f>
        <v>0.49876543209876545</v>
      </c>
      <c r="D12">
        <f>IF($B12&lt;3,"",
12*(
 (SUMIFS(Raw!$AO$2:$AO$101,Raw!$AI$2:$AI$101,$A12)-$B12*3)^2+
 (SUMIFS(Raw!$AP$2:$AP$101,Raw!$AI$2:$AI$101,$A12)-$B12*3)^2+
 (SUMIFS(Raw!$AQ$2:$AQ$101,Raw!$AI$2:$AI$101,$A12)-$B12*3)^2+
 (SUMIFS(Raw!$AR$2:$AR$101,Raw!$AI$2:$AI$101,$A12)-$B12*3)^2+
 (SUMIFS(Raw!$AS$2:$AS$101,Raw!$AI$2:$AI$101,$A12)-$B12*3)^2
)/($B12^2*(5^3-5))
)</f>
        <v>0.43827160493827161</v>
      </c>
      <c r="E12">
        <f>IF($B12&lt;3,"",
12*(
 (SUMIFS(Raw!$AT$2:$AT$101,Raw!$AI$2:$AI$101,$A12)-$B12*3)^2+
 (SUMIFS(Raw!$AU$2:$AU$101,Raw!$AI$2:$AI$101,$A12)-$B12*3)^2+
 (SUMIFS(Raw!$AV$2:$AV$101,Raw!$AI$2:$AI$101,$A12)-$B12*3)^2+
 (SUMIFS(Raw!$AW$2:$AW$101,Raw!$AI$2:$AI$101,$A12)-$B12*3)^2+
 (SUMIFS(Raw!$AX$2:$AX$101,Raw!$AI$2:$AI$101,$A12)-$B12*3)^2
)/($B12^2*(5^3-5))
)</f>
        <v>0.57283950617283952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AA0C1-1C98-43FC-AA50-3CAEDC37148E}">
  <dimension ref="A2:AA15"/>
  <sheetViews>
    <sheetView zoomScale="114" workbookViewId="0">
      <selection activeCell="M4" sqref="M4"/>
    </sheetView>
  </sheetViews>
  <sheetFormatPr defaultRowHeight="14.4" x14ac:dyDescent="0.3"/>
  <cols>
    <col min="1" max="1" width="9.5546875" bestFit="1" customWidth="1"/>
    <col min="2" max="2" width="8.109375" bestFit="1" customWidth="1"/>
    <col min="3" max="3" width="10" bestFit="1" customWidth="1"/>
    <col min="4" max="4" width="5.5546875" bestFit="1" customWidth="1"/>
    <col min="5" max="14" width="12.6640625" bestFit="1" customWidth="1"/>
    <col min="15" max="15" width="15.33203125" bestFit="1" customWidth="1"/>
    <col min="16" max="16" width="10" bestFit="1" customWidth="1"/>
    <col min="17" max="17" width="15.5546875" bestFit="1" customWidth="1"/>
    <col min="18" max="18" width="15.33203125" bestFit="1" customWidth="1"/>
    <col min="19" max="19" width="11.33203125" bestFit="1" customWidth="1"/>
    <col min="20" max="20" width="14" bestFit="1" customWidth="1"/>
    <col min="21" max="21" width="23.88671875" bestFit="1" customWidth="1"/>
    <col min="22" max="23" width="7.33203125" bestFit="1" customWidth="1"/>
    <col min="24" max="24" width="12.33203125" bestFit="1" customWidth="1"/>
    <col min="25" max="25" width="7.33203125" bestFit="1" customWidth="1"/>
    <col min="26" max="26" width="5.21875" bestFit="1" customWidth="1"/>
    <col min="27" max="27" width="6.21875" bestFit="1" customWidth="1"/>
  </cols>
  <sheetData>
    <row r="2" spans="1:27" ht="14.4" customHeight="1" x14ac:dyDescent="0.3">
      <c r="Y2" s="43" t="s">
        <v>233</v>
      </c>
      <c r="Z2" s="44"/>
      <c r="AA2" s="45"/>
    </row>
    <row r="3" spans="1:27" ht="31.8" customHeight="1" x14ac:dyDescent="0.3">
      <c r="A3" s="24" t="s">
        <v>149</v>
      </c>
      <c r="B3" s="24" t="s">
        <v>46</v>
      </c>
      <c r="C3" s="24" t="s">
        <v>150</v>
      </c>
      <c r="D3" t="s">
        <v>151</v>
      </c>
      <c r="E3" t="s">
        <v>152</v>
      </c>
      <c r="F3" t="s">
        <v>153</v>
      </c>
      <c r="G3" t="s">
        <v>154</v>
      </c>
      <c r="H3" t="s">
        <v>155</v>
      </c>
      <c r="I3" t="s">
        <v>156</v>
      </c>
      <c r="J3" t="s">
        <v>157</v>
      </c>
      <c r="K3" t="s">
        <v>158</v>
      </c>
      <c r="L3" t="s">
        <v>159</v>
      </c>
      <c r="M3" t="s">
        <v>160</v>
      </c>
      <c r="N3" t="s">
        <v>161</v>
      </c>
      <c r="O3" t="s">
        <v>162</v>
      </c>
      <c r="P3" t="s">
        <v>227</v>
      </c>
      <c r="Q3" t="s">
        <v>228</v>
      </c>
      <c r="R3" t="s">
        <v>229</v>
      </c>
      <c r="S3" t="s">
        <v>230</v>
      </c>
      <c r="T3" t="s">
        <v>232</v>
      </c>
      <c r="U3" s="42" t="s">
        <v>235</v>
      </c>
      <c r="V3" s="42"/>
      <c r="W3" s="42"/>
      <c r="X3" t="s">
        <v>234</v>
      </c>
      <c r="Y3" s="34" t="s">
        <v>64</v>
      </c>
      <c r="Z3" s="34" t="s">
        <v>63</v>
      </c>
      <c r="AA3" s="34" t="s">
        <v>65</v>
      </c>
    </row>
    <row r="4" spans="1:27" ht="21" customHeight="1" x14ac:dyDescent="0.3">
      <c r="A4" s="25" t="s">
        <v>163</v>
      </c>
      <c r="B4" s="25" t="s">
        <v>64</v>
      </c>
      <c r="C4" s="25" t="s">
        <v>41</v>
      </c>
      <c r="D4">
        <f>COUNTIF(Raw!$B$2:$B$101,$C4)</f>
        <v>24</v>
      </c>
      <c r="E4">
        <f>IF($D4=0,"",
 CHOOSE(MATCH($B4,{"TW","FB","IG"},0),
  AVERAGEIFS(Raw!$U$2:$U$101,Raw!$B$2:$B$101,$C4),
  AVERAGEIFS(Raw!$V$2:$V$101,Raw!$B$2:$B$101,$C4),
  AVERAGEIFS(Raw!$W$2:$W$101,Raw!$B$2:$B$101,$C4)
 )
)</f>
        <v>1.1627655660746641</v>
      </c>
      <c r="F4">
        <f>IF($D4=0,"",
 CHOOSE(MATCH($B4,{"TW","FB","IG"},0),
  COUNTIFS(Raw!$U$2:$U$101,"&gt;=0.9",Raw!$B$2:$B$101,$C4)/$D4,
  COUNTIFS(Raw!$V$2:$V$101,"&gt;=0.9",Raw!$B$2:$B$101,$C4)/$D4,
  COUNTIFS(Raw!$W$2:$W$101,"&gt;=0.9",Raw!$B$2:$B$101,$C4)/$D4
 )
)</f>
        <v>0.625</v>
      </c>
      <c r="G4" cm="1">
        <f t="array" ref="G4">IF($D4&lt;2,"",
 IFERROR(
  CHOOSE(MATCH($B4,{"TW","FB","IG"},0),
   _xlfn.STDEV.S(_xlfn._xlws.FILTER(Raw!$F$2:$F$101,Raw!$B$2:$B$101=$C4)),
   _xlfn.STDEV.S(_xlfn._xlws.FILTER(Raw!$K$2:$K$101,Raw!$B$2:$B$101=$C4)),
   _xlfn.STDEV.S(_xlfn._xlws.FILTER(Raw!$P$2:$P$101,Raw!$B$2:$B$101=$C4))
  ),
 ""
 )
)</f>
        <v>0.97430763227988748</v>
      </c>
      <c r="H4" cm="1">
        <f t="array" ref="H4">IF($D4&lt;2,"",
 IFERROR(
  CHOOSE(MATCH($B4,{"TW","FB","IG"},0),
   _xlfn.STDEV.S(_xlfn._xlws.FILTER(Raw!$G$2:$G$101,Raw!$B$2:$B$101=$C4)),
   _xlfn.STDEV.S(_xlfn._xlws.FILTER(Raw!$L$2:$L$101,Raw!$B$2:$B$101=$C4)),
   _xlfn.STDEV.S(_xlfn._xlws.FILTER(Raw!$Q$2:$Q$101,Raw!$B$2:$B$101=$C4))
  ),
 ""
 )
)</f>
        <v>1.103354568734741</v>
      </c>
      <c r="I4" cm="1">
        <f t="array" ref="I4">IF($D4&lt;2,"",
 IFERROR(
  CHOOSE(MATCH($B4,{"TW","FB","IG"},0),
   _xlfn.STDEV.S(_xlfn._xlws.FILTER(Raw!$H$2:$H$101,Raw!$B$2:$B$101=$C4)),
   _xlfn.STDEV.S(_xlfn._xlws.FILTER(Raw!$M$2:$M$101,Raw!$B$2:$B$101=$C4)),
   _xlfn.STDEV.S(_xlfn._xlws.FILTER(Raw!$R$2:$R$101,Raw!$B$2:$B$101=$C4))
  ),
 ""
 )
)</f>
        <v>1.0826363421183323</v>
      </c>
      <c r="J4" cm="1">
        <f t="array" ref="J4">IF($D4&lt;2,"",
 IFERROR(
  CHOOSE(MATCH($B4,{"TW","FB","IG"},0),
   _xlfn.STDEV.S(_xlfn._xlws.FILTER(Raw!$I$2:$I$101,Raw!$B$2:$B$101=$C4)),
   _xlfn.STDEV.S(_xlfn._xlws.FILTER(Raw!$N$2:$N$101,Raw!$B$2:$B$101=$C4)),
   _xlfn.STDEV.S(_xlfn._xlws.FILTER(Raw!$S$2:$S$101,Raw!$B$2:$B$101=$C4))
  ),
 ""
 )
)</f>
        <v>0.90789611868255049</v>
      </c>
      <c r="K4" cm="1">
        <f t="array" ref="K4">IF($D4&lt;2,"",
 IFERROR(
  CHOOSE(MATCH($B4,{"TW","FB","IG"},0),
   _xlfn.STDEV.S(_xlfn._xlws.FILTER(Raw!$J$2:$J$101,Raw!$B$2:$B$101=$C4)),
   _xlfn.STDEV.S(_xlfn._xlws.FILTER(Raw!$O$2:$O$101,Raw!$B$2:$B$101=$C4)),
   _xlfn.STDEV.S(_xlfn._xlws.FILTER(Raw!$T$2:$T$101,Raw!$B$2:$B$101=$C4))
  ),
 ""
 )
)</f>
        <v>1.0759222535351585</v>
      </c>
      <c r="L4">
        <f>IF(COUNT(G4:K4)=0,"",AVERAGE(G4:K4))</f>
        <v>1.0288233830701339</v>
      </c>
      <c r="M4">
        <f>IF($L4="","",$L4/2)</f>
        <v>0.51441169153506694</v>
      </c>
      <c r="N4">
        <f>IF($D4&lt;3,"",
12*(
 (CHOOSE(MATCH($B4,{"TW","FB","IG"},0),
   SUMIFS(Raw!$AJ$2:$AJ$101,Raw!$B$2:$B$101,$C4),
   SUMIFS(Raw!$AO$2:$AO$101,Raw!$B$2:$B$101,$C4),
   SUMIFS(Raw!$AT$2:$AT$101,Raw!$B$2:$B$101,$C4)
 )-$D4*3)^2
+
 (CHOOSE(MATCH($B4,{"TW","FB","IG"},0),
   SUMIFS(Raw!$AK$2:$AK$101,Raw!$B$2:$B$101,$C4),
   SUMIFS(Raw!$AP$2:$AP$101,Raw!$B$2:$B$101,$C4),
   SUMIFS(Raw!$AU$2:$AU$101,Raw!$B$2:$B$101,$C4)
 )-$D4*3)^2
+
 (CHOOSE(MATCH($B4,{"TW","FB","IG"},0),
   SUMIFS(Raw!$AL$2:$AL$101,Raw!$B$2:$B$101,$C4),
   SUMIFS(Raw!$AQ$2:$AQ$101,Raw!$B$2:$B$101,$C4),
   SUMIFS(Raw!$AV$2:$AV$101,Raw!$B$2:$B$101,$C4)
 )-$D4*3)^2
+
 (CHOOSE(MATCH($B4,{"TW","FB","IG"},0),
   SUMIFS(Raw!$AM$2:$AM$101,Raw!$B$2:$B$101,$C4),
   SUMIFS(Raw!$AR$2:$AR$101,Raw!$B$2:$B$101,$C4),
   SUMIFS(Raw!$AW$2:$AW$101,Raw!$B$2:$B$101,$C4)
 )-$D4*3)^2
+
 (CHOOSE(MATCH($B4,{"TW","FB","IG"},0),
   SUMIFS(Raw!$AN$2:$AN$101,Raw!$B$2:$B$101,$C4),
   SUMIFS(Raw!$AS$2:$AS$101,Raw!$B$2:$B$101,$C4),
   SUMIFS(Raw!$AX$2:$AX$101,Raw!$B$2:$B$101,$C4)
 )-$D4*3)^2
)/($D4^2*(5^3-5))
)</f>
        <v>0.44592013888888887</v>
      </c>
      <c r="O4">
        <f>IF($N4="","",1-$N4)</f>
        <v>0.55407986111111107</v>
      </c>
      <c r="P4">
        <f>_xlfn.XLOOKUP($A4,Y0_Result_Normal!$A$2:$A$13,Y0_Result_Normal!$E$2:$E$13)</f>
        <v>9.3000000000000007</v>
      </c>
      <c r="Q4">
        <f>_xlfn.XLOOKUP($A4, Y0_Result_Normal!$A$2:$A$13, Y0_Result_Normal!$G$2:$G$13)</f>
        <v>-8.3000000000000007</v>
      </c>
      <c r="R4">
        <f>_xlfn.XLOOKUP($A4,Y0_Result_Inverse!$A$2:$A$13,Y0_Result_Inverse!$G$2:$G$13)</f>
        <v>-6.7</v>
      </c>
      <c r="S4">
        <f>ABS(Q4)</f>
        <v>8.3000000000000007</v>
      </c>
      <c r="T4">
        <f>IF(Q4*R4&lt;=0,1,0)</f>
        <v>0</v>
      </c>
      <c r="U4" s="33">
        <f>AVERAGEIFS($X$4:$X$15,$B$4:$B$15,"TW")</f>
        <v>7.5</v>
      </c>
      <c r="V4" s="33">
        <f>AVERAGEIFS($X$4:$X$15,$B$4:$B$15,"FB")</f>
        <v>7.5125000000000002</v>
      </c>
      <c r="W4" s="33">
        <f>AVERAGEIFS($X$4:$X$15,$B$4:$B$15,"IG")</f>
        <v>7.5250000000000004</v>
      </c>
      <c r="X4">
        <f>(ABS(Q4)+ABS(R4))/2</f>
        <v>7.5</v>
      </c>
      <c r="Y4" s="35">
        <f>AVERAGEIFS(Object!$S$4:$S$15, Object!$B$4:$B$15, "TW")</f>
        <v>10.875</v>
      </c>
      <c r="Z4" s="35">
        <f>AVERAGEIFS(Object!$S$4:$S$15, Object!$B$4:$B$15, "FB")</f>
        <v>5.95</v>
      </c>
      <c r="AA4" s="35">
        <f>AVERAGEIFS(Object!$S$4:$S$15, Object!$B$4:$B$15, "IG")</f>
        <v>6.2249999999999996</v>
      </c>
    </row>
    <row r="5" spans="1:27" ht="17.399999999999999" customHeight="1" x14ac:dyDescent="0.3">
      <c r="A5" s="25" t="s">
        <v>164</v>
      </c>
      <c r="B5" s="25" t="s">
        <v>64</v>
      </c>
      <c r="C5" s="25" t="s">
        <v>32</v>
      </c>
      <c r="D5">
        <f>COUNTIF(Raw!$B$2:$B$101,$C5)</f>
        <v>51</v>
      </c>
      <c r="E5">
        <f>IF($D5=0,"",
 CHOOSE(MATCH($B5,{"TW","FB","IG"},0),
  AVERAGEIFS(Raw!$U$2:$U$101,Raw!$B$2:$B$101,$C5),
  AVERAGEIFS(Raw!$V$2:$V$101,Raw!$B$2:$B$101,$C5),
  AVERAGEIFS(Raw!$W$2:$W$101,Raw!$B$2:$B$101,$C5)
 )
)</f>
        <v>1.1157111528504464</v>
      </c>
      <c r="F5">
        <f>IF($D5=0,"",
 CHOOSE(MATCH($B5,{"TW","FB","IG"},0),
  COUNTIFS(Raw!$U$2:$U$101,"&gt;=0.9",Raw!$B$2:$B$101,$C5)/$D5,
  COUNTIFS(Raw!$V$2:$V$101,"&gt;=0.9",Raw!$B$2:$B$101,$C5)/$D5,
  COUNTIFS(Raw!$W$2:$W$101,"&gt;=0.9",Raw!$B$2:$B$101,$C5)/$D5
 )
)</f>
        <v>0.6470588235294118</v>
      </c>
      <c r="G5" cm="1">
        <f t="array" ref="G5">IF($D5&lt;2,"",
 IFERROR(
  CHOOSE(MATCH($B5,{"TW","FB","IG"},0),
   _xlfn.STDEV.S(_xlfn._xlws.FILTER(Raw!$F$2:$F$101,Raw!$B$2:$B$101=$C5)),
   _xlfn.STDEV.S(_xlfn._xlws.FILTER(Raw!$K$2:$K$101,Raw!$B$2:$B$101=$C5)),
   _xlfn.STDEV.S(_xlfn._xlws.FILTER(Raw!$P$2:$P$101,Raw!$B$2:$B$101=$C5))
  ),
 ""
 )
)</f>
        <v>0.78415684705568556</v>
      </c>
      <c r="H5" cm="1">
        <f t="array" ref="H5">IF($D5&lt;2,"",
 IFERROR(
  CHOOSE(MATCH($B5,{"TW","FB","IG"},0),
   _xlfn.STDEV.S(_xlfn._xlws.FILTER(Raw!$G$2:$G$101,Raw!$B$2:$B$101=$C5)),
   _xlfn.STDEV.S(_xlfn._xlws.FILTER(Raw!$L$2:$L$101,Raw!$B$2:$B$101=$C5)),
   _xlfn.STDEV.S(_xlfn._xlws.FILTER(Raw!$Q$2:$Q$101,Raw!$B$2:$B$101=$C5))
  ),
 ""
 )
)</f>
        <v>0.96690328409014825</v>
      </c>
      <c r="I5" cm="1">
        <f t="array" ref="I5">IF($D5&lt;2,"",
 IFERROR(
  CHOOSE(MATCH($B5,{"TW","FB","IG"},0),
   _xlfn.STDEV.S(_xlfn._xlws.FILTER(Raw!$H$2:$H$101,Raw!$B$2:$B$101=$C5)),
   _xlfn.STDEV.S(_xlfn._xlws.FILTER(Raw!$M$2:$M$101,Raw!$B$2:$B$101=$C5)),
   _xlfn.STDEV.S(_xlfn._xlws.FILTER(Raw!$R$2:$R$101,Raw!$B$2:$B$101=$C5))
  ),
 ""
 )
)</f>
        <v>0.67794383479552001</v>
      </c>
      <c r="J5" cm="1">
        <f t="array" ref="J5">IF($D5&lt;2,"",
 IFERROR(
  CHOOSE(MATCH($B5,{"TW","FB","IG"},0),
   _xlfn.STDEV.S(_xlfn._xlws.FILTER(Raw!$I$2:$I$101,Raw!$B$2:$B$101=$C5)),
   _xlfn.STDEV.S(_xlfn._xlws.FILTER(Raw!$N$2:$N$101,Raw!$B$2:$B$101=$C5)),
   _xlfn.STDEV.S(_xlfn._xlws.FILTER(Raw!$S$2:$S$101,Raw!$B$2:$B$101=$C5))
  ),
 ""
 )
)</f>
        <v>0.7960687722779215</v>
      </c>
      <c r="K5" cm="1">
        <f t="array" ref="K5">IF($D5&lt;2,"",
 IFERROR(
  CHOOSE(MATCH($B5,{"TW","FB","IG"},0),
   _xlfn.STDEV.S(_xlfn._xlws.FILTER(Raw!$J$2:$J$101,Raw!$B$2:$B$101=$C5)),
   _xlfn.STDEV.S(_xlfn._xlws.FILTER(Raw!$O$2:$O$101,Raw!$B$2:$B$101=$C5)),
   _xlfn.STDEV.S(_xlfn._xlws.FILTER(Raw!$T$2:$T$101,Raw!$B$2:$B$101=$C5))
  ),
 ""
 )
)</f>
        <v>0.72814564369456503</v>
      </c>
      <c r="L5">
        <f t="shared" ref="L5:L15" si="0">IF(COUNT(G5:K5)=0,"",AVERAGE(G5:K5))</f>
        <v>0.79064367638276811</v>
      </c>
      <c r="M5">
        <f t="shared" ref="M5:M15" si="1">IF($L5="","",$L5/2)</f>
        <v>0.39532183819138406</v>
      </c>
      <c r="N5">
        <f>IF($D5&lt;3,"",
12*(
 (CHOOSE(MATCH($B5,{"TW","FB","IG"},0),
   SUMIFS(Raw!$AJ$2:$AJ$101,Raw!$B$2:$B$101,$C5),
   SUMIFS(Raw!$AO$2:$AO$101,Raw!$B$2:$B$101,$C5),
   SUMIFS(Raw!$AT$2:$AT$101,Raw!$B$2:$B$101,$C5)
 )-$D5*3)^2
+
 (CHOOSE(MATCH($B5,{"TW","FB","IG"},0),
   SUMIFS(Raw!$AK$2:$AK$101,Raw!$B$2:$B$101,$C5),
   SUMIFS(Raw!$AP$2:$AP$101,Raw!$B$2:$B$101,$C5),
   SUMIFS(Raw!$AU$2:$AU$101,Raw!$B$2:$B$101,$C5)
 )-$D5*3)^2
+
 (CHOOSE(MATCH($B5,{"TW","FB","IG"},0),
   SUMIFS(Raw!$AL$2:$AL$101,Raw!$B$2:$B$101,$C5),
   SUMIFS(Raw!$AQ$2:$AQ$101,Raw!$B$2:$B$101,$C5),
   SUMIFS(Raw!$AV$2:$AV$101,Raw!$B$2:$B$101,$C5)
 )-$D5*3)^2
+
 (CHOOSE(MATCH($B5,{"TW","FB","IG"},0),
   SUMIFS(Raw!$AM$2:$AM$101,Raw!$B$2:$B$101,$C5),
   SUMIFS(Raw!$AR$2:$AR$101,Raw!$B$2:$B$101,$C5),
   SUMIFS(Raw!$AW$2:$AW$101,Raw!$B$2:$B$101,$C5)
 )-$D5*3)^2
+
 (CHOOSE(MATCH($B5,{"TW","FB","IG"},0),
   SUMIFS(Raw!$AN$2:$AN$101,Raw!$B$2:$B$101,$C5),
   SUMIFS(Raw!$AS$2:$AS$101,Raw!$B$2:$B$101,$C5),
   SUMIFS(Raw!$AX$2:$AX$101,Raw!$B$2:$B$101,$C5)
 )-$D5*3)^2
)/($D5^2*(5^3-5))
)</f>
        <v>0.52747020376778164</v>
      </c>
      <c r="O5">
        <f t="shared" ref="O5:O15" si="2">IF($N5="","",1-$N5)</f>
        <v>0.47252979623221836</v>
      </c>
      <c r="P5">
        <f>_xlfn.XLOOKUP($A5,Y0_Result_Normal!$A$2:$A$13,Y0_Result_Normal!$E$2:$E$13)</f>
        <v>12.4</v>
      </c>
      <c r="Q5">
        <f>_xlfn.XLOOKUP($A5, Y0_Result_Normal!$A$2:$A$13, Y0_Result_Normal!$G$2:$G$13)</f>
        <v>-11.4</v>
      </c>
      <c r="R5">
        <f>_xlfn.XLOOKUP($A5,Y0_Result_Inverse!$A$2:$A$13,Y0_Result_Inverse!$G$2:$G$13)</f>
        <v>-3.6</v>
      </c>
      <c r="S5">
        <f t="shared" ref="S5:S15" si="3">ABS(Q5)</f>
        <v>11.4</v>
      </c>
      <c r="T5">
        <f t="shared" ref="T5:T15" si="4">IF(Q5*R5&lt;=0,1,0)</f>
        <v>0</v>
      </c>
      <c r="X5">
        <f t="shared" ref="X5:X15" si="5">(ABS(Q5)+ABS(R5))/2</f>
        <v>7.5</v>
      </c>
    </row>
    <row r="6" spans="1:27" ht="16.2" customHeight="1" x14ac:dyDescent="0.3">
      <c r="A6" s="25" t="s">
        <v>165</v>
      </c>
      <c r="B6" s="25" t="s">
        <v>64</v>
      </c>
      <c r="C6" s="25" t="s">
        <v>38</v>
      </c>
      <c r="D6">
        <f>COUNTIF(Raw!$B$2:$B$101,$C6)</f>
        <v>16</v>
      </c>
      <c r="E6">
        <f>IF($D6=0,"",
 CHOOSE(MATCH($B6,{"TW","FB","IG"},0),
  AVERAGEIFS(Raw!$U$2:$U$101,Raw!$B$2:$B$101,$C6),
  AVERAGEIFS(Raw!$V$2:$V$101,Raw!$B$2:$B$101,$C6),
  AVERAGEIFS(Raw!$W$2:$W$101,Raw!$B$2:$B$101,$C6)
 )
)</f>
        <v>1.0376030853434033</v>
      </c>
      <c r="F6">
        <f>IF($D6=0,"",
 CHOOSE(MATCH($B6,{"TW","FB","IG"},0),
  COUNTIFS(Raw!$U$2:$U$101,"&gt;=0.9",Raw!$B$2:$B$101,$C6)/$D6,
  COUNTIFS(Raw!$V$2:$V$101,"&gt;=0.9",Raw!$B$2:$B$101,$C6)/$D6,
  COUNTIFS(Raw!$W$2:$W$101,"&gt;=0.9",Raw!$B$2:$B$101,$C6)/$D6
 )
)</f>
        <v>0.625</v>
      </c>
      <c r="G6" cm="1">
        <f t="array" ref="G6">IF($D6&lt;2,"",
 IFERROR(
  CHOOSE(MATCH($B6,{"TW","FB","IG"},0),
   _xlfn.STDEV.S(_xlfn._xlws.FILTER(Raw!$F$2:$F$101,Raw!$B$2:$B$101=$C6)),
   _xlfn.STDEV.S(_xlfn._xlws.FILTER(Raw!$K$2:$K$101,Raw!$B$2:$B$101=$C6)),
   _xlfn.STDEV.S(_xlfn._xlws.FILTER(Raw!$P$2:$P$101,Raw!$B$2:$B$101=$C6))
  ),
 ""
 )
)</f>
        <v>0.80622577482985502</v>
      </c>
      <c r="H6" cm="1">
        <f t="array" ref="H6">IF($D6&lt;2,"",
 IFERROR(
  CHOOSE(MATCH($B6,{"TW","FB","IG"},0),
   _xlfn.STDEV.S(_xlfn._xlws.FILTER(Raw!$G$2:$G$101,Raw!$B$2:$B$101=$C6)),
   _xlfn.STDEV.S(_xlfn._xlws.FILTER(Raw!$L$2:$L$101,Raw!$B$2:$B$101=$C6)),
   _xlfn.STDEV.S(_xlfn._xlws.FILTER(Raw!$Q$2:$Q$101,Raw!$B$2:$B$101=$C6))
  ),
 ""
 )
)</f>
        <v>1.0246950765959599</v>
      </c>
      <c r="I6" cm="1">
        <f t="array" ref="I6">IF($D6&lt;2,"",
 IFERROR(
  CHOOSE(MATCH($B6,{"TW","FB","IG"},0),
   _xlfn.STDEV.S(_xlfn._xlws.FILTER(Raw!$H$2:$H$101,Raw!$B$2:$B$101=$C6)),
   _xlfn.STDEV.S(_xlfn._xlws.FILTER(Raw!$M$2:$M$101,Raw!$B$2:$B$101=$C6)),
   _xlfn.STDEV.S(_xlfn._xlws.FILTER(Raw!$R$2:$R$101,Raw!$B$2:$B$101=$C6))
  ),
 ""
 )
)</f>
        <v>0.54390562906935735</v>
      </c>
      <c r="J6" cm="1">
        <f t="array" ref="J6">IF($D6&lt;2,"",
 IFERROR(
  CHOOSE(MATCH($B6,{"TW","FB","IG"},0),
   _xlfn.STDEV.S(_xlfn._xlws.FILTER(Raw!$I$2:$I$101,Raw!$B$2:$B$101=$C6)),
   _xlfn.STDEV.S(_xlfn._xlws.FILTER(Raw!$N$2:$N$101,Raw!$B$2:$B$101=$C6)),
   _xlfn.STDEV.S(_xlfn._xlws.FILTER(Raw!$S$2:$S$101,Raw!$B$2:$B$101=$C6))
  ),
 ""
 )
)</f>
        <v>0.36514837167011072</v>
      </c>
      <c r="K6" cm="1">
        <f t="array" ref="K6">IF($D6&lt;2,"",
 IFERROR(
  CHOOSE(MATCH($B6,{"TW","FB","IG"},0),
   _xlfn.STDEV.S(_xlfn._xlws.FILTER(Raw!$J$2:$J$101,Raw!$B$2:$B$101=$C6)),
   _xlfn.STDEV.S(_xlfn._xlws.FILTER(Raw!$O$2:$O$101,Raw!$B$2:$B$101=$C6)),
   _xlfn.STDEV.S(_xlfn._xlws.FILTER(Raw!$T$2:$T$101,Raw!$B$2:$B$101=$C6))
  ),
 ""
 )
)</f>
        <v>0.81394102980498528</v>
      </c>
      <c r="L6">
        <f t="shared" si="0"/>
        <v>0.71078317639405364</v>
      </c>
      <c r="M6">
        <f t="shared" si="1"/>
        <v>0.35539158819702682</v>
      </c>
      <c r="N6">
        <f>IF($D6&lt;3,"",
12*(
 (CHOOSE(MATCH($B6,{"TW","FB","IG"},0),
   SUMIFS(Raw!$AJ$2:$AJ$101,Raw!$B$2:$B$101,$C6),
   SUMIFS(Raw!$AO$2:$AO$101,Raw!$B$2:$B$101,$C6),
   SUMIFS(Raw!$AT$2:$AT$101,Raw!$B$2:$B$101,$C6)
 )-$D6*3)^2
+
 (CHOOSE(MATCH($B6,{"TW","FB","IG"},0),
   SUMIFS(Raw!$AK$2:$AK$101,Raw!$B$2:$B$101,$C6),
   SUMIFS(Raw!$AP$2:$AP$101,Raw!$B$2:$B$101,$C6),
   SUMIFS(Raw!$AU$2:$AU$101,Raw!$B$2:$B$101,$C6)
 )-$D6*3)^2
+
 (CHOOSE(MATCH($B6,{"TW","FB","IG"},0),
   SUMIFS(Raw!$AL$2:$AL$101,Raw!$B$2:$B$101,$C6),
   SUMIFS(Raw!$AQ$2:$AQ$101,Raw!$B$2:$B$101,$C6),
   SUMIFS(Raw!$AV$2:$AV$101,Raw!$B$2:$B$101,$C6)
 )-$D6*3)^2
+
 (CHOOSE(MATCH($B6,{"TW","FB","IG"},0),
   SUMIFS(Raw!$AM$2:$AM$101,Raw!$B$2:$B$101,$C6),
   SUMIFS(Raw!$AR$2:$AR$101,Raw!$B$2:$B$101,$C6),
   SUMIFS(Raw!$AW$2:$AW$101,Raw!$B$2:$B$101,$C6)
 )-$D6*3)^2
+
 (CHOOSE(MATCH($B6,{"TW","FB","IG"},0),
   SUMIFS(Raw!$AN$2:$AN$101,Raw!$B$2:$B$101,$C6),
   SUMIFS(Raw!$AS$2:$AS$101,Raw!$B$2:$B$101,$C6),
   SUMIFS(Raw!$AX$2:$AX$101,Raw!$B$2:$B$101,$C6)
 )-$D6*3)^2
)/($D6^2*(5^3-5))
)</f>
        <v>0.49257812499999998</v>
      </c>
      <c r="O6">
        <f t="shared" si="2"/>
        <v>0.50742187500000002</v>
      </c>
      <c r="P6">
        <f>_xlfn.XLOOKUP($A6,Y0_Result_Normal!$A$2:$A$13,Y0_Result_Normal!$E$2:$E$13)</f>
        <v>16</v>
      </c>
      <c r="Q6">
        <f>_xlfn.XLOOKUP($A6, Y0_Result_Normal!$A$2:$A$13, Y0_Result_Normal!$G$2:$G$13)</f>
        <v>-15</v>
      </c>
      <c r="R6">
        <f>_xlfn.XLOOKUP($A6,Y0_Result_Inverse!$A$2:$A$13,Y0_Result_Inverse!$G$2:$G$13)</f>
        <v>0</v>
      </c>
      <c r="S6">
        <f t="shared" si="3"/>
        <v>15</v>
      </c>
      <c r="T6">
        <f t="shared" si="4"/>
        <v>1</v>
      </c>
      <c r="U6" s="34" t="s">
        <v>236</v>
      </c>
      <c r="V6" s="34"/>
      <c r="W6" s="34"/>
      <c r="X6">
        <f t="shared" si="5"/>
        <v>7.5</v>
      </c>
    </row>
    <row r="7" spans="1:27" ht="20.399999999999999" customHeight="1" x14ac:dyDescent="0.3">
      <c r="A7" s="25" t="s">
        <v>166</v>
      </c>
      <c r="B7" s="25" t="s">
        <v>64</v>
      </c>
      <c r="C7" s="25" t="s">
        <v>40</v>
      </c>
      <c r="D7">
        <f>COUNTIF(Raw!$B$2:$B$101,$C7)</f>
        <v>9</v>
      </c>
      <c r="E7">
        <f>IF($D7=0,"",
 CHOOSE(MATCH($B7,{"TW","FB","IG"},0),
  AVERAGEIFS(Raw!$U$2:$U$101,Raw!$B$2:$B$101,$C7),
  AVERAGEIFS(Raw!$V$2:$V$101,Raw!$B$2:$B$101,$C7),
  AVERAGEIFS(Raw!$W$2:$W$101,Raw!$B$2:$B$101,$C7)
 )
)</f>
        <v>1.199180361196829</v>
      </c>
      <c r="F7">
        <f>IF($D7=0,"",
 CHOOSE(MATCH($B7,{"TW","FB","IG"},0),
  COUNTIFS(Raw!$U$2:$U$101,"&gt;=0.9",Raw!$B$2:$B$101,$C7)/$D7,
  COUNTIFS(Raw!$V$2:$V$101,"&gt;=0.9",Raw!$B$2:$B$101,$C7)/$D7,
  COUNTIFS(Raw!$W$2:$W$101,"&gt;=0.9",Raw!$B$2:$B$101,$C7)/$D7
 )
)</f>
        <v>1</v>
      </c>
      <c r="G7" cm="1">
        <f t="array" ref="G7">IF($D7&lt;2,"",
 IFERROR(
  CHOOSE(MATCH($B7,{"TW","FB","IG"},0),
   _xlfn.STDEV.S(_xlfn._xlws.FILTER(Raw!$F$2:$F$101,Raw!$B$2:$B$101=$C7)),
   _xlfn.STDEV.S(_xlfn._xlws.FILTER(Raw!$K$2:$K$101,Raw!$B$2:$B$101=$C7)),
   _xlfn.STDEV.S(_xlfn._xlws.FILTER(Raw!$P$2:$P$101,Raw!$B$2:$B$101=$C7))
  ),
 ""
 )
)</f>
        <v>0.70710678118654757</v>
      </c>
      <c r="H7" cm="1">
        <f t="array" ref="H7">IF($D7&lt;2,"",
 IFERROR(
  CHOOSE(MATCH($B7,{"TW","FB","IG"},0),
   _xlfn.STDEV.S(_xlfn._xlws.FILTER(Raw!$G$2:$G$101,Raw!$B$2:$B$101=$C7)),
   _xlfn.STDEV.S(_xlfn._xlws.FILTER(Raw!$L$2:$L$101,Raw!$B$2:$B$101=$C7)),
   _xlfn.STDEV.S(_xlfn._xlws.FILTER(Raw!$Q$2:$Q$101,Raw!$B$2:$B$101=$C7))
  ),
 ""
 )
)</f>
        <v>0.5</v>
      </c>
      <c r="I7" cm="1">
        <f t="array" ref="I7">IF($D7&lt;2,"",
 IFERROR(
  CHOOSE(MATCH($B7,{"TW","FB","IG"},0),
   _xlfn.STDEV.S(_xlfn._xlws.FILTER(Raw!$H$2:$H$101,Raw!$B$2:$B$101=$C7)),
   _xlfn.STDEV.S(_xlfn._xlws.FILTER(Raw!$M$2:$M$101,Raw!$B$2:$B$101=$C7)),
   _xlfn.STDEV.S(_xlfn._xlws.FILTER(Raw!$R$2:$R$101,Raw!$B$2:$B$101=$C7))
  ),
 ""
 )
)</f>
        <v>0.33333333333333276</v>
      </c>
      <c r="J7" cm="1">
        <f t="array" ref="J7">IF($D7&lt;2,"",
 IFERROR(
  CHOOSE(MATCH($B7,{"TW","FB","IG"},0),
   _xlfn.STDEV.S(_xlfn._xlws.FILTER(Raw!$I$2:$I$101,Raw!$B$2:$B$101=$C7)),
   _xlfn.STDEV.S(_xlfn._xlws.FILTER(Raw!$N$2:$N$101,Raw!$B$2:$B$101=$C7)),
   _xlfn.STDEV.S(_xlfn._xlws.FILTER(Raw!$S$2:$S$101,Raw!$B$2:$B$101=$C7))
  ),
 ""
 )
)</f>
        <v>0.5</v>
      </c>
      <c r="K7" cm="1">
        <f t="array" ref="K7">IF($D7&lt;2,"",
 IFERROR(
  CHOOSE(MATCH($B7,{"TW","FB","IG"},0),
   _xlfn.STDEV.S(_xlfn._xlws.FILTER(Raw!$J$2:$J$101,Raw!$B$2:$B$101=$C7)),
   _xlfn.STDEV.S(_xlfn._xlws.FILTER(Raw!$O$2:$O$101,Raw!$B$2:$B$101=$C7)),
   _xlfn.STDEV.S(_xlfn._xlws.FILTER(Raw!$T$2:$T$101,Raw!$B$2:$B$101=$C7))
  ),
 ""
 )
)</f>
        <v>0.70710678118654757</v>
      </c>
      <c r="L7">
        <f t="shared" si="0"/>
        <v>0.5495093791412855</v>
      </c>
      <c r="M7">
        <f t="shared" si="1"/>
        <v>0.27475468957064275</v>
      </c>
      <c r="N7">
        <f>IF($D7&lt;3,"",
12*(
 (CHOOSE(MATCH($B7,{"TW","FB","IG"},0),
   SUMIFS(Raw!$AJ$2:$AJ$101,Raw!$B$2:$B$101,$C7),
   SUMIFS(Raw!$AO$2:$AO$101,Raw!$B$2:$B$101,$C7),
   SUMIFS(Raw!$AT$2:$AT$101,Raw!$B$2:$B$101,$C7)
 )-$D7*3)^2
+
 (CHOOSE(MATCH($B7,{"TW","FB","IG"},0),
   SUMIFS(Raw!$AK$2:$AK$101,Raw!$B$2:$B$101,$C7),
   SUMIFS(Raw!$AP$2:$AP$101,Raw!$B$2:$B$101,$C7),
   SUMIFS(Raw!$AU$2:$AU$101,Raw!$B$2:$B$101,$C7)
 )-$D7*3)^2
+
 (CHOOSE(MATCH($B7,{"TW","FB","IG"},0),
   SUMIFS(Raw!$AL$2:$AL$101,Raw!$B$2:$B$101,$C7),
   SUMIFS(Raw!$AQ$2:$AQ$101,Raw!$B$2:$B$101,$C7),
   SUMIFS(Raw!$AV$2:$AV$101,Raw!$B$2:$B$101,$C7)
 )-$D7*3)^2
+
 (CHOOSE(MATCH($B7,{"TW","FB","IG"},0),
   SUMIFS(Raw!$AM$2:$AM$101,Raw!$B$2:$B$101,$C7),
   SUMIFS(Raw!$AR$2:$AR$101,Raw!$B$2:$B$101,$C7),
   SUMIFS(Raw!$AW$2:$AW$101,Raw!$B$2:$B$101,$C7)
 )-$D7*3)^2
+
 (CHOOSE(MATCH($B7,{"TW","FB","IG"},0),
   SUMIFS(Raw!$AN$2:$AN$101,Raw!$B$2:$B$101,$C7),
   SUMIFS(Raw!$AS$2:$AS$101,Raw!$B$2:$B$101,$C7),
   SUMIFS(Raw!$AX$2:$AX$101,Raw!$B$2:$B$101,$C7)
 )-$D7*3)^2
)/($D7^2*(5^3-5))
)</f>
        <v>0.80740740740740746</v>
      </c>
      <c r="O7">
        <f t="shared" si="2"/>
        <v>0.19259259259259254</v>
      </c>
      <c r="P7">
        <f>_xlfn.XLOOKUP($A7,Y0_Result_Normal!$A$2:$A$13,Y0_Result_Normal!$E$2:$E$13)</f>
        <v>9.8000000000000007</v>
      </c>
      <c r="Q7">
        <f>_xlfn.XLOOKUP($A7, Y0_Result_Normal!$A$2:$A$13, Y0_Result_Normal!$G$2:$G$13)</f>
        <v>-8.8000000000000007</v>
      </c>
      <c r="R7">
        <f>_xlfn.XLOOKUP($A7,Y0_Result_Inverse!$A$2:$A$13,Y0_Result_Inverse!$G$2:$G$13)</f>
        <v>-6.2</v>
      </c>
      <c r="S7">
        <f t="shared" si="3"/>
        <v>8.8000000000000007</v>
      </c>
      <c r="T7">
        <f t="shared" si="4"/>
        <v>0</v>
      </c>
      <c r="U7" s="34" t="s">
        <v>64</v>
      </c>
      <c r="V7" s="34" t="s">
        <v>63</v>
      </c>
      <c r="W7" s="34" t="s">
        <v>65</v>
      </c>
      <c r="X7">
        <f t="shared" si="5"/>
        <v>7.5</v>
      </c>
    </row>
    <row r="8" spans="1:27" x14ac:dyDescent="0.3">
      <c r="A8" s="25" t="s">
        <v>167</v>
      </c>
      <c r="B8" s="25" t="s">
        <v>63</v>
      </c>
      <c r="C8" s="25" t="s">
        <v>41</v>
      </c>
      <c r="D8">
        <f>COUNTIF(Raw!$B$2:$B$101,$C8)</f>
        <v>24</v>
      </c>
      <c r="E8">
        <f>IF($D8=0,"",
 CHOOSE(MATCH($B8,{"TW","FB","IG"},0),
  AVERAGEIFS(Raw!$U$2:$U$101,Raw!$B$2:$B$101,$C8),
  AVERAGEIFS(Raw!$V$2:$V$101,Raw!$B$2:$B$101,$C8),
  AVERAGEIFS(Raw!$W$2:$W$101,Raw!$B$2:$B$101,$C8)
 )
)</f>
        <v>1.2179823707381308</v>
      </c>
      <c r="F8">
        <f>IF($D8=0,"",
 CHOOSE(MATCH($B8,{"TW","FB","IG"},0),
  COUNTIFS(Raw!$U$2:$U$101,"&gt;=0.9",Raw!$B$2:$B$101,$C8)/$D8,
  COUNTIFS(Raw!$V$2:$V$101,"&gt;=0.9",Raw!$B$2:$B$101,$C8)/$D8,
  COUNTIFS(Raw!$W$2:$W$101,"&gt;=0.9",Raw!$B$2:$B$101,$C8)/$D8
 )
)</f>
        <v>0.79166666666666663</v>
      </c>
      <c r="G8" cm="1">
        <f t="array" ref="G8">IF($D8&lt;2,"",
 IFERROR(
  CHOOSE(MATCH($B8,{"TW","FB","IG"},0),
   _xlfn.STDEV.S(_xlfn._xlws.FILTER(Raw!$F$2:$F$101,Raw!$B$2:$B$101=$C8)),
   _xlfn.STDEV.S(_xlfn._xlws.FILTER(Raw!$K$2:$K$101,Raw!$B$2:$B$101=$C8)),
   _xlfn.STDEV.S(_xlfn._xlws.FILTER(Raw!$P$2:$P$101,Raw!$B$2:$B$101=$C8))
  ),
 ""
 )
)</f>
        <v>1.0598058340078627</v>
      </c>
      <c r="H8" cm="1">
        <f t="array" ref="H8">IF($D8&lt;2,"",
 IFERROR(
  CHOOSE(MATCH($B8,{"TW","FB","IG"},0),
   _xlfn.STDEV.S(_xlfn._xlws.FILTER(Raw!$G$2:$G$101,Raw!$B$2:$B$101=$C8)),
   _xlfn.STDEV.S(_xlfn._xlws.FILTER(Raw!$L$2:$L$101,Raw!$B$2:$B$101=$C8)),
   _xlfn.STDEV.S(_xlfn._xlws.FILTER(Raw!$Q$2:$Q$101,Raw!$B$2:$B$101=$C8))
  ),
 ""
 )
)</f>
        <v>1.1420804814403216</v>
      </c>
      <c r="I8" cm="1">
        <f t="array" ref="I8">IF($D8&lt;2,"",
 IFERROR(
  CHOOSE(MATCH($B8,{"TW","FB","IG"},0),
   _xlfn.STDEV.S(_xlfn._xlws.FILTER(Raw!$H$2:$H$101,Raw!$B$2:$B$101=$C8)),
   _xlfn.STDEV.S(_xlfn._xlws.FILTER(Raw!$M$2:$M$101,Raw!$B$2:$B$101=$C8)),
   _xlfn.STDEV.S(_xlfn._xlws.FILTER(Raw!$R$2:$R$101,Raw!$B$2:$B$101=$C8))
  ),
 ""
 )
)</f>
        <v>0.97709270027338557</v>
      </c>
      <c r="J8" cm="1">
        <f t="array" ref="J8">IF($D8&lt;2,"",
 IFERROR(
  CHOOSE(MATCH($B8,{"TW","FB","IG"},0),
   _xlfn.STDEV.S(_xlfn._xlws.FILTER(Raw!$I$2:$I$101,Raw!$B$2:$B$101=$C8)),
   _xlfn.STDEV.S(_xlfn._xlws.FILTER(Raw!$N$2:$N$101,Raw!$B$2:$B$101=$C8)),
   _xlfn.STDEV.S(_xlfn._xlws.FILTER(Raw!$S$2:$S$101,Raw!$B$2:$B$101=$C8))
  ),
 ""
 )
)</f>
        <v>1.0555237727226274</v>
      </c>
      <c r="K8" cm="1">
        <f t="array" ref="K8">IF($D8&lt;2,"",
 IFERROR(
  CHOOSE(MATCH($B8,{"TW","FB","IG"},0),
   _xlfn.STDEV.S(_xlfn._xlws.FILTER(Raw!$J$2:$J$101,Raw!$B$2:$B$101=$C8)),
   _xlfn.STDEV.S(_xlfn._xlws.FILTER(Raw!$O$2:$O$101,Raw!$B$2:$B$101=$C8)),
   _xlfn.STDEV.S(_xlfn._xlws.FILTER(Raw!$T$2:$T$101,Raw!$B$2:$B$101=$C8))
  ),
 ""
 )
)</f>
        <v>0.97430763227988715</v>
      </c>
      <c r="L8">
        <f t="shared" si="0"/>
        <v>1.041762084144817</v>
      </c>
      <c r="M8">
        <f t="shared" si="1"/>
        <v>0.52088104207240848</v>
      </c>
      <c r="N8">
        <f>IF($D8&lt;3,"",
12*(
 (CHOOSE(MATCH($B8,{"TW","FB","IG"},0),
   SUMIFS(Raw!$AJ$2:$AJ$101,Raw!$B$2:$B$101,$C8),
   SUMIFS(Raw!$AO$2:$AO$101,Raw!$B$2:$B$101,$C8),
   SUMIFS(Raw!$AT$2:$AT$101,Raw!$B$2:$B$101,$C8)
 )-$D8*3)^2
+
 (CHOOSE(MATCH($B8,{"TW","FB","IG"},0),
   SUMIFS(Raw!$AK$2:$AK$101,Raw!$B$2:$B$101,$C8),
   SUMIFS(Raw!$AP$2:$AP$101,Raw!$B$2:$B$101,$C8),
   SUMIFS(Raw!$AU$2:$AU$101,Raw!$B$2:$B$101,$C8)
 )-$D8*3)^2
+
 (CHOOSE(MATCH($B8,{"TW","FB","IG"},0),
   SUMIFS(Raw!$AL$2:$AL$101,Raw!$B$2:$B$101,$C8),
   SUMIFS(Raw!$AQ$2:$AQ$101,Raw!$B$2:$B$101,$C8),
   SUMIFS(Raw!$AV$2:$AV$101,Raw!$B$2:$B$101,$C8)
 )-$D8*3)^2
+
 (CHOOSE(MATCH($B8,{"TW","FB","IG"},0),
   SUMIFS(Raw!$AM$2:$AM$101,Raw!$B$2:$B$101,$C8),
   SUMIFS(Raw!$AR$2:$AR$101,Raw!$B$2:$B$101,$C8),
   SUMIFS(Raw!$AW$2:$AW$101,Raw!$B$2:$B$101,$C8)
 )-$D8*3)^2
+
 (CHOOSE(MATCH($B8,{"TW","FB","IG"},0),
   SUMIFS(Raw!$AN$2:$AN$101,Raw!$B$2:$B$101,$C8),
   SUMIFS(Raw!$AS$2:$AS$101,Raw!$B$2:$B$101,$C8),
   SUMIFS(Raw!$AX$2:$AX$101,Raw!$B$2:$B$101,$C8)
 )-$D8*3)^2
)/($D8^2*(5^3-5))
)</f>
        <v>0.42630208333333336</v>
      </c>
      <c r="O8">
        <f t="shared" si="2"/>
        <v>0.5736979166666667</v>
      </c>
      <c r="P8">
        <f>_xlfn.XLOOKUP($A8,Y0_Result_Normal!$A$2:$A$13,Y0_Result_Normal!$E$2:$E$13)</f>
        <v>4.0999999999999996</v>
      </c>
      <c r="Q8">
        <f>_xlfn.XLOOKUP($A8, Y0_Result_Normal!$A$2:$A$13, Y0_Result_Normal!$G$2:$G$13)</f>
        <v>-3.1</v>
      </c>
      <c r="R8">
        <f>_xlfn.XLOOKUP($A8,Y0_Result_Inverse!$A$2:$A$13,Y0_Result_Inverse!$G$2:$G$13)</f>
        <v>-11.9</v>
      </c>
      <c r="S8">
        <f t="shared" si="3"/>
        <v>3.1</v>
      </c>
      <c r="T8">
        <f t="shared" si="4"/>
        <v>0</v>
      </c>
      <c r="U8" s="36" cm="1">
        <f t="array" ref="U8">SUMPRODUCT(($B$4:$B$15="TW")*$D$4:$D$15*$X$4:$X$15) / SUMIF($B$4:$B$15,"TW",$D$4:$D$15)</f>
        <v>7.5</v>
      </c>
      <c r="V8" s="36" cm="1">
        <f t="array" ref="V8">SUMPRODUCT(($B$4:$B$15="FB")*$D$4:$D$15*$X$4:$X$15) / SUMIF($B$4:$B$15,"FB",$D$4:$D$15)</f>
        <v>7.5254999999999992</v>
      </c>
      <c r="W8" s="36" cm="1">
        <f t="array" ref="W8">SUMPRODUCT(($B$4:$B$15="IG")*$D$4:$D$15*$X$4:$X$15) / SUMIF($B$4:$B$15,"IG",$D$4:$D$15)</f>
        <v>7.5125000000000002</v>
      </c>
      <c r="X8">
        <f t="shared" si="5"/>
        <v>7.5</v>
      </c>
    </row>
    <row r="9" spans="1:27" x14ac:dyDescent="0.3">
      <c r="A9" s="25" t="s">
        <v>168</v>
      </c>
      <c r="B9" s="25" t="s">
        <v>63</v>
      </c>
      <c r="C9" s="25" t="s">
        <v>32</v>
      </c>
      <c r="D9">
        <f>COUNTIF(Raw!$B$2:$B$101,$C9)</f>
        <v>51</v>
      </c>
      <c r="E9">
        <f>IF($D9=0,"",
 CHOOSE(MATCH($B9,{"TW","FB","IG"},0),
  AVERAGEIFS(Raw!$U$2:$U$101,Raw!$B$2:$B$101,$C9),
  AVERAGEIFS(Raw!$V$2:$V$101,Raw!$B$2:$B$101,$C9),
  AVERAGEIFS(Raw!$W$2:$W$101,Raw!$B$2:$B$101,$C9)
 )
)</f>
        <v>1.1759446642358828</v>
      </c>
      <c r="F9">
        <f>IF($D9=0,"",
 CHOOSE(MATCH($B9,{"TW","FB","IG"},0),
  COUNTIFS(Raw!$U$2:$U$101,"&gt;=0.9",Raw!$B$2:$B$101,$C9)/$D9,
  COUNTIFS(Raw!$V$2:$V$101,"&gt;=0.9",Raw!$B$2:$B$101,$C9)/$D9,
  COUNTIFS(Raw!$W$2:$W$101,"&gt;=0.9",Raw!$B$2:$B$101,$C9)/$D9
 )
)</f>
        <v>0.68627450980392157</v>
      </c>
      <c r="G9" cm="1">
        <f t="array" ref="G9">IF($D9&lt;2,"",
 IFERROR(
  CHOOSE(MATCH($B9,{"TW","FB","IG"},0),
   _xlfn.STDEV.S(_xlfn._xlws.FILTER(Raw!$F$2:$F$101,Raw!$B$2:$B$101=$C9)),
   _xlfn.STDEV.S(_xlfn._xlws.FILTER(Raw!$K$2:$K$101,Raw!$B$2:$B$101=$C9)),
   _xlfn.STDEV.S(_xlfn._xlws.FILTER(Raw!$P$2:$P$101,Raw!$B$2:$B$101=$C9))
  ),
 ""
 )
)</f>
        <v>1.0267023166715965</v>
      </c>
      <c r="H9" cm="1">
        <f t="array" ref="H9">IF($D9&lt;2,"",
 IFERROR(
  CHOOSE(MATCH($B9,{"TW","FB","IG"},0),
   _xlfn.STDEV.S(_xlfn._xlws.FILTER(Raw!$G$2:$G$101,Raw!$B$2:$B$101=$C9)),
   _xlfn.STDEV.S(_xlfn._xlws.FILTER(Raw!$L$2:$L$101,Raw!$B$2:$B$101=$C9)),
   _xlfn.STDEV.S(_xlfn._xlws.FILTER(Raw!$Q$2:$Q$101,Raw!$B$2:$B$101=$C9))
  ),
 ""
 )
)</f>
        <v>0.82652117631792121</v>
      </c>
      <c r="I9" cm="1">
        <f t="array" ref="I9">IF($D9&lt;2,"",
 IFERROR(
  CHOOSE(MATCH($B9,{"TW","FB","IG"},0),
   _xlfn.STDEV.S(_xlfn._xlws.FILTER(Raw!$H$2:$H$101,Raw!$B$2:$B$101=$C9)),
   _xlfn.STDEV.S(_xlfn._xlws.FILTER(Raw!$M$2:$M$101,Raw!$B$2:$B$101=$C9)),
   _xlfn.STDEV.S(_xlfn._xlws.FILTER(Raw!$R$2:$R$101,Raw!$B$2:$B$101=$C9))
  ),
 ""
 )
)</f>
        <v>1.0638443052826634</v>
      </c>
      <c r="J9" cm="1">
        <f t="array" ref="J9">IF($D9&lt;2,"",
 IFERROR(
  CHOOSE(MATCH($B9,{"TW","FB","IG"},0),
   _xlfn.STDEV.S(_xlfn._xlws.FILTER(Raw!$I$2:$I$101,Raw!$B$2:$B$101=$C9)),
   _xlfn.STDEV.S(_xlfn._xlws.FILTER(Raw!$N$2:$N$101,Raw!$B$2:$B$101=$C9)),
   _xlfn.STDEV.S(_xlfn._xlws.FILTER(Raw!$S$2:$S$101,Raw!$B$2:$B$101=$C9))
  ),
 ""
 )
)</f>
        <v>0.87357727471698809</v>
      </c>
      <c r="K9" cm="1">
        <f t="array" ref="K9">IF($D9&lt;2,"",
 IFERROR(
  CHOOSE(MATCH($B9,{"TW","FB","IG"},0),
   _xlfn.STDEV.S(_xlfn._xlws.FILTER(Raw!$J$2:$J$101,Raw!$B$2:$B$101=$C9)),
   _xlfn.STDEV.S(_xlfn._xlws.FILTER(Raw!$O$2:$O$101,Raw!$B$2:$B$101=$C9)),
   _xlfn.STDEV.S(_xlfn._xlws.FILTER(Raw!$T$2:$T$101,Raw!$B$2:$B$101=$C9))
  ),
 ""
 )
)</f>
        <v>0.88295404361566587</v>
      </c>
      <c r="L9">
        <f t="shared" si="0"/>
        <v>0.93471982332096692</v>
      </c>
      <c r="M9">
        <f t="shared" si="1"/>
        <v>0.46735991166048346</v>
      </c>
      <c r="N9">
        <f>IF($D9&lt;3,"",
12*(
 (CHOOSE(MATCH($B9,{"TW","FB","IG"},0),
   SUMIFS(Raw!$AJ$2:$AJ$101,Raw!$B$2:$B$101,$C9),
   SUMIFS(Raw!$AO$2:$AO$101,Raw!$B$2:$B$101,$C9),
   SUMIFS(Raw!$AT$2:$AT$101,Raw!$B$2:$B$101,$C9)
 )-$D9*3)^2
+
 (CHOOSE(MATCH($B9,{"TW","FB","IG"},0),
   SUMIFS(Raw!$AK$2:$AK$101,Raw!$B$2:$B$101,$C9),
   SUMIFS(Raw!$AP$2:$AP$101,Raw!$B$2:$B$101,$C9),
   SUMIFS(Raw!$AU$2:$AU$101,Raw!$B$2:$B$101,$C9)
 )-$D9*3)^2
+
 (CHOOSE(MATCH($B9,{"TW","FB","IG"},0),
   SUMIFS(Raw!$AL$2:$AL$101,Raw!$B$2:$B$101,$C9),
   SUMIFS(Raw!$AQ$2:$AQ$101,Raw!$B$2:$B$101,$C9),
   SUMIFS(Raw!$AV$2:$AV$101,Raw!$B$2:$B$101,$C9)
 )-$D9*3)^2
+
 (CHOOSE(MATCH($B9,{"TW","FB","IG"},0),
   SUMIFS(Raw!$AM$2:$AM$101,Raw!$B$2:$B$101,$C9),
   SUMIFS(Raw!$AR$2:$AR$101,Raw!$B$2:$B$101,$C9),
   SUMIFS(Raw!$AW$2:$AW$101,Raw!$B$2:$B$101,$C9)
 )-$D9*3)^2
+
 (CHOOSE(MATCH($B9,{"TW","FB","IG"},0),
   SUMIFS(Raw!$AN$2:$AN$101,Raw!$B$2:$B$101,$C9),
   SUMIFS(Raw!$AS$2:$AS$101,Raw!$B$2:$B$101,$C9),
   SUMIFS(Raw!$AX$2:$AX$101,Raw!$B$2:$B$101,$C9)
 )-$D9*3)^2
)/($D9^2*(5^3-5))
)</f>
        <v>0.38571703191080353</v>
      </c>
      <c r="O9">
        <f t="shared" si="2"/>
        <v>0.61428296808919647</v>
      </c>
      <c r="P9">
        <f>_xlfn.XLOOKUP($A9,Y0_Result_Normal!$A$2:$A$13,Y0_Result_Normal!$E$2:$E$13)</f>
        <v>8.8000000000000007</v>
      </c>
      <c r="Q9">
        <f>_xlfn.XLOOKUP($A9, Y0_Result_Normal!$A$2:$A$13, Y0_Result_Normal!$G$2:$G$13)</f>
        <v>-7.8</v>
      </c>
      <c r="R9">
        <f>_xlfn.XLOOKUP($A9,Y0_Result_Inverse!$A$2:$A$13,Y0_Result_Inverse!$G$2:$G$13)</f>
        <v>-7.3</v>
      </c>
      <c r="S9">
        <f t="shared" si="3"/>
        <v>7.8</v>
      </c>
      <c r="T9">
        <f t="shared" si="4"/>
        <v>0</v>
      </c>
      <c r="X9">
        <f t="shared" si="5"/>
        <v>7.55</v>
      </c>
    </row>
    <row r="10" spans="1:27" x14ac:dyDescent="0.3">
      <c r="A10" s="25" t="s">
        <v>169</v>
      </c>
      <c r="B10" s="25" t="s">
        <v>63</v>
      </c>
      <c r="C10" s="25" t="s">
        <v>38</v>
      </c>
      <c r="D10">
        <f>COUNTIF(Raw!$B$2:$B$101,$C10)</f>
        <v>16</v>
      </c>
      <c r="E10">
        <f>IF($D10=0,"",
 CHOOSE(MATCH($B10,{"TW","FB","IG"},0),
  AVERAGEIFS(Raw!$U$2:$U$101,Raw!$B$2:$B$101,$C10),
  AVERAGEIFS(Raw!$V$2:$V$101,Raw!$B$2:$B$101,$C10),
  AVERAGEIFS(Raw!$W$2:$W$101,Raw!$B$2:$B$101,$C10)
 )
)</f>
        <v>1.1813870258468502</v>
      </c>
      <c r="F10">
        <f>IF($D10=0,"",
 CHOOSE(MATCH($B10,{"TW","FB","IG"},0),
  COUNTIFS(Raw!$U$2:$U$101,"&gt;=0.9",Raw!$B$2:$B$101,$C10)/$D10,
  COUNTIFS(Raw!$V$2:$V$101,"&gt;=0.9",Raw!$B$2:$B$101,$C10)/$D10,
  COUNTIFS(Raw!$W$2:$W$101,"&gt;=0.9",Raw!$B$2:$B$101,$C10)/$D10
 )
)</f>
        <v>0.8125</v>
      </c>
      <c r="G10" cm="1">
        <f t="array" ref="G10">IF($D10&lt;2,"",
 IFERROR(
  CHOOSE(MATCH($B10,{"TW","FB","IG"},0),
   _xlfn.STDEV.S(_xlfn._xlws.FILTER(Raw!$F$2:$F$101,Raw!$B$2:$B$101=$C10)),
   _xlfn.STDEV.S(_xlfn._xlws.FILTER(Raw!$K$2:$K$101,Raw!$B$2:$B$101=$C10)),
   _xlfn.STDEV.S(_xlfn._xlws.FILTER(Raw!$P$2:$P$101,Raw!$B$2:$B$101=$C10))
  ),
 ""
 )
)</f>
        <v>0.57735026918962573</v>
      </c>
      <c r="H10" cm="1">
        <f t="array" ref="H10">IF($D10&lt;2,"",
 IFERROR(
  CHOOSE(MATCH($B10,{"TW","FB","IG"},0),
   _xlfn.STDEV.S(_xlfn._xlws.FILTER(Raw!$G$2:$G$101,Raw!$B$2:$B$101=$C10)),
   _xlfn.STDEV.S(_xlfn._xlws.FILTER(Raw!$L$2:$L$101,Raw!$B$2:$B$101=$C10)),
   _xlfn.STDEV.S(_xlfn._xlws.FILTER(Raw!$Q$2:$Q$101,Raw!$B$2:$B$101=$C10))
  ),
 ""
 )
)</f>
        <v>0.85634883857767519</v>
      </c>
      <c r="I10" cm="1">
        <f t="array" ref="I10">IF($D10&lt;2,"",
 IFERROR(
  CHOOSE(MATCH($B10,{"TW","FB","IG"},0),
   _xlfn.STDEV.S(_xlfn._xlws.FILTER(Raw!$H$2:$H$101,Raw!$B$2:$B$101=$C10)),
   _xlfn.STDEV.S(_xlfn._xlws.FILTER(Raw!$M$2:$M$101,Raw!$B$2:$B$101=$C10)),
   _xlfn.STDEV.S(_xlfn._xlws.FILTER(Raw!$R$2:$R$101,Raw!$B$2:$B$101=$C10))
  ),
 ""
 )
)</f>
        <v>1.3022416570411703</v>
      </c>
      <c r="J10" cm="1">
        <f t="array" ref="J10">IF($D10&lt;2,"",
 IFERROR(
  CHOOSE(MATCH($B10,{"TW","FB","IG"},0),
   _xlfn.STDEV.S(_xlfn._xlws.FILTER(Raw!$I$2:$I$101,Raw!$B$2:$B$101=$C10)),
   _xlfn.STDEV.S(_xlfn._xlws.FILTER(Raw!$N$2:$N$101,Raw!$B$2:$B$101=$C10)),
   _xlfn.STDEV.S(_xlfn._xlws.FILTER(Raw!$S$2:$S$101,Raw!$B$2:$B$101=$C10))
  ),
 ""
 )
)</f>
        <v>0.60207972893961481</v>
      </c>
      <c r="K10" cm="1">
        <f t="array" ref="K10">IF($D10&lt;2,"",
 IFERROR(
  CHOOSE(MATCH($B10,{"TW","FB","IG"},0),
   _xlfn.STDEV.S(_xlfn._xlws.FILTER(Raw!$J$2:$J$101,Raw!$B$2:$B$101=$C10)),
   _xlfn.STDEV.S(_xlfn._xlws.FILTER(Raw!$O$2:$O$101,Raw!$B$2:$B$101=$C10)),
   _xlfn.STDEV.S(_xlfn._xlws.FILTER(Raw!$T$2:$T$101,Raw!$B$2:$B$101=$C10))
  ),
 ""
 )
)</f>
        <v>0.80622577482985502</v>
      </c>
      <c r="L10">
        <f t="shared" si="0"/>
        <v>0.82884925371558826</v>
      </c>
      <c r="M10">
        <f t="shared" si="1"/>
        <v>0.41442462685779413</v>
      </c>
      <c r="N10">
        <f>IF($D10&lt;3,"",
12*(
 (CHOOSE(MATCH($B10,{"TW","FB","IG"},0),
   SUMIFS(Raw!$AJ$2:$AJ$101,Raw!$B$2:$B$101,$C10),
   SUMIFS(Raw!$AO$2:$AO$101,Raw!$B$2:$B$101,$C10),
   SUMIFS(Raw!$AT$2:$AT$101,Raw!$B$2:$B$101,$C10)
 )-$D10*3)^2
+
 (CHOOSE(MATCH($B10,{"TW","FB","IG"},0),
   SUMIFS(Raw!$AK$2:$AK$101,Raw!$B$2:$B$101,$C10),
   SUMIFS(Raw!$AP$2:$AP$101,Raw!$B$2:$B$101,$C10),
   SUMIFS(Raw!$AU$2:$AU$101,Raw!$B$2:$B$101,$C10)
 )-$D10*3)^2
+
 (CHOOSE(MATCH($B10,{"TW","FB","IG"},0),
   SUMIFS(Raw!$AL$2:$AL$101,Raw!$B$2:$B$101,$C10),
   SUMIFS(Raw!$AQ$2:$AQ$101,Raw!$B$2:$B$101,$C10),
   SUMIFS(Raw!$AV$2:$AV$101,Raw!$B$2:$B$101,$C10)
 )-$D10*3)^2
+
 (CHOOSE(MATCH($B10,{"TW","FB","IG"},0),
   SUMIFS(Raw!$AM$2:$AM$101,Raw!$B$2:$B$101,$C10),
   SUMIFS(Raw!$AR$2:$AR$101,Raw!$B$2:$B$101,$C10),
   SUMIFS(Raw!$AW$2:$AW$101,Raw!$B$2:$B$101,$C10)
 )-$D10*3)^2
+
 (CHOOSE(MATCH($B10,{"TW","FB","IG"},0),
   SUMIFS(Raw!$AN$2:$AN$101,Raw!$B$2:$B$101,$C10),
   SUMIFS(Raw!$AS$2:$AS$101,Raw!$B$2:$B$101,$C10),
   SUMIFS(Raw!$AX$2:$AX$101,Raw!$B$2:$B$101,$C10)
 )-$D10*3)^2
)/($D10^2*(5^3-5))
)</f>
        <v>0.42011718749999999</v>
      </c>
      <c r="O10">
        <f t="shared" si="2"/>
        <v>0.57988281249999996</v>
      </c>
      <c r="P10">
        <f>_xlfn.XLOOKUP($A10,Y0_Result_Normal!$A$2:$A$13,Y0_Result_Normal!$E$2:$E$13)</f>
        <v>7.7</v>
      </c>
      <c r="Q10">
        <f>_xlfn.XLOOKUP($A10, Y0_Result_Normal!$A$2:$A$13, Y0_Result_Normal!$G$2:$G$13)</f>
        <v>-6.7</v>
      </c>
      <c r="R10">
        <f>_xlfn.XLOOKUP($A10,Y0_Result_Inverse!$A$2:$A$13,Y0_Result_Inverse!$G$2:$G$13)</f>
        <v>-8.3000000000000007</v>
      </c>
      <c r="S10">
        <f t="shared" si="3"/>
        <v>6.7</v>
      </c>
      <c r="T10">
        <f t="shared" si="4"/>
        <v>0</v>
      </c>
      <c r="X10">
        <f t="shared" si="5"/>
        <v>7.5</v>
      </c>
    </row>
    <row r="11" spans="1:27" x14ac:dyDescent="0.3">
      <c r="A11" s="25" t="s">
        <v>170</v>
      </c>
      <c r="B11" s="25" t="s">
        <v>63</v>
      </c>
      <c r="C11" s="25" t="s">
        <v>40</v>
      </c>
      <c r="D11">
        <f>COUNTIF(Raw!$B$2:$B$101,$C11)</f>
        <v>9</v>
      </c>
      <c r="E11">
        <f>IF($D11=0,"",
 CHOOSE(MATCH($B11,{"TW","FB","IG"},0),
  AVERAGEIFS(Raw!$U$2:$U$101,Raw!$B$2:$B$101,$C11),
  AVERAGEIFS(Raw!$V$2:$V$101,Raw!$B$2:$B$101,$C11),
  AVERAGEIFS(Raw!$W$2:$W$101,Raw!$B$2:$B$101,$C11)
 )
)</f>
        <v>1.396732203618392</v>
      </c>
      <c r="F11">
        <f>IF($D11=0,"",
 CHOOSE(MATCH($B11,{"TW","FB","IG"},0),
  COUNTIFS(Raw!$U$2:$U$101,"&gt;=0.9",Raw!$B$2:$B$101,$C11)/$D11,
  COUNTIFS(Raw!$V$2:$V$101,"&gt;=0.9",Raw!$B$2:$B$101,$C11)/$D11,
  COUNTIFS(Raw!$W$2:$W$101,"&gt;=0.9",Raw!$B$2:$B$101,$C11)/$D11
 )
)</f>
        <v>1</v>
      </c>
      <c r="G11" cm="1">
        <f t="array" ref="G11">IF($D11&lt;2,"",
 IFERROR(
  CHOOSE(MATCH($B11,{"TW","FB","IG"},0),
   _xlfn.STDEV.S(_xlfn._xlws.FILTER(Raw!$F$2:$F$101,Raw!$B$2:$B$101=$C11)),
   _xlfn.STDEV.S(_xlfn._xlws.FILTER(Raw!$K$2:$K$101,Raw!$B$2:$B$101=$C11)),
   _xlfn.STDEV.S(_xlfn._xlws.FILTER(Raw!$P$2:$P$101,Raw!$B$2:$B$101=$C11))
  ),
 ""
 )
)</f>
        <v>0.52704627669472981</v>
      </c>
      <c r="H11" cm="1">
        <f t="array" ref="H11">IF($D11&lt;2,"",
 IFERROR(
  CHOOSE(MATCH($B11,{"TW","FB","IG"},0),
   _xlfn.STDEV.S(_xlfn._xlws.FILTER(Raw!$G$2:$G$101,Raw!$B$2:$B$101=$C11)),
   _xlfn.STDEV.S(_xlfn._xlws.FILTER(Raw!$L$2:$L$101,Raw!$B$2:$B$101=$C11)),
   _xlfn.STDEV.S(_xlfn._xlws.FILTER(Raw!$Q$2:$Q$101,Raw!$B$2:$B$101=$C11))
  ),
 ""
 )
)</f>
        <v>0.66666666666666552</v>
      </c>
      <c r="I11" cm="1">
        <f t="array" ref="I11">IF($D11&lt;2,"",
 IFERROR(
  CHOOSE(MATCH($B11,{"TW","FB","IG"},0),
   _xlfn.STDEV.S(_xlfn._xlws.FILTER(Raw!$H$2:$H$101,Raw!$B$2:$B$101=$C11)),
   _xlfn.STDEV.S(_xlfn._xlws.FILTER(Raw!$M$2:$M$101,Raw!$B$2:$B$101=$C11)),
   _xlfn.STDEV.S(_xlfn._xlws.FILTER(Raw!$R$2:$R$101,Raw!$B$2:$B$101=$C11))
  ),
 ""
 )
)</f>
        <v>0.66666666666666685</v>
      </c>
      <c r="J11" cm="1">
        <f t="array" ref="J11">IF($D11&lt;2,"",
 IFERROR(
  CHOOSE(MATCH($B11,{"TW","FB","IG"},0),
   _xlfn.STDEV.S(_xlfn._xlws.FILTER(Raw!$I$2:$I$101,Raw!$B$2:$B$101=$C11)),
   _xlfn.STDEV.S(_xlfn._xlws.FILTER(Raw!$N$2:$N$101,Raw!$B$2:$B$101=$C11)),
   _xlfn.STDEV.S(_xlfn._xlws.FILTER(Raw!$S$2:$S$101,Raw!$B$2:$B$101=$C11))
  ),
 ""
 )
)</f>
        <v>0.60092521257733122</v>
      </c>
      <c r="K11" cm="1">
        <f t="array" ref="K11">IF($D11&lt;2,"",
 IFERROR(
  CHOOSE(MATCH($B11,{"TW","FB","IG"},0),
   _xlfn.STDEV.S(_xlfn._xlws.FILTER(Raw!$J$2:$J$101,Raw!$B$2:$B$101=$C11)),
   _xlfn.STDEV.S(_xlfn._xlws.FILTER(Raw!$O$2:$O$101,Raw!$B$2:$B$101=$C11)),
   _xlfn.STDEV.S(_xlfn._xlws.FILTER(Raw!$T$2:$T$101,Raw!$B$2:$B$101=$C11))
  ),
 ""
 )
)</f>
        <v>0.5</v>
      </c>
      <c r="L11">
        <f t="shared" si="0"/>
        <v>0.59226096452107879</v>
      </c>
      <c r="M11">
        <f t="shared" si="1"/>
        <v>0.2961304822605394</v>
      </c>
      <c r="N11">
        <f>IF($D11&lt;3,"",
12*(
 (CHOOSE(MATCH($B11,{"TW","FB","IG"},0),
   SUMIFS(Raw!$AJ$2:$AJ$101,Raw!$B$2:$B$101,$C11),
   SUMIFS(Raw!$AO$2:$AO$101,Raw!$B$2:$B$101,$C11),
   SUMIFS(Raw!$AT$2:$AT$101,Raw!$B$2:$B$101,$C11)
 )-$D11*3)^2
+
 (CHOOSE(MATCH($B11,{"TW","FB","IG"},0),
   SUMIFS(Raw!$AK$2:$AK$101,Raw!$B$2:$B$101,$C11),
   SUMIFS(Raw!$AP$2:$AP$101,Raw!$B$2:$B$101,$C11),
   SUMIFS(Raw!$AU$2:$AU$101,Raw!$B$2:$B$101,$C11)
 )-$D11*3)^2
+
 (CHOOSE(MATCH($B11,{"TW","FB","IG"},0),
   SUMIFS(Raw!$AL$2:$AL$101,Raw!$B$2:$B$101,$C11),
   SUMIFS(Raw!$AQ$2:$AQ$101,Raw!$B$2:$B$101,$C11),
   SUMIFS(Raw!$AV$2:$AV$101,Raw!$B$2:$B$101,$C11)
 )-$D11*3)^2
+
 (CHOOSE(MATCH($B11,{"TW","FB","IG"},0),
   SUMIFS(Raw!$AM$2:$AM$101,Raw!$B$2:$B$101,$C11),
   SUMIFS(Raw!$AR$2:$AR$101,Raw!$B$2:$B$101,$C11),
   SUMIFS(Raw!$AW$2:$AW$101,Raw!$B$2:$B$101,$C11)
 )-$D11*3)^2
+
 (CHOOSE(MATCH($B11,{"TW","FB","IG"},0),
   SUMIFS(Raw!$AN$2:$AN$101,Raw!$B$2:$B$101,$C11),
   SUMIFS(Raw!$AS$2:$AS$101,Raw!$B$2:$B$101,$C11),
   SUMIFS(Raw!$AX$2:$AX$101,Raw!$B$2:$B$101,$C11)
 )-$D11*3)^2
)/($D11^2*(5^3-5))
)</f>
        <v>0.76728395061728394</v>
      </c>
      <c r="O11">
        <f t="shared" si="2"/>
        <v>0.23271604938271606</v>
      </c>
      <c r="P11">
        <f>_xlfn.XLOOKUP($A11,Y0_Result_Normal!$A$2:$A$13,Y0_Result_Normal!$E$2:$E$13)</f>
        <v>7.2</v>
      </c>
      <c r="Q11">
        <f>_xlfn.XLOOKUP($A11, Y0_Result_Normal!$A$2:$A$13, Y0_Result_Normal!$G$2:$G$13)</f>
        <v>-6.2</v>
      </c>
      <c r="R11">
        <f>_xlfn.XLOOKUP($A11,Y0_Result_Inverse!$A$2:$A$13,Y0_Result_Inverse!$G$2:$G$13)</f>
        <v>-8.8000000000000007</v>
      </c>
      <c r="S11">
        <f t="shared" si="3"/>
        <v>6.2</v>
      </c>
      <c r="T11">
        <f t="shared" si="4"/>
        <v>0</v>
      </c>
      <c r="X11">
        <f t="shared" si="5"/>
        <v>7.5</v>
      </c>
    </row>
    <row r="12" spans="1:27" x14ac:dyDescent="0.3">
      <c r="A12" s="25" t="s">
        <v>171</v>
      </c>
      <c r="B12" s="25" t="s">
        <v>65</v>
      </c>
      <c r="C12" s="25" t="s">
        <v>41</v>
      </c>
      <c r="D12">
        <f>COUNTIF(Raw!$B$2:$B$101,$C12)</f>
        <v>24</v>
      </c>
      <c r="E12">
        <f>IF($D12=0,"",
 CHOOSE(MATCH($B12,{"TW","FB","IG"},0),
  AVERAGEIFS(Raw!$U$2:$U$101,Raw!$B$2:$B$101,$C12),
  AVERAGEIFS(Raw!$V$2:$V$101,Raw!$B$2:$B$101,$C12),
  AVERAGEIFS(Raw!$W$2:$W$101,Raw!$B$2:$B$101,$C12)
 )
)</f>
        <v>1.1103522892479163</v>
      </c>
      <c r="F12">
        <f>IF($D12=0,"",
 CHOOSE(MATCH($B12,{"TW","FB","IG"},0),
  COUNTIFS(Raw!$U$2:$U$101,"&gt;=0.9",Raw!$B$2:$B$101,$C12)/$D12,
  COUNTIFS(Raw!$V$2:$V$101,"&gt;=0.9",Raw!$B$2:$B$101,$C12)/$D12,
  COUNTIFS(Raw!$W$2:$W$101,"&gt;=0.9",Raw!$B$2:$B$101,$C12)/$D12
 )
)</f>
        <v>0.54166666666666663</v>
      </c>
      <c r="G12" cm="1">
        <f t="array" ref="G12">IF($D12&lt;2,"",
 IFERROR(
  CHOOSE(MATCH($B12,{"TW","FB","IG"},0),
   _xlfn.STDEV.S(_xlfn._xlws.FILTER(Raw!$F$2:$F$101,Raw!$B$2:$B$101=$C12)),
   _xlfn.STDEV.S(_xlfn._xlws.FILTER(Raw!$K$2:$K$101,Raw!$B$2:$B$101=$C12)),
   _xlfn.STDEV.S(_xlfn._xlws.FILTER(Raw!$P$2:$P$101,Raw!$B$2:$B$101=$C12))
  ),
 ""
 )
)</f>
        <v>1.1787674722451367</v>
      </c>
      <c r="H12" cm="1">
        <f t="array" ref="H12">IF($D12&lt;2,"",
 IFERROR(
  CHOOSE(MATCH($B12,{"TW","FB","IG"},0),
   _xlfn.STDEV.S(_xlfn._xlws.FILTER(Raw!$G$2:$G$101,Raw!$B$2:$B$101=$C12)),
   _xlfn.STDEV.S(_xlfn._xlws.FILTER(Raw!$L$2:$L$101,Raw!$B$2:$B$101=$C12)),
   _xlfn.STDEV.S(_xlfn._xlws.FILTER(Raw!$Q$2:$Q$101,Raw!$B$2:$B$101=$C12))
  ),
 ""
 )
)</f>
        <v>1.1671841502435292</v>
      </c>
      <c r="I12" cm="1">
        <f t="array" ref="I12">IF($D12&lt;2,"",
 IFERROR(
  CHOOSE(MATCH($B12,{"TW","FB","IG"},0),
   _xlfn.STDEV.S(_xlfn._xlws.FILTER(Raw!$H$2:$H$101,Raw!$B$2:$B$101=$C12)),
   _xlfn.STDEV.S(_xlfn._xlws.FILTER(Raw!$M$2:$M$101,Raw!$B$2:$B$101=$C12)),
   _xlfn.STDEV.S(_xlfn._xlws.FILTER(Raw!$R$2:$R$101,Raw!$B$2:$B$101=$C12))
  ),
 ""
 )
)</f>
        <v>1.2394482175782779</v>
      </c>
      <c r="J12" cm="1">
        <f t="array" ref="J12">IF($D12&lt;2,"",
 IFERROR(
  CHOOSE(MATCH($B12,{"TW","FB","IG"},0),
   _xlfn.STDEV.S(_xlfn._xlws.FILTER(Raw!$I$2:$I$101,Raw!$B$2:$B$101=$C12)),
   _xlfn.STDEV.S(_xlfn._xlws.FILTER(Raw!$N$2:$N$101,Raw!$B$2:$B$101=$C12)),
   _xlfn.STDEV.S(_xlfn._xlws.FILTER(Raw!$S$2:$S$101,Raw!$B$2:$B$101=$C12))
  ),
 ""
 )
)</f>
        <v>1.190998850070631</v>
      </c>
      <c r="K12" cm="1">
        <f t="array" ref="K12">IF($D12&lt;2,"",
 IFERROR(
  CHOOSE(MATCH($B12,{"TW","FB","IG"},0),
   _xlfn.STDEV.S(_xlfn._xlws.FILTER(Raw!$J$2:$J$101,Raw!$B$2:$B$101=$C12)),
   _xlfn.STDEV.S(_xlfn._xlws.FILTER(Raw!$O$2:$O$101,Raw!$B$2:$B$101=$C12)),
   _xlfn.STDEV.S(_xlfn._xlws.FILTER(Raw!$T$2:$T$101,Raw!$B$2:$B$101=$C12))
  ),
 ""
 )
)</f>
        <v>1.284664282542556</v>
      </c>
      <c r="L12">
        <f t="shared" si="0"/>
        <v>1.2122125945360263</v>
      </c>
      <c r="M12">
        <f t="shared" si="1"/>
        <v>0.60610629726801313</v>
      </c>
      <c r="N12">
        <f>IF($D12&lt;3,"",
12*(
 (CHOOSE(MATCH($B12,{"TW","FB","IG"},0),
   SUMIFS(Raw!$AJ$2:$AJ$101,Raw!$B$2:$B$101,$C12),
   SUMIFS(Raw!$AO$2:$AO$101,Raw!$B$2:$B$101,$C12),
   SUMIFS(Raw!$AT$2:$AT$101,Raw!$B$2:$B$101,$C12)
 )-$D12*3)^2
+
 (CHOOSE(MATCH($B12,{"TW","FB","IG"},0),
   SUMIFS(Raw!$AK$2:$AK$101,Raw!$B$2:$B$101,$C12),
   SUMIFS(Raw!$AP$2:$AP$101,Raw!$B$2:$B$101,$C12),
   SUMIFS(Raw!$AU$2:$AU$101,Raw!$B$2:$B$101,$C12)
 )-$D12*3)^2
+
 (CHOOSE(MATCH($B12,{"TW","FB","IG"},0),
   SUMIFS(Raw!$AL$2:$AL$101,Raw!$B$2:$B$101,$C12),
   SUMIFS(Raw!$AQ$2:$AQ$101,Raw!$B$2:$B$101,$C12),
   SUMIFS(Raw!$AV$2:$AV$101,Raw!$B$2:$B$101,$C12)
 )-$D12*3)^2
+
 (CHOOSE(MATCH($B12,{"TW","FB","IG"},0),
   SUMIFS(Raw!$AM$2:$AM$101,Raw!$B$2:$B$101,$C12),
   SUMIFS(Raw!$AR$2:$AR$101,Raw!$B$2:$B$101,$C12),
   SUMIFS(Raw!$AW$2:$AW$101,Raw!$B$2:$B$101,$C12)
 )-$D12*3)^2
+
 (CHOOSE(MATCH($B12,{"TW","FB","IG"},0),
   SUMIFS(Raw!$AN$2:$AN$101,Raw!$B$2:$B$101,$C12),
   SUMIFS(Raw!$AS$2:$AS$101,Raw!$B$2:$B$101,$C12),
   SUMIFS(Raw!$AX$2:$AX$101,Raw!$B$2:$B$101,$C12)
 )-$D12*3)^2
)/($D12^2*(5^3-5))
)</f>
        <v>0.25199652777777776</v>
      </c>
      <c r="O12">
        <f t="shared" si="2"/>
        <v>0.74800347222222219</v>
      </c>
      <c r="P12">
        <f>_xlfn.XLOOKUP($A12,Y0_Result_Normal!$A$2:$A$13,Y0_Result_Normal!$E$2:$E$13)</f>
        <v>10.8</v>
      </c>
      <c r="Q12">
        <f>_xlfn.XLOOKUP($A12, Y0_Result_Normal!$A$2:$A$13, Y0_Result_Normal!$G$2:$G$13)</f>
        <v>-9.8000000000000007</v>
      </c>
      <c r="R12">
        <f>_xlfn.XLOOKUP($A12,Y0_Result_Inverse!$A$2:$A$13,Y0_Result_Inverse!$G$2:$G$13)</f>
        <v>-5.2</v>
      </c>
      <c r="S12">
        <f t="shared" si="3"/>
        <v>9.8000000000000007</v>
      </c>
      <c r="T12">
        <f t="shared" si="4"/>
        <v>0</v>
      </c>
      <c r="X12">
        <f t="shared" si="5"/>
        <v>7.5</v>
      </c>
    </row>
    <row r="13" spans="1:27" x14ac:dyDescent="0.3">
      <c r="A13" s="25" t="s">
        <v>172</v>
      </c>
      <c r="B13" s="25" t="s">
        <v>65</v>
      </c>
      <c r="C13" s="25" t="s">
        <v>32</v>
      </c>
      <c r="D13">
        <f>COUNTIF(Raw!$B$2:$B$101,$C13)</f>
        <v>51</v>
      </c>
      <c r="E13">
        <f>IF($D13=0,"",
 CHOOSE(MATCH($B13,{"TW","FB","IG"},0),
  AVERAGEIFS(Raw!$U$2:$U$101,Raw!$B$2:$B$101,$C13),
  AVERAGEIFS(Raw!$V$2:$V$101,Raw!$B$2:$B$101,$C13),
  AVERAGEIFS(Raw!$W$2:$W$101,Raw!$B$2:$B$101,$C13)
 )
)</f>
        <v>1.1956262617528532</v>
      </c>
      <c r="F13">
        <f>IF($D13=0,"",
 CHOOSE(MATCH($B13,{"TW","FB","IG"},0),
  COUNTIFS(Raw!$U$2:$U$101,"&gt;=0.9",Raw!$B$2:$B$101,$C13)/$D13,
  COUNTIFS(Raw!$V$2:$V$101,"&gt;=0.9",Raw!$B$2:$B$101,$C13)/$D13,
  COUNTIFS(Raw!$W$2:$W$101,"&gt;=0.9",Raw!$B$2:$B$101,$C13)/$D13
 )
)</f>
        <v>0.68627450980392157</v>
      </c>
      <c r="G13" cm="1">
        <f t="array" ref="G13">IF($D13&lt;2,"",
 IFERROR(
  CHOOSE(MATCH($B13,{"TW","FB","IG"},0),
   _xlfn.STDEV.S(_xlfn._xlws.FILTER(Raw!$F$2:$F$101,Raw!$B$2:$B$101=$C13)),
   _xlfn.STDEV.S(_xlfn._xlws.FILTER(Raw!$K$2:$K$101,Raw!$B$2:$B$101=$C13)),
   _xlfn.STDEV.S(_xlfn._xlws.FILTER(Raw!$P$2:$P$101,Raw!$B$2:$B$101=$C13))
  ),
 ""
 )
)</f>
        <v>0.84760331084123308</v>
      </c>
      <c r="H13" cm="1">
        <f t="array" ref="H13">IF($D13&lt;2,"",
 IFERROR(
  CHOOSE(MATCH($B13,{"TW","FB","IG"},0),
   _xlfn.STDEV.S(_xlfn._xlws.FILTER(Raw!$G$2:$G$101,Raw!$B$2:$B$101=$C13)),
   _xlfn.STDEV.S(_xlfn._xlws.FILTER(Raw!$L$2:$L$101,Raw!$B$2:$B$101=$C13)),
   _xlfn.STDEV.S(_xlfn._xlws.FILTER(Raw!$Q$2:$Q$101,Raw!$B$2:$B$101=$C13))
  ),
 ""
 )
)</f>
        <v>1.1107319614542823</v>
      </c>
      <c r="I13" cm="1">
        <f t="array" ref="I13">IF($D13&lt;2,"",
 IFERROR(
  CHOOSE(MATCH($B13,{"TW","FB","IG"},0),
   _xlfn.STDEV.S(_xlfn._xlws.FILTER(Raw!$H$2:$H$101,Raw!$B$2:$B$101=$C13)),
   _xlfn.STDEV.S(_xlfn._xlws.FILTER(Raw!$M$2:$M$101,Raw!$B$2:$B$101=$C13)),
   _xlfn.STDEV.S(_xlfn._xlws.FILTER(Raw!$R$2:$R$101,Raw!$B$2:$B$101=$C13))
  ),
 ""
 )
)</f>
        <v>0.76594168620507097</v>
      </c>
      <c r="J13" cm="1">
        <f t="array" ref="J13">IF($D13&lt;2,"",
 IFERROR(
  CHOOSE(MATCH($B13,{"TW","FB","IG"},0),
   _xlfn.STDEV.S(_xlfn._xlws.FILTER(Raw!$I$2:$I$101,Raw!$B$2:$B$101=$C13)),
   _xlfn.STDEV.S(_xlfn._xlws.FILTER(Raw!$N$2:$N$101,Raw!$B$2:$B$101=$C13)),
   _xlfn.STDEV.S(_xlfn._xlws.FILTER(Raw!$S$2:$S$101,Raw!$B$2:$B$101=$C13))
  ),
 ""
 )
)</f>
        <v>0.77661911829542296</v>
      </c>
      <c r="K13" cm="1">
        <f t="array" ref="K13">IF($D13&lt;2,"",
 IFERROR(
  CHOOSE(MATCH($B13,{"TW","FB","IG"},0),
   _xlfn.STDEV.S(_xlfn._xlws.FILTER(Raw!$J$2:$J$101,Raw!$B$2:$B$101=$C13)),
   _xlfn.STDEV.S(_xlfn._xlws.FILTER(Raw!$O$2:$O$101,Raw!$B$2:$B$101=$C13)),
   _xlfn.STDEV.S(_xlfn._xlws.FILTER(Raw!$T$2:$T$101,Raw!$B$2:$B$101=$C13))
  ),
 ""
 )
)</f>
        <v>1.1725621351486299</v>
      </c>
      <c r="L13">
        <f t="shared" si="0"/>
        <v>0.93469164238892777</v>
      </c>
      <c r="M13">
        <f t="shared" si="1"/>
        <v>0.46734582119446388</v>
      </c>
      <c r="N13">
        <f>IF($D13&lt;3,"",
12*(
 (CHOOSE(MATCH($B13,{"TW","FB","IG"},0),
   SUMIFS(Raw!$AJ$2:$AJ$101,Raw!$B$2:$B$101,$C13),
   SUMIFS(Raw!$AO$2:$AO$101,Raw!$B$2:$B$101,$C13),
   SUMIFS(Raw!$AT$2:$AT$101,Raw!$B$2:$B$101,$C13)
 )-$D13*3)^2
+
 (CHOOSE(MATCH($B13,{"TW","FB","IG"},0),
   SUMIFS(Raw!$AK$2:$AK$101,Raw!$B$2:$B$101,$C13),
   SUMIFS(Raw!$AP$2:$AP$101,Raw!$B$2:$B$101,$C13),
   SUMIFS(Raw!$AU$2:$AU$101,Raw!$B$2:$B$101,$C13)
 )-$D13*3)^2
+
 (CHOOSE(MATCH($B13,{"TW","FB","IG"},0),
   SUMIFS(Raw!$AL$2:$AL$101,Raw!$B$2:$B$101,$C13),
   SUMIFS(Raw!$AQ$2:$AQ$101,Raw!$B$2:$B$101,$C13),
   SUMIFS(Raw!$AV$2:$AV$101,Raw!$B$2:$B$101,$C13)
 )-$D13*3)^2
+
 (CHOOSE(MATCH($B13,{"TW","FB","IG"},0),
   SUMIFS(Raw!$AM$2:$AM$101,Raw!$B$2:$B$101,$C13),
   SUMIFS(Raw!$AR$2:$AR$101,Raw!$B$2:$B$101,$C13),
   SUMIFS(Raw!$AW$2:$AW$101,Raw!$B$2:$B$101,$C13)
 )-$D13*3)^2
+
 (CHOOSE(MATCH($B13,{"TW","FB","IG"},0),
   SUMIFS(Raw!$AN$2:$AN$101,Raw!$B$2:$B$101,$C13),
   SUMIFS(Raw!$AS$2:$AS$101,Raw!$B$2:$B$101,$C13),
   SUMIFS(Raw!$AX$2:$AX$101,Raw!$B$2:$B$101,$C13)
 )-$D13*3)^2
)/($D13^2*(5^3-5))
)</f>
        <v>0.39709727028066127</v>
      </c>
      <c r="O13">
        <f t="shared" si="2"/>
        <v>0.60290272971933878</v>
      </c>
      <c r="P13">
        <f>_xlfn.XLOOKUP($A13,Y0_Result_Normal!$A$2:$A$13,Y0_Result_Normal!$E$2:$E$13)</f>
        <v>7.2</v>
      </c>
      <c r="Q13">
        <f>_xlfn.XLOOKUP($A13, Y0_Result_Normal!$A$2:$A$13, Y0_Result_Normal!$G$2:$G$13)</f>
        <v>-6.2</v>
      </c>
      <c r="R13">
        <f>_xlfn.XLOOKUP($A13,Y0_Result_Inverse!$A$2:$A$13,Y0_Result_Inverse!$G$2:$G$13)</f>
        <v>-8.8000000000000007</v>
      </c>
      <c r="S13">
        <f t="shared" si="3"/>
        <v>6.2</v>
      </c>
      <c r="T13">
        <f t="shared" si="4"/>
        <v>0</v>
      </c>
      <c r="X13">
        <f t="shared" si="5"/>
        <v>7.5</v>
      </c>
    </row>
    <row r="14" spans="1:27" x14ac:dyDescent="0.3">
      <c r="A14" s="25" t="s">
        <v>173</v>
      </c>
      <c r="B14" s="25" t="s">
        <v>65</v>
      </c>
      <c r="C14" s="25" t="s">
        <v>38</v>
      </c>
      <c r="D14">
        <f>COUNTIF(Raw!$B$2:$B$101,$C14)</f>
        <v>16</v>
      </c>
      <c r="E14">
        <f>IF($D14=0,"",
 CHOOSE(MATCH($B14,{"TW","FB","IG"},0),
  AVERAGEIFS(Raw!$U$2:$U$101,Raw!$B$2:$B$101,$C14),
  AVERAGEIFS(Raw!$V$2:$V$101,Raw!$B$2:$B$101,$C14),
  AVERAGEIFS(Raw!$W$2:$W$101,Raw!$B$2:$B$101,$C14)
 )
)</f>
        <v>1.4271752688710915</v>
      </c>
      <c r="F14">
        <f>IF($D14=0,"",
 CHOOSE(MATCH($B14,{"TW","FB","IG"},0),
  COUNTIFS(Raw!$U$2:$U$101,"&gt;=0.9",Raw!$B$2:$B$101,$C14)/$D14,
  COUNTIFS(Raw!$V$2:$V$101,"&gt;=0.9",Raw!$B$2:$B$101,$C14)/$D14,
  COUNTIFS(Raw!$W$2:$W$101,"&gt;=0.9",Raw!$B$2:$B$101,$C14)/$D14
 )
)</f>
        <v>0.75</v>
      </c>
      <c r="G14" cm="1">
        <f t="array" ref="G14">IF($D14&lt;2,"",
 IFERROR(
  CHOOSE(MATCH($B14,{"TW","FB","IG"},0),
   _xlfn.STDEV.S(_xlfn._xlws.FILTER(Raw!$F$2:$F$101,Raw!$B$2:$B$101=$C14)),
   _xlfn.STDEV.S(_xlfn._xlws.FILTER(Raw!$K$2:$K$101,Raw!$B$2:$B$101=$C14)),
   _xlfn.STDEV.S(_xlfn._xlws.FILTER(Raw!$P$2:$P$101,Raw!$B$2:$B$101=$C14))
  ),
 ""
 )
)</f>
        <v>0.68313005106397318</v>
      </c>
      <c r="H14" cm="1">
        <f t="array" ref="H14">IF($D14&lt;2,"",
 IFERROR(
  CHOOSE(MATCH($B14,{"TW","FB","IG"},0),
   _xlfn.STDEV.S(_xlfn._xlws.FILTER(Raw!$G$2:$G$101,Raw!$B$2:$B$101=$C14)),
   _xlfn.STDEV.S(_xlfn._xlws.FILTER(Raw!$L$2:$L$101,Raw!$B$2:$B$101=$C14)),
   _xlfn.STDEV.S(_xlfn._xlws.FILTER(Raw!$Q$2:$Q$101,Raw!$B$2:$B$101=$C14))
  ),
 ""
 )
)</f>
        <v>0.8539125638299665</v>
      </c>
      <c r="I14" cm="1">
        <f t="array" ref="I14">IF($D14&lt;2,"",
 IFERROR(
  CHOOSE(MATCH($B14,{"TW","FB","IG"},0),
   _xlfn.STDEV.S(_xlfn._xlws.FILTER(Raw!$H$2:$H$101,Raw!$B$2:$B$101=$C14)),
   _xlfn.STDEV.S(_xlfn._xlws.FILTER(Raw!$M$2:$M$101,Raw!$B$2:$B$101=$C14)),
   _xlfn.STDEV.S(_xlfn._xlws.FILTER(Raw!$R$2:$R$101,Raw!$B$2:$B$101=$C14))
  ),
 ""
 )
)</f>
        <v>0.87321245982864903</v>
      </c>
      <c r="J14" cm="1">
        <f t="array" ref="J14">IF($D14&lt;2,"",
 IFERROR(
  CHOOSE(MATCH($B14,{"TW","FB","IG"},0),
   _xlfn.STDEV.S(_xlfn._xlws.FILTER(Raw!$I$2:$I$101,Raw!$B$2:$B$101=$C14)),
   _xlfn.STDEV.S(_xlfn._xlws.FILTER(Raw!$N$2:$N$101,Raw!$B$2:$B$101=$C14)),
   _xlfn.STDEV.S(_xlfn._xlws.FILTER(Raw!$S$2:$S$101,Raw!$B$2:$B$101=$C14))
  ),
 ""
 )
)</f>
        <v>0.89209491273817565</v>
      </c>
      <c r="K14" cm="1">
        <f t="array" ref="K14">IF($D14&lt;2,"",
 IFERROR(
  CHOOSE(MATCH($B14,{"TW","FB","IG"},0),
   _xlfn.STDEV.S(_xlfn._xlws.FILTER(Raw!$J$2:$J$101,Raw!$B$2:$B$101=$C14)),
   _xlfn.STDEV.S(_xlfn._xlws.FILTER(Raw!$O$2:$O$101,Raw!$B$2:$B$101=$C14)),
   _xlfn.STDEV.S(_xlfn._xlws.FILTER(Raw!$T$2:$T$101,Raw!$B$2:$B$101=$C14))
  ),
 ""
 )
)</f>
        <v>0.91058589197651574</v>
      </c>
      <c r="L14">
        <f t="shared" si="0"/>
        <v>0.84258717588745602</v>
      </c>
      <c r="M14">
        <f t="shared" si="1"/>
        <v>0.42129358794372801</v>
      </c>
      <c r="N14">
        <f>IF($D14&lt;3,"",
12*(
 (CHOOSE(MATCH($B14,{"TW","FB","IG"},0),
   SUMIFS(Raw!$AJ$2:$AJ$101,Raw!$B$2:$B$101,$C14),
   SUMIFS(Raw!$AO$2:$AO$101,Raw!$B$2:$B$101,$C14),
   SUMIFS(Raw!$AT$2:$AT$101,Raw!$B$2:$B$101,$C14)
 )-$D14*3)^2
+
 (CHOOSE(MATCH($B14,{"TW","FB","IG"},0),
   SUMIFS(Raw!$AK$2:$AK$101,Raw!$B$2:$B$101,$C14),
   SUMIFS(Raw!$AP$2:$AP$101,Raw!$B$2:$B$101,$C14),
   SUMIFS(Raw!$AU$2:$AU$101,Raw!$B$2:$B$101,$C14)
 )-$D14*3)^2
+
 (CHOOSE(MATCH($B14,{"TW","FB","IG"},0),
   SUMIFS(Raw!$AL$2:$AL$101,Raw!$B$2:$B$101,$C14),
   SUMIFS(Raw!$AQ$2:$AQ$101,Raw!$B$2:$B$101,$C14),
   SUMIFS(Raw!$AV$2:$AV$101,Raw!$B$2:$B$101,$C14)
 )-$D14*3)^2
+
 (CHOOSE(MATCH($B14,{"TW","FB","IG"},0),
   SUMIFS(Raw!$AM$2:$AM$101,Raw!$B$2:$B$101,$C14),
   SUMIFS(Raw!$AR$2:$AR$101,Raw!$B$2:$B$101,$C14),
   SUMIFS(Raw!$AW$2:$AW$101,Raw!$B$2:$B$101,$C14)
 )-$D14*3)^2
+
 (CHOOSE(MATCH($B14,{"TW","FB","IG"},0),
   SUMIFS(Raw!$AN$2:$AN$101,Raw!$B$2:$B$101,$C14),
   SUMIFS(Raw!$AS$2:$AS$101,Raw!$B$2:$B$101,$C14),
   SUMIFS(Raw!$AX$2:$AX$101,Raw!$B$2:$B$101,$C14)
 )-$D14*3)^2
)/($D14^2*(5^3-5))
)</f>
        <v>0.49394531250000001</v>
      </c>
      <c r="O14">
        <f t="shared" si="2"/>
        <v>0.50605468750000004</v>
      </c>
      <c r="P14">
        <f>_xlfn.XLOOKUP($A14,Y0_Result_Normal!$A$2:$A$13,Y0_Result_Normal!$E$2:$E$13)</f>
        <v>5.7</v>
      </c>
      <c r="Q14">
        <f>_xlfn.XLOOKUP($A14, Y0_Result_Normal!$A$2:$A$13, Y0_Result_Normal!$G$2:$G$13)</f>
        <v>-4.7</v>
      </c>
      <c r="R14">
        <f>_xlfn.XLOOKUP($A14,Y0_Result_Inverse!$A$2:$A$13,Y0_Result_Inverse!$G$2:$G$13)</f>
        <v>-10.4</v>
      </c>
      <c r="S14">
        <f t="shared" si="3"/>
        <v>4.7</v>
      </c>
      <c r="T14">
        <f t="shared" si="4"/>
        <v>0</v>
      </c>
      <c r="X14">
        <f t="shared" si="5"/>
        <v>7.5500000000000007</v>
      </c>
    </row>
    <row r="15" spans="1:27" x14ac:dyDescent="0.3">
      <c r="A15" s="25" t="s">
        <v>174</v>
      </c>
      <c r="B15" s="25" t="s">
        <v>65</v>
      </c>
      <c r="C15" s="25" t="s">
        <v>40</v>
      </c>
      <c r="D15">
        <f>COUNTIF(Raw!$B$2:$B$101,$C15)</f>
        <v>9</v>
      </c>
      <c r="E15">
        <f>IF($D15=0,"",
 CHOOSE(MATCH($B15,{"TW","FB","IG"},0),
  AVERAGEIFS(Raw!$U$2:$U$101,Raw!$B$2:$B$101,$C15),
  AVERAGEIFS(Raw!$V$2:$V$101,Raw!$B$2:$B$101,$C15),
  AVERAGEIFS(Raw!$W$2:$W$101,Raw!$B$2:$B$101,$C15)
 )
)</f>
        <v>1.6214328604646238</v>
      </c>
      <c r="F15">
        <f>IF($D15=0,"",
 CHOOSE(MATCH($B15,{"TW","FB","IG"},0),
  COUNTIFS(Raw!$U$2:$U$101,"&gt;=0.9",Raw!$B$2:$B$101,$C15)/$D15,
  COUNTIFS(Raw!$V$2:$V$101,"&gt;=0.9",Raw!$B$2:$B$101,$C15)/$D15,
  COUNTIFS(Raw!$W$2:$W$101,"&gt;=0.9",Raw!$B$2:$B$101,$C15)/$D15
 )
)</f>
        <v>0.88888888888888884</v>
      </c>
      <c r="G15" cm="1">
        <f t="array" ref="G15">IF($D15&lt;2,"",
 IFERROR(
  CHOOSE(MATCH($B15,{"TW","FB","IG"},0),
   _xlfn.STDEV.S(_xlfn._xlws.FILTER(Raw!$F$2:$F$101,Raw!$B$2:$B$101=$C15)),
   _xlfn.STDEV.S(_xlfn._xlws.FILTER(Raw!$K$2:$K$101,Raw!$B$2:$B$101=$C15)),
   _xlfn.STDEV.S(_xlfn._xlws.FILTER(Raw!$P$2:$P$101,Raw!$B$2:$B$101=$C15))
  ),
 ""
 )
)</f>
        <v>0.8660254037844386</v>
      </c>
      <c r="H15" cm="1">
        <f t="array" ref="H15">IF($D15&lt;2,"",
 IFERROR(
  CHOOSE(MATCH($B15,{"TW","FB","IG"},0),
   _xlfn.STDEV.S(_xlfn._xlws.FILTER(Raw!$G$2:$G$101,Raw!$B$2:$B$101=$C15)),
   _xlfn.STDEV.S(_xlfn._xlws.FILTER(Raw!$L$2:$L$101,Raw!$B$2:$B$101=$C15)),
   _xlfn.STDEV.S(_xlfn._xlws.FILTER(Raw!$Q$2:$Q$101,Raw!$B$2:$B$101=$C15))
  ),
 ""
 )
)</f>
        <v>0.52704627669473059</v>
      </c>
      <c r="I15" cm="1">
        <f t="array" ref="I15">IF($D15&lt;2,"",
 IFERROR(
  CHOOSE(MATCH($B15,{"TW","FB","IG"},0),
   _xlfn.STDEV.S(_xlfn._xlws.FILTER(Raw!$H$2:$H$101,Raw!$B$2:$B$101=$C15)),
   _xlfn.STDEV.S(_xlfn._xlws.FILTER(Raw!$M$2:$M$101,Raw!$B$2:$B$101=$C15)),
   _xlfn.STDEV.S(_xlfn._xlws.FILTER(Raw!$R$2:$R$101,Raw!$B$2:$B$101=$C15))
  ),
 ""
 )
)</f>
        <v>0.72648315725677948</v>
      </c>
      <c r="J15" cm="1">
        <f t="array" ref="J15">IF($D15&lt;2,"",
 IFERROR(
  CHOOSE(MATCH($B15,{"TW","FB","IG"},0),
   _xlfn.STDEV.S(_xlfn._xlws.FILTER(Raw!$I$2:$I$101,Raw!$B$2:$B$101=$C15)),
   _xlfn.STDEV.S(_xlfn._xlws.FILTER(Raw!$N$2:$N$101,Raw!$B$2:$B$101=$C15)),
   _xlfn.STDEV.S(_xlfn._xlws.FILTER(Raw!$S$2:$S$101,Raw!$B$2:$B$101=$C15))
  ),
 ""
 )
)</f>
        <v>0.33333333333333337</v>
      </c>
      <c r="K15" cm="1">
        <f t="array" ref="K15">IF($D15&lt;2,"",
 IFERROR(
  CHOOSE(MATCH($B15,{"TW","FB","IG"},0),
   _xlfn.STDEV.S(_xlfn._xlws.FILTER(Raw!$J$2:$J$101,Raw!$B$2:$B$101=$C15)),
   _xlfn.STDEV.S(_xlfn._xlws.FILTER(Raw!$O$2:$O$101,Raw!$B$2:$B$101=$C15)),
   _xlfn.STDEV.S(_xlfn._xlws.FILTER(Raw!$T$2:$T$101,Raw!$B$2:$B$101=$C15))
  ),
 ""
 )
)</f>
        <v>1.3228756555322954</v>
      </c>
      <c r="L15">
        <f t="shared" si="0"/>
        <v>0.7551527653203155</v>
      </c>
      <c r="M15">
        <f t="shared" si="1"/>
        <v>0.37757638266015775</v>
      </c>
      <c r="N15">
        <f>IF($D15&lt;3,"",
12*(
 (CHOOSE(MATCH($B15,{"TW","FB","IG"},0),
   SUMIFS(Raw!$AJ$2:$AJ$101,Raw!$B$2:$B$101,$C15),
   SUMIFS(Raw!$AO$2:$AO$101,Raw!$B$2:$B$101,$C15),
   SUMIFS(Raw!$AT$2:$AT$101,Raw!$B$2:$B$101,$C15)
 )-$D15*3)^2
+
 (CHOOSE(MATCH($B15,{"TW","FB","IG"},0),
   SUMIFS(Raw!$AK$2:$AK$101,Raw!$B$2:$B$101,$C15),
   SUMIFS(Raw!$AP$2:$AP$101,Raw!$B$2:$B$101,$C15),
   SUMIFS(Raw!$AU$2:$AU$101,Raw!$B$2:$B$101,$C15)
 )-$D15*3)^2
+
 (CHOOSE(MATCH($B15,{"TW","FB","IG"},0),
   SUMIFS(Raw!$AL$2:$AL$101,Raw!$B$2:$B$101,$C15),
   SUMIFS(Raw!$AQ$2:$AQ$101,Raw!$B$2:$B$101,$C15),
   SUMIFS(Raw!$AV$2:$AV$101,Raw!$B$2:$B$101,$C15)
 )-$D15*3)^2
+
 (CHOOSE(MATCH($B15,{"TW","FB","IG"},0),
   SUMIFS(Raw!$AM$2:$AM$101,Raw!$B$2:$B$101,$C15),
   SUMIFS(Raw!$AR$2:$AR$101,Raw!$B$2:$B$101,$C15),
   SUMIFS(Raw!$AW$2:$AW$101,Raw!$B$2:$B$101,$C15)
 )-$D15*3)^2
+
 (CHOOSE(MATCH($B15,{"TW","FB","IG"},0),
   SUMIFS(Raw!$AN$2:$AN$101,Raw!$B$2:$B$101,$C15),
   SUMIFS(Raw!$AS$2:$AS$101,Raw!$B$2:$B$101,$C15),
   SUMIFS(Raw!$AX$2:$AX$101,Raw!$B$2:$B$101,$C15)
 )-$D15*3)^2
)/($D15^2*(5^3-5))
)</f>
        <v>0.67839506172839503</v>
      </c>
      <c r="O15">
        <f t="shared" si="2"/>
        <v>0.32160493827160497</v>
      </c>
      <c r="P15">
        <f>_xlfn.XLOOKUP($A15,Y0_Result_Normal!$A$2:$A$13,Y0_Result_Normal!$E$2:$E$13)</f>
        <v>5.2</v>
      </c>
      <c r="Q15">
        <f>_xlfn.XLOOKUP($A15, Y0_Result_Normal!$A$2:$A$13, Y0_Result_Normal!$G$2:$G$13)</f>
        <v>-4.2</v>
      </c>
      <c r="R15">
        <f>_xlfn.XLOOKUP($A15,Y0_Result_Inverse!$A$2:$A$13,Y0_Result_Inverse!$G$2:$G$13)</f>
        <v>-10.9</v>
      </c>
      <c r="S15">
        <f t="shared" si="3"/>
        <v>4.2</v>
      </c>
      <c r="T15">
        <f t="shared" si="4"/>
        <v>0</v>
      </c>
      <c r="X15">
        <f t="shared" si="5"/>
        <v>7.5500000000000007</v>
      </c>
    </row>
  </sheetData>
  <mergeCells count="2">
    <mergeCell ref="U3:W3"/>
    <mergeCell ref="Y2:AA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226A8-6A8E-4541-B37E-8E2121C70F5D}">
  <dimension ref="A1:U71"/>
  <sheetViews>
    <sheetView tabSelected="1" zoomScale="104" workbookViewId="0">
      <selection activeCell="A2" sqref="A2"/>
    </sheetView>
  </sheetViews>
  <sheetFormatPr defaultRowHeight="14.4" x14ac:dyDescent="0.3"/>
  <cols>
    <col min="1" max="1" width="10" bestFit="1" customWidth="1"/>
    <col min="2" max="2" width="10.77734375" bestFit="1" customWidth="1"/>
    <col min="3" max="3" width="12.21875" bestFit="1" customWidth="1"/>
    <col min="4" max="4" width="9.109375" bestFit="1" customWidth="1"/>
    <col min="5" max="5" width="10.5546875" bestFit="1" customWidth="1"/>
    <col min="6" max="6" width="10.109375" bestFit="1" customWidth="1"/>
    <col min="8" max="8" width="10.77734375" bestFit="1" customWidth="1"/>
    <col min="9" max="9" width="12.21875" bestFit="1" customWidth="1"/>
    <col min="10" max="10" width="11.77734375" bestFit="1" customWidth="1"/>
  </cols>
  <sheetData>
    <row r="1" spans="1:21" ht="18" x14ac:dyDescent="0.3">
      <c r="A1" t="s">
        <v>176</v>
      </c>
      <c r="B1" t="s">
        <v>177</v>
      </c>
      <c r="C1" t="s">
        <v>178</v>
      </c>
      <c r="D1" t="s">
        <v>179</v>
      </c>
      <c r="H1" s="26"/>
    </row>
    <row r="2" spans="1:21" ht="18" x14ac:dyDescent="0.3">
      <c r="A2">
        <f>_xlfn.RANK.AVG(Object!M4,Object!$M$4:$M$15,1)</f>
        <v>10</v>
      </c>
      <c r="B2">
        <f>_xlfn.RANK.AVG(Object!E4,Object!$E$4:$E$15,1)</f>
        <v>4</v>
      </c>
      <c r="C2">
        <f>_xlfn.RANK.AVG(Object!F4,Object!$F$4:$F$15,1)</f>
        <v>2.5</v>
      </c>
      <c r="D2">
        <f>1</f>
        <v>1</v>
      </c>
      <c r="H2" s="25"/>
      <c r="J2" s="26"/>
    </row>
    <row r="3" spans="1:21" x14ac:dyDescent="0.3">
      <c r="A3">
        <f>_xlfn.RANK.AVG(Object!M5,Object!$M$4:$M$15,1)</f>
        <v>5</v>
      </c>
      <c r="B3">
        <f>_xlfn.RANK.AVG(Object!E5,Object!$E$4:$E$15,1)</f>
        <v>3</v>
      </c>
      <c r="C3">
        <f>_xlfn.RANK.AVG(Object!F5,Object!$F$4:$F$15,1)</f>
        <v>4</v>
      </c>
      <c r="D3">
        <f>1</f>
        <v>1</v>
      </c>
      <c r="J3" s="25"/>
    </row>
    <row r="4" spans="1:21" x14ac:dyDescent="0.3">
      <c r="A4">
        <f>_xlfn.RANK.AVG(Object!M6,Object!$M$4:$M$15,1)</f>
        <v>3</v>
      </c>
      <c r="B4">
        <f>_xlfn.RANK.AVG(Object!E6,Object!$E$4:$E$15,1)</f>
        <v>1</v>
      </c>
      <c r="C4">
        <f>_xlfn.RANK.AVG(Object!F6,Object!$F$4:$F$15,1)</f>
        <v>2.5</v>
      </c>
      <c r="D4">
        <f>1</f>
        <v>1</v>
      </c>
    </row>
    <row r="5" spans="1:21" x14ac:dyDescent="0.3">
      <c r="A5">
        <f>_xlfn.RANK.AVG(Object!M7,Object!$M$4:$M$15,1)</f>
        <v>1</v>
      </c>
      <c r="B5">
        <f>_xlfn.RANK.AVG(Object!E7,Object!$E$4:$E$15,1)</f>
        <v>8</v>
      </c>
      <c r="C5">
        <f>_xlfn.RANK.AVG(Object!F7,Object!$F$4:$F$15,1)</f>
        <v>11.5</v>
      </c>
      <c r="D5">
        <f>1</f>
        <v>1</v>
      </c>
      <c r="G5" s="28"/>
      <c r="H5" s="27"/>
      <c r="I5" s="28"/>
    </row>
    <row r="6" spans="1:21" ht="18" x14ac:dyDescent="0.3">
      <c r="A6">
        <f>_xlfn.RANK.AVG(Object!M8,Object!$M$4:$M$15,1)</f>
        <v>11</v>
      </c>
      <c r="B6">
        <f>_xlfn.RANK.AVG(Object!E8,Object!$E$4:$E$15,1)</f>
        <v>9</v>
      </c>
      <c r="C6">
        <f>_xlfn.RANK.AVG(Object!F8,Object!$F$4:$F$15,1)</f>
        <v>8</v>
      </c>
      <c r="D6">
        <f>1</f>
        <v>1</v>
      </c>
      <c r="J6" s="27" t="s">
        <v>180</v>
      </c>
      <c r="K6" s="28">
        <v>9685834</v>
      </c>
      <c r="L6" s="27" t="s">
        <v>181</v>
      </c>
      <c r="M6" s="28">
        <v>12</v>
      </c>
      <c r="N6" s="27" t="s">
        <v>182</v>
      </c>
      <c r="O6" s="28">
        <v>3</v>
      </c>
      <c r="P6" s="27" t="s">
        <v>183</v>
      </c>
      <c r="Q6" s="28">
        <v>12</v>
      </c>
      <c r="R6" s="27" t="s">
        <v>184</v>
      </c>
      <c r="S6" s="28">
        <v>0</v>
      </c>
      <c r="T6" s="27" t="s">
        <v>185</v>
      </c>
      <c r="U6" s="28" t="s">
        <v>231</v>
      </c>
    </row>
    <row r="7" spans="1:21" ht="18.600000000000001" thickBot="1" x14ac:dyDescent="0.35">
      <c r="A7">
        <f>_xlfn.RANK.AVG(Object!M9,Object!$M$4:$M$15,1)</f>
        <v>9</v>
      </c>
      <c r="B7">
        <f>_xlfn.RANK.AVG(Object!E9,Object!$E$4:$E$15,1)</f>
        <v>5</v>
      </c>
      <c r="C7">
        <f>_xlfn.RANK.AVG(Object!F9,Object!$F$4:$F$15,1)</f>
        <v>5.5</v>
      </c>
      <c r="D7">
        <f>1</f>
        <v>1</v>
      </c>
      <c r="J7" s="26"/>
    </row>
    <row r="8" spans="1:21" ht="15" thickBot="1" x14ac:dyDescent="0.35">
      <c r="A8">
        <f>_xlfn.RANK.AVG(Object!M10,Object!$M$4:$M$15,1)</f>
        <v>6</v>
      </c>
      <c r="B8">
        <f>_xlfn.RANK.AVG(Object!E10,Object!$E$4:$E$15,1)</f>
        <v>6</v>
      </c>
      <c r="C8">
        <f>_xlfn.RANK.AVG(Object!F10,Object!$F$4:$F$15,1)</f>
        <v>9</v>
      </c>
      <c r="D8">
        <f>1</f>
        <v>1</v>
      </c>
      <c r="J8" s="29" t="s">
        <v>186</v>
      </c>
      <c r="K8" s="29" t="s">
        <v>176</v>
      </c>
      <c r="L8" s="29" t="s">
        <v>177</v>
      </c>
      <c r="M8" s="29" t="s">
        <v>178</v>
      </c>
      <c r="N8" s="29" t="s">
        <v>179</v>
      </c>
    </row>
    <row r="9" spans="1:21" ht="15" thickBot="1" x14ac:dyDescent="0.35">
      <c r="A9">
        <f>_xlfn.RANK.AVG(Object!M11,Object!$M$4:$M$15,1)</f>
        <v>2</v>
      </c>
      <c r="B9">
        <f>_xlfn.RANK.AVG(Object!E11,Object!$E$4:$E$15,1)</f>
        <v>10</v>
      </c>
      <c r="C9">
        <f>_xlfn.RANK.AVG(Object!F11,Object!$F$4:$F$15,1)</f>
        <v>11.5</v>
      </c>
      <c r="D9">
        <f>1</f>
        <v>1</v>
      </c>
      <c r="J9" s="30" t="s">
        <v>163</v>
      </c>
      <c r="K9" s="31">
        <v>10</v>
      </c>
      <c r="L9" s="31">
        <v>4</v>
      </c>
      <c r="M9" s="31">
        <v>2.5</v>
      </c>
      <c r="N9" s="31">
        <v>1</v>
      </c>
    </row>
    <row r="10" spans="1:21" ht="15" thickBot="1" x14ac:dyDescent="0.35">
      <c r="A10">
        <f>_xlfn.RANK.AVG(Object!M12,Object!$M$4:$M$15,1)</f>
        <v>12</v>
      </c>
      <c r="B10">
        <f>_xlfn.RANK.AVG(Object!E12,Object!$E$4:$E$15,1)</f>
        <v>2</v>
      </c>
      <c r="C10">
        <f>_xlfn.RANK.AVG(Object!F12,Object!$F$4:$F$15,1)</f>
        <v>1</v>
      </c>
      <c r="D10">
        <f>1</f>
        <v>1</v>
      </c>
      <c r="J10" s="30" t="s">
        <v>164</v>
      </c>
      <c r="K10" s="31">
        <v>5</v>
      </c>
      <c r="L10" s="31">
        <v>3</v>
      </c>
      <c r="M10" s="31">
        <v>4</v>
      </c>
      <c r="N10" s="31">
        <v>1</v>
      </c>
    </row>
    <row r="11" spans="1:21" ht="15" thickBot="1" x14ac:dyDescent="0.35">
      <c r="A11">
        <f>_xlfn.RANK.AVG(Object!M13,Object!$M$4:$M$15,1)</f>
        <v>8</v>
      </c>
      <c r="B11">
        <f>_xlfn.RANK.AVG(Object!E13,Object!$E$4:$E$15,1)</f>
        <v>7</v>
      </c>
      <c r="C11">
        <f>_xlfn.RANK.AVG(Object!F13,Object!$F$4:$F$15,1)</f>
        <v>5.5</v>
      </c>
      <c r="D11">
        <f>1</f>
        <v>1</v>
      </c>
      <c r="J11" s="30" t="s">
        <v>165</v>
      </c>
      <c r="K11" s="31">
        <v>3</v>
      </c>
      <c r="L11" s="31">
        <v>1</v>
      </c>
      <c r="M11" s="31">
        <v>2.5</v>
      </c>
      <c r="N11" s="31">
        <v>1</v>
      </c>
    </row>
    <row r="12" spans="1:21" ht="15" thickBot="1" x14ac:dyDescent="0.35">
      <c r="A12">
        <f>_xlfn.RANK.AVG(Object!M14,Object!$M$4:$M$15,1)</f>
        <v>7</v>
      </c>
      <c r="B12">
        <f>_xlfn.RANK.AVG(Object!E14,Object!$E$4:$E$15,1)</f>
        <v>11</v>
      </c>
      <c r="C12">
        <f>_xlfn.RANK.AVG(Object!F14,Object!$F$4:$F$15,1)</f>
        <v>7</v>
      </c>
      <c r="D12">
        <f>1</f>
        <v>1</v>
      </c>
      <c r="J12" s="30" t="s">
        <v>166</v>
      </c>
      <c r="K12" s="31">
        <v>1</v>
      </c>
      <c r="L12" s="31">
        <v>8</v>
      </c>
      <c r="M12" s="31">
        <v>11.5</v>
      </c>
      <c r="N12" s="31">
        <v>1</v>
      </c>
    </row>
    <row r="13" spans="1:21" ht="15" thickBot="1" x14ac:dyDescent="0.35">
      <c r="A13">
        <f>_xlfn.RANK.AVG(Object!M15,Object!$M$4:$M$15,1)</f>
        <v>4</v>
      </c>
      <c r="B13">
        <f>_xlfn.RANK.AVG(Object!E15,Object!$E$4:$E$15,1)</f>
        <v>12</v>
      </c>
      <c r="C13">
        <f>_xlfn.RANK.AVG(Object!F15,Object!$F$4:$F$15,1)</f>
        <v>10</v>
      </c>
      <c r="D13">
        <f>1</f>
        <v>1</v>
      </c>
      <c r="J13" s="30" t="s">
        <v>167</v>
      </c>
      <c r="K13" s="31">
        <v>11</v>
      </c>
      <c r="L13" s="31">
        <v>9</v>
      </c>
      <c r="M13" s="31">
        <v>8</v>
      </c>
      <c r="N13" s="31">
        <v>1</v>
      </c>
    </row>
    <row r="14" spans="1:21" ht="15" thickBot="1" x14ac:dyDescent="0.35">
      <c r="J14" s="30" t="s">
        <v>168</v>
      </c>
      <c r="K14" s="31">
        <v>9</v>
      </c>
      <c r="L14" s="31">
        <v>5</v>
      </c>
      <c r="M14" s="31">
        <v>5.5</v>
      </c>
      <c r="N14" s="31">
        <v>1</v>
      </c>
    </row>
    <row r="15" spans="1:21" ht="15" thickBot="1" x14ac:dyDescent="0.35">
      <c r="J15" s="30" t="s">
        <v>169</v>
      </c>
      <c r="K15" s="31">
        <v>6</v>
      </c>
      <c r="L15" s="31">
        <v>6</v>
      </c>
      <c r="M15" s="31">
        <v>9</v>
      </c>
      <c r="N15" s="31">
        <v>1</v>
      </c>
    </row>
    <row r="16" spans="1:21" ht="15" thickBot="1" x14ac:dyDescent="0.35">
      <c r="J16" s="30" t="s">
        <v>170</v>
      </c>
      <c r="K16" s="31">
        <v>2</v>
      </c>
      <c r="L16" s="31">
        <v>10</v>
      </c>
      <c r="M16" s="31">
        <v>11.5</v>
      </c>
      <c r="N16" s="31">
        <v>1</v>
      </c>
    </row>
    <row r="17" spans="10:14" ht="15" thickBot="1" x14ac:dyDescent="0.35">
      <c r="J17" s="30" t="s">
        <v>171</v>
      </c>
      <c r="K17" s="31">
        <v>12</v>
      </c>
      <c r="L17" s="31">
        <v>2</v>
      </c>
      <c r="M17" s="31">
        <v>1</v>
      </c>
      <c r="N17" s="31">
        <v>1</v>
      </c>
    </row>
    <row r="18" spans="10:14" ht="15" thickBot="1" x14ac:dyDescent="0.35">
      <c r="J18" s="30" t="s">
        <v>172</v>
      </c>
      <c r="K18" s="31">
        <v>8</v>
      </c>
      <c r="L18" s="31">
        <v>7</v>
      </c>
      <c r="M18" s="31">
        <v>5.5</v>
      </c>
      <c r="N18" s="31">
        <v>1</v>
      </c>
    </row>
    <row r="19" spans="10:14" ht="15" thickBot="1" x14ac:dyDescent="0.35">
      <c r="J19" s="30" t="s">
        <v>173</v>
      </c>
      <c r="K19" s="31">
        <v>7</v>
      </c>
      <c r="L19" s="31">
        <v>11</v>
      </c>
      <c r="M19" s="31">
        <v>7</v>
      </c>
      <c r="N19" s="31">
        <v>1</v>
      </c>
    </row>
    <row r="20" spans="10:14" ht="15" thickBot="1" x14ac:dyDescent="0.35">
      <c r="J20" s="30" t="s">
        <v>174</v>
      </c>
      <c r="K20" s="31">
        <v>4</v>
      </c>
      <c r="L20" s="31">
        <v>12</v>
      </c>
      <c r="M20" s="31">
        <v>10</v>
      </c>
      <c r="N20" s="31">
        <v>1</v>
      </c>
    </row>
    <row r="21" spans="10:14" ht="18.600000000000001" thickBot="1" x14ac:dyDescent="0.35">
      <c r="J21" s="26"/>
    </row>
    <row r="22" spans="10:14" ht="15" thickBot="1" x14ac:dyDescent="0.35">
      <c r="J22" s="29" t="s">
        <v>187</v>
      </c>
      <c r="K22" s="29" t="s">
        <v>176</v>
      </c>
      <c r="L22" s="29" t="s">
        <v>177</v>
      </c>
      <c r="M22" s="29" t="s">
        <v>178</v>
      </c>
    </row>
    <row r="23" spans="10:14" ht="15" thickBot="1" x14ac:dyDescent="0.35">
      <c r="J23" s="29" t="s">
        <v>188</v>
      </c>
      <c r="K23" s="31" t="s">
        <v>217</v>
      </c>
      <c r="L23" s="31" t="s">
        <v>217</v>
      </c>
      <c r="M23" s="31" t="s">
        <v>217</v>
      </c>
    </row>
    <row r="24" spans="10:14" ht="15" thickBot="1" x14ac:dyDescent="0.35">
      <c r="J24" s="29" t="s">
        <v>189</v>
      </c>
      <c r="K24" s="31" t="s">
        <v>218</v>
      </c>
      <c r="L24" s="31" t="s">
        <v>218</v>
      </c>
      <c r="M24" s="31" t="s">
        <v>218</v>
      </c>
    </row>
    <row r="25" spans="10:14" ht="15" thickBot="1" x14ac:dyDescent="0.35">
      <c r="J25" s="29" t="s">
        <v>190</v>
      </c>
      <c r="K25" s="31" t="s">
        <v>219</v>
      </c>
      <c r="L25" s="31" t="s">
        <v>219</v>
      </c>
      <c r="M25" s="31" t="s">
        <v>219</v>
      </c>
    </row>
    <row r="26" spans="10:14" ht="15" thickBot="1" x14ac:dyDescent="0.35">
      <c r="J26" s="29" t="s">
        <v>191</v>
      </c>
      <c r="K26" s="31" t="s">
        <v>220</v>
      </c>
      <c r="L26" s="31" t="s">
        <v>220</v>
      </c>
      <c r="M26" s="31" t="s">
        <v>220</v>
      </c>
    </row>
    <row r="27" spans="10:14" ht="15" thickBot="1" x14ac:dyDescent="0.35">
      <c r="J27" s="29" t="s">
        <v>192</v>
      </c>
      <c r="K27" s="31" t="s">
        <v>221</v>
      </c>
      <c r="L27" s="31" t="s">
        <v>221</v>
      </c>
      <c r="M27" s="31" t="s">
        <v>221</v>
      </c>
    </row>
    <row r="28" spans="10:14" ht="15" thickBot="1" x14ac:dyDescent="0.35">
      <c r="J28" s="29" t="s">
        <v>193</v>
      </c>
      <c r="K28" s="31" t="s">
        <v>195</v>
      </c>
      <c r="L28" s="31" t="s">
        <v>195</v>
      </c>
      <c r="M28" s="31" t="s">
        <v>195</v>
      </c>
    </row>
    <row r="29" spans="10:14" ht="15" thickBot="1" x14ac:dyDescent="0.35">
      <c r="J29" s="29" t="s">
        <v>194</v>
      </c>
      <c r="K29" s="31" t="s">
        <v>222</v>
      </c>
      <c r="L29" s="31" t="s">
        <v>222</v>
      </c>
      <c r="M29" s="31" t="s">
        <v>222</v>
      </c>
    </row>
    <row r="30" spans="10:14" ht="15" thickBot="1" x14ac:dyDescent="0.35">
      <c r="J30" s="29" t="s">
        <v>196</v>
      </c>
      <c r="K30" s="31" t="s">
        <v>223</v>
      </c>
      <c r="L30" s="31" t="s">
        <v>223</v>
      </c>
      <c r="M30" s="31" t="s">
        <v>223</v>
      </c>
    </row>
    <row r="31" spans="10:14" ht="15" thickBot="1" x14ac:dyDescent="0.35">
      <c r="J31" s="29" t="s">
        <v>197</v>
      </c>
      <c r="K31" s="31" t="s">
        <v>224</v>
      </c>
      <c r="L31" s="31" t="s">
        <v>224</v>
      </c>
      <c r="M31" s="31" t="s">
        <v>224</v>
      </c>
    </row>
    <row r="32" spans="10:14" ht="15" thickBot="1" x14ac:dyDescent="0.35">
      <c r="J32" s="29" t="s">
        <v>198</v>
      </c>
      <c r="K32" s="31" t="s">
        <v>225</v>
      </c>
      <c r="L32" s="31" t="s">
        <v>225</v>
      </c>
      <c r="M32" s="31" t="s">
        <v>225</v>
      </c>
    </row>
    <row r="33" spans="10:13" ht="15" thickBot="1" x14ac:dyDescent="0.35">
      <c r="J33" s="29" t="s">
        <v>199</v>
      </c>
      <c r="K33" s="31" t="s">
        <v>226</v>
      </c>
      <c r="L33" s="31" t="s">
        <v>226</v>
      </c>
      <c r="M33" s="31" t="s">
        <v>226</v>
      </c>
    </row>
    <row r="34" spans="10:13" ht="15" thickBot="1" x14ac:dyDescent="0.35">
      <c r="J34" s="29" t="s">
        <v>200</v>
      </c>
      <c r="K34" s="31" t="s">
        <v>201</v>
      </c>
      <c r="L34" s="31" t="s">
        <v>201</v>
      </c>
      <c r="M34" s="31" t="s">
        <v>201</v>
      </c>
    </row>
    <row r="35" spans="10:13" ht="18.600000000000001" thickBot="1" x14ac:dyDescent="0.35">
      <c r="J35" s="26"/>
    </row>
    <row r="36" spans="10:13" ht="15" thickBot="1" x14ac:dyDescent="0.35">
      <c r="J36" s="29" t="s">
        <v>202</v>
      </c>
      <c r="K36" s="29" t="s">
        <v>176</v>
      </c>
      <c r="L36" s="29" t="s">
        <v>177</v>
      </c>
      <c r="M36" s="29" t="s">
        <v>178</v>
      </c>
    </row>
    <row r="37" spans="10:13" ht="15" thickBot="1" x14ac:dyDescent="0.35">
      <c r="J37" s="29" t="s">
        <v>188</v>
      </c>
      <c r="K37" s="31">
        <v>5.7</v>
      </c>
      <c r="L37" s="31">
        <v>5.7</v>
      </c>
      <c r="M37" s="31">
        <v>5.7</v>
      </c>
    </row>
    <row r="38" spans="10:13" ht="15" thickBot="1" x14ac:dyDescent="0.35">
      <c r="J38" s="29" t="s">
        <v>189</v>
      </c>
      <c r="K38" s="31">
        <v>5.2</v>
      </c>
      <c r="L38" s="31">
        <v>5.2</v>
      </c>
      <c r="M38" s="31">
        <v>5.2</v>
      </c>
    </row>
    <row r="39" spans="10:13" ht="15" thickBot="1" x14ac:dyDescent="0.35">
      <c r="J39" s="29" t="s">
        <v>190</v>
      </c>
      <c r="K39" s="31">
        <v>4.5999999999999996</v>
      </c>
      <c r="L39" s="31">
        <v>4.5999999999999996</v>
      </c>
      <c r="M39" s="31">
        <v>4.5999999999999996</v>
      </c>
    </row>
    <row r="40" spans="10:13" ht="15" thickBot="1" x14ac:dyDescent="0.35">
      <c r="J40" s="29" t="s">
        <v>191</v>
      </c>
      <c r="K40" s="31">
        <v>4.0999999999999996</v>
      </c>
      <c r="L40" s="31">
        <v>4.0999999999999996</v>
      </c>
      <c r="M40" s="31">
        <v>4.0999999999999996</v>
      </c>
    </row>
    <row r="41" spans="10:13" ht="15" thickBot="1" x14ac:dyDescent="0.35">
      <c r="J41" s="29" t="s">
        <v>192</v>
      </c>
      <c r="K41" s="31">
        <v>3.6</v>
      </c>
      <c r="L41" s="31">
        <v>3.6</v>
      </c>
      <c r="M41" s="31">
        <v>3.6</v>
      </c>
    </row>
    <row r="42" spans="10:13" ht="15" thickBot="1" x14ac:dyDescent="0.35">
      <c r="J42" s="29" t="s">
        <v>193</v>
      </c>
      <c r="K42" s="31">
        <v>3.1</v>
      </c>
      <c r="L42" s="31">
        <v>3.1</v>
      </c>
      <c r="M42" s="31">
        <v>3.1</v>
      </c>
    </row>
    <row r="43" spans="10:13" ht="15" thickBot="1" x14ac:dyDescent="0.35">
      <c r="J43" s="29" t="s">
        <v>194</v>
      </c>
      <c r="K43" s="31">
        <v>2.6</v>
      </c>
      <c r="L43" s="31">
        <v>2.6</v>
      </c>
      <c r="M43" s="31">
        <v>2.6</v>
      </c>
    </row>
    <row r="44" spans="10:13" ht="15" thickBot="1" x14ac:dyDescent="0.35">
      <c r="J44" s="29" t="s">
        <v>196</v>
      </c>
      <c r="K44" s="31">
        <v>2.1</v>
      </c>
      <c r="L44" s="31">
        <v>2.1</v>
      </c>
      <c r="M44" s="31">
        <v>2.1</v>
      </c>
    </row>
    <row r="45" spans="10:13" ht="15" thickBot="1" x14ac:dyDescent="0.35">
      <c r="J45" s="29" t="s">
        <v>197</v>
      </c>
      <c r="K45" s="31">
        <v>1.5</v>
      </c>
      <c r="L45" s="31">
        <v>1.5</v>
      </c>
      <c r="M45" s="31">
        <v>1.5</v>
      </c>
    </row>
    <row r="46" spans="10:13" ht="15" thickBot="1" x14ac:dyDescent="0.35">
      <c r="J46" s="29" t="s">
        <v>198</v>
      </c>
      <c r="K46" s="31">
        <v>1</v>
      </c>
      <c r="L46" s="31">
        <v>1</v>
      </c>
      <c r="M46" s="31">
        <v>1</v>
      </c>
    </row>
    <row r="47" spans="10:13" ht="15" thickBot="1" x14ac:dyDescent="0.35">
      <c r="J47" s="29" t="s">
        <v>199</v>
      </c>
      <c r="K47" s="31">
        <v>0.5</v>
      </c>
      <c r="L47" s="31">
        <v>0.5</v>
      </c>
      <c r="M47" s="31">
        <v>0.5</v>
      </c>
    </row>
    <row r="48" spans="10:13" ht="15" thickBot="1" x14ac:dyDescent="0.35">
      <c r="J48" s="29" t="s">
        <v>200</v>
      </c>
      <c r="K48" s="31">
        <v>0</v>
      </c>
      <c r="L48" s="31">
        <v>0</v>
      </c>
      <c r="M48" s="31">
        <v>0</v>
      </c>
    </row>
    <row r="49" spans="10:17" ht="18.600000000000001" thickBot="1" x14ac:dyDescent="0.35">
      <c r="J49" s="26"/>
    </row>
    <row r="50" spans="10:17" ht="15" thickBot="1" x14ac:dyDescent="0.35">
      <c r="J50" s="29" t="s">
        <v>203</v>
      </c>
      <c r="K50" s="29" t="s">
        <v>176</v>
      </c>
      <c r="L50" s="29" t="s">
        <v>177</v>
      </c>
      <c r="M50" s="29" t="s">
        <v>178</v>
      </c>
      <c r="N50" s="29" t="s">
        <v>204</v>
      </c>
      <c r="O50" s="29" t="s">
        <v>205</v>
      </c>
      <c r="P50" s="29" t="s">
        <v>206</v>
      </c>
      <c r="Q50" s="29" t="s">
        <v>207</v>
      </c>
    </row>
    <row r="51" spans="10:17" ht="15" thickBot="1" x14ac:dyDescent="0.35">
      <c r="J51" s="30" t="s">
        <v>163</v>
      </c>
      <c r="K51" s="31">
        <v>1</v>
      </c>
      <c r="L51" s="31">
        <v>4.0999999999999996</v>
      </c>
      <c r="M51" s="31">
        <v>4.0999999999999996</v>
      </c>
      <c r="N51" s="31">
        <v>9.3000000000000007</v>
      </c>
      <c r="O51" s="31">
        <v>1</v>
      </c>
      <c r="P51" s="31">
        <v>-8.3000000000000007</v>
      </c>
      <c r="Q51" s="31">
        <v>-830</v>
      </c>
    </row>
    <row r="52" spans="10:17" ht="15" thickBot="1" x14ac:dyDescent="0.35">
      <c r="J52" s="30" t="s">
        <v>164</v>
      </c>
      <c r="K52" s="31">
        <v>3.6</v>
      </c>
      <c r="L52" s="31">
        <v>4.5999999999999996</v>
      </c>
      <c r="M52" s="31">
        <v>4.0999999999999996</v>
      </c>
      <c r="N52" s="31">
        <v>12.4</v>
      </c>
      <c r="O52" s="31">
        <v>1</v>
      </c>
      <c r="P52" s="31">
        <v>-11.4</v>
      </c>
      <c r="Q52" s="31">
        <v>-1140</v>
      </c>
    </row>
    <row r="53" spans="10:17" ht="15" thickBot="1" x14ac:dyDescent="0.35">
      <c r="J53" s="30" t="s">
        <v>165</v>
      </c>
      <c r="K53" s="31">
        <v>4.5999999999999996</v>
      </c>
      <c r="L53" s="31">
        <v>5.7</v>
      </c>
      <c r="M53" s="31">
        <v>5.7</v>
      </c>
      <c r="N53" s="31">
        <v>16</v>
      </c>
      <c r="O53" s="31">
        <v>1</v>
      </c>
      <c r="P53" s="31">
        <v>-15</v>
      </c>
      <c r="Q53" s="31">
        <v>-1500</v>
      </c>
    </row>
    <row r="54" spans="10:17" ht="15" thickBot="1" x14ac:dyDescent="0.35">
      <c r="J54" s="30" t="s">
        <v>166</v>
      </c>
      <c r="K54" s="31">
        <v>5.7</v>
      </c>
      <c r="L54" s="31">
        <v>2.1</v>
      </c>
      <c r="M54" s="31">
        <v>2.1</v>
      </c>
      <c r="N54" s="31">
        <v>9.8000000000000007</v>
      </c>
      <c r="O54" s="31">
        <v>1</v>
      </c>
      <c r="P54" s="31">
        <v>-8.8000000000000007</v>
      </c>
      <c r="Q54" s="31">
        <v>-880</v>
      </c>
    </row>
    <row r="55" spans="10:17" ht="15" thickBot="1" x14ac:dyDescent="0.35">
      <c r="J55" s="30" t="s">
        <v>167</v>
      </c>
      <c r="K55" s="31">
        <v>0.5</v>
      </c>
      <c r="L55" s="31">
        <v>1.5</v>
      </c>
      <c r="M55" s="31">
        <v>2.1</v>
      </c>
      <c r="N55" s="31">
        <v>4.0999999999999996</v>
      </c>
      <c r="O55" s="31">
        <v>1</v>
      </c>
      <c r="P55" s="31">
        <v>-3.1</v>
      </c>
      <c r="Q55" s="31">
        <v>-310</v>
      </c>
    </row>
    <row r="56" spans="10:17" ht="15" thickBot="1" x14ac:dyDescent="0.35">
      <c r="J56" s="30" t="s">
        <v>168</v>
      </c>
      <c r="K56" s="31">
        <v>1.5</v>
      </c>
      <c r="L56" s="31">
        <v>3.6</v>
      </c>
      <c r="M56" s="31">
        <v>3.6</v>
      </c>
      <c r="N56" s="31">
        <v>8.8000000000000007</v>
      </c>
      <c r="O56" s="31">
        <v>1</v>
      </c>
      <c r="P56" s="31">
        <v>-7.8</v>
      </c>
      <c r="Q56" s="31">
        <v>-780</v>
      </c>
    </row>
    <row r="57" spans="10:17" ht="15" thickBot="1" x14ac:dyDescent="0.35">
      <c r="J57" s="30" t="s">
        <v>169</v>
      </c>
      <c r="K57" s="31">
        <v>3.1</v>
      </c>
      <c r="L57" s="31">
        <v>3.1</v>
      </c>
      <c r="M57" s="31">
        <v>1.5</v>
      </c>
      <c r="N57" s="31">
        <v>7.7</v>
      </c>
      <c r="O57" s="31">
        <v>1</v>
      </c>
      <c r="P57" s="31">
        <v>-6.7</v>
      </c>
      <c r="Q57" s="31">
        <v>-670</v>
      </c>
    </row>
    <row r="58" spans="10:17" ht="15" thickBot="1" x14ac:dyDescent="0.35">
      <c r="J58" s="30" t="s">
        <v>170</v>
      </c>
      <c r="K58" s="31">
        <v>5.2</v>
      </c>
      <c r="L58" s="31">
        <v>1</v>
      </c>
      <c r="M58" s="31">
        <v>1</v>
      </c>
      <c r="N58" s="31">
        <v>7.2</v>
      </c>
      <c r="O58" s="31">
        <v>1</v>
      </c>
      <c r="P58" s="31">
        <v>-6.2</v>
      </c>
      <c r="Q58" s="31">
        <v>-620</v>
      </c>
    </row>
    <row r="59" spans="10:17" ht="15" thickBot="1" x14ac:dyDescent="0.35">
      <c r="J59" s="30" t="s">
        <v>171</v>
      </c>
      <c r="K59" s="31">
        <v>0</v>
      </c>
      <c r="L59" s="31">
        <v>5.2</v>
      </c>
      <c r="M59" s="31">
        <v>5.7</v>
      </c>
      <c r="N59" s="31">
        <v>10.8</v>
      </c>
      <c r="O59" s="31">
        <v>1</v>
      </c>
      <c r="P59" s="31">
        <v>-9.8000000000000007</v>
      </c>
      <c r="Q59" s="31">
        <v>-980</v>
      </c>
    </row>
    <row r="60" spans="10:17" ht="15" thickBot="1" x14ac:dyDescent="0.35">
      <c r="J60" s="30" t="s">
        <v>172</v>
      </c>
      <c r="K60" s="31">
        <v>2.1</v>
      </c>
      <c r="L60" s="31">
        <v>2.6</v>
      </c>
      <c r="M60" s="31">
        <v>2.6</v>
      </c>
      <c r="N60" s="31">
        <v>7.2</v>
      </c>
      <c r="O60" s="31">
        <v>1</v>
      </c>
      <c r="P60" s="31">
        <v>-6.2</v>
      </c>
      <c r="Q60" s="31">
        <v>-620</v>
      </c>
    </row>
    <row r="61" spans="10:17" ht="15" thickBot="1" x14ac:dyDescent="0.35">
      <c r="J61" s="30" t="s">
        <v>173</v>
      </c>
      <c r="K61" s="31">
        <v>2.6</v>
      </c>
      <c r="L61" s="31">
        <v>0.5</v>
      </c>
      <c r="M61" s="31">
        <v>2.6</v>
      </c>
      <c r="N61" s="31">
        <v>5.7</v>
      </c>
      <c r="O61" s="31">
        <v>1</v>
      </c>
      <c r="P61" s="31">
        <v>-4.7</v>
      </c>
      <c r="Q61" s="31">
        <v>-470</v>
      </c>
    </row>
    <row r="62" spans="10:17" ht="15" thickBot="1" x14ac:dyDescent="0.35">
      <c r="J62" s="30" t="s">
        <v>174</v>
      </c>
      <c r="K62" s="31">
        <v>4.0999999999999996</v>
      </c>
      <c r="L62" s="31">
        <v>0</v>
      </c>
      <c r="M62" s="31">
        <v>1</v>
      </c>
      <c r="N62" s="31">
        <v>5.2</v>
      </c>
      <c r="O62" s="31">
        <v>1</v>
      </c>
      <c r="P62" s="31">
        <v>-4.2</v>
      </c>
      <c r="Q62" s="31">
        <v>-420</v>
      </c>
    </row>
    <row r="63" spans="10:17" ht="15" thickBot="1" x14ac:dyDescent="0.35"/>
    <row r="64" spans="10:17" ht="15" thickBot="1" x14ac:dyDescent="0.35">
      <c r="J64" s="30" t="s">
        <v>208</v>
      </c>
      <c r="K64" s="32">
        <v>17.100000000000001</v>
      </c>
    </row>
    <row r="65" spans="10:11" ht="15" thickBot="1" x14ac:dyDescent="0.35">
      <c r="J65" s="30" t="s">
        <v>209</v>
      </c>
      <c r="K65" s="32">
        <v>0</v>
      </c>
    </row>
    <row r="66" spans="10:11" ht="15" thickBot="1" x14ac:dyDescent="0.35">
      <c r="J66" s="30" t="s">
        <v>210</v>
      </c>
      <c r="K66" s="32">
        <v>104.2</v>
      </c>
    </row>
    <row r="67" spans="10:11" ht="15" thickBot="1" x14ac:dyDescent="0.35">
      <c r="J67" s="30" t="s">
        <v>211</v>
      </c>
      <c r="K67" s="32">
        <v>12</v>
      </c>
    </row>
    <row r="68" spans="10:11" ht="15" thickBot="1" x14ac:dyDescent="0.35">
      <c r="J68" s="30" t="s">
        <v>212</v>
      </c>
      <c r="K68" s="32">
        <v>92.2</v>
      </c>
    </row>
    <row r="69" spans="10:11" ht="15" thickBot="1" x14ac:dyDescent="0.35">
      <c r="J69" s="30" t="s">
        <v>213</v>
      </c>
      <c r="K69" s="32"/>
    </row>
    <row r="70" spans="10:11" ht="15" thickBot="1" x14ac:dyDescent="0.35">
      <c r="J70" s="30" t="s">
        <v>214</v>
      </c>
      <c r="K70" s="32"/>
    </row>
    <row r="71" spans="10:11" ht="15" thickBot="1" x14ac:dyDescent="0.35">
      <c r="J71" s="30" t="s">
        <v>215</v>
      </c>
      <c r="K71" s="32">
        <v>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4EFA4-046E-4E2C-95FF-2D6E7280064F}">
  <dimension ref="A1:H13"/>
  <sheetViews>
    <sheetView zoomScale="149" workbookViewId="0">
      <selection activeCell="J8" sqref="J8"/>
    </sheetView>
  </sheetViews>
  <sheetFormatPr defaultRowHeight="14.4" x14ac:dyDescent="0.3"/>
  <sheetData>
    <row r="1" spans="1:8" ht="15" thickBot="1" x14ac:dyDescent="0.35">
      <c r="A1" s="29" t="s">
        <v>203</v>
      </c>
      <c r="B1" s="29" t="s">
        <v>176</v>
      </c>
      <c r="C1" s="29" t="s">
        <v>177</v>
      </c>
      <c r="D1" s="29" t="s">
        <v>178</v>
      </c>
      <c r="E1" s="29" t="s">
        <v>204</v>
      </c>
      <c r="F1" s="29" t="s">
        <v>205</v>
      </c>
      <c r="G1" s="29" t="s">
        <v>206</v>
      </c>
      <c r="H1" s="29" t="s">
        <v>207</v>
      </c>
    </row>
    <row r="2" spans="1:8" ht="15" thickBot="1" x14ac:dyDescent="0.35">
      <c r="A2" s="30" t="s">
        <v>163</v>
      </c>
      <c r="B2" s="31">
        <v>1</v>
      </c>
      <c r="C2" s="31">
        <v>4.0999999999999996</v>
      </c>
      <c r="D2" s="31">
        <v>4.0999999999999996</v>
      </c>
      <c r="E2" s="31">
        <v>9.3000000000000007</v>
      </c>
      <c r="F2" s="31">
        <v>1</v>
      </c>
      <c r="G2" s="31">
        <v>-8.3000000000000007</v>
      </c>
      <c r="H2" s="31">
        <v>-830</v>
      </c>
    </row>
    <row r="3" spans="1:8" ht="15" thickBot="1" x14ac:dyDescent="0.35">
      <c r="A3" s="30" t="s">
        <v>164</v>
      </c>
      <c r="B3" s="31">
        <v>3.6</v>
      </c>
      <c r="C3" s="31">
        <v>4.5999999999999996</v>
      </c>
      <c r="D3" s="31">
        <v>4.0999999999999996</v>
      </c>
      <c r="E3" s="31">
        <v>12.4</v>
      </c>
      <c r="F3" s="31">
        <v>1</v>
      </c>
      <c r="G3" s="31">
        <v>-11.4</v>
      </c>
      <c r="H3" s="31">
        <v>-1140</v>
      </c>
    </row>
    <row r="4" spans="1:8" ht="15" thickBot="1" x14ac:dyDescent="0.35">
      <c r="A4" s="30" t="s">
        <v>165</v>
      </c>
      <c r="B4" s="31">
        <v>4.5999999999999996</v>
      </c>
      <c r="C4" s="31">
        <v>5.7</v>
      </c>
      <c r="D4" s="31">
        <v>5.7</v>
      </c>
      <c r="E4" s="31">
        <v>16</v>
      </c>
      <c r="F4" s="31">
        <v>1</v>
      </c>
      <c r="G4" s="31">
        <v>-15</v>
      </c>
      <c r="H4" s="31">
        <v>-1500</v>
      </c>
    </row>
    <row r="5" spans="1:8" ht="15" thickBot="1" x14ac:dyDescent="0.35">
      <c r="A5" s="30" t="s">
        <v>166</v>
      </c>
      <c r="B5" s="31">
        <v>5.7</v>
      </c>
      <c r="C5" s="31">
        <v>2.1</v>
      </c>
      <c r="D5" s="31">
        <v>2.1</v>
      </c>
      <c r="E5" s="31">
        <v>9.8000000000000007</v>
      </c>
      <c r="F5" s="31">
        <v>1</v>
      </c>
      <c r="G5" s="31">
        <v>-8.8000000000000007</v>
      </c>
      <c r="H5" s="31">
        <v>-880</v>
      </c>
    </row>
    <row r="6" spans="1:8" ht="15" thickBot="1" x14ac:dyDescent="0.35">
      <c r="A6" s="30" t="s">
        <v>167</v>
      </c>
      <c r="B6" s="31">
        <v>0.5</v>
      </c>
      <c r="C6" s="31">
        <v>1.5</v>
      </c>
      <c r="D6" s="31">
        <v>2.1</v>
      </c>
      <c r="E6" s="31">
        <v>4.0999999999999996</v>
      </c>
      <c r="F6" s="31">
        <v>1</v>
      </c>
      <c r="G6" s="31">
        <v>-3.1</v>
      </c>
      <c r="H6" s="31">
        <v>-310</v>
      </c>
    </row>
    <row r="7" spans="1:8" ht="15" thickBot="1" x14ac:dyDescent="0.35">
      <c r="A7" s="30" t="s">
        <v>168</v>
      </c>
      <c r="B7" s="31">
        <v>1.5</v>
      </c>
      <c r="C7" s="31">
        <v>3.6</v>
      </c>
      <c r="D7" s="31">
        <v>3.6</v>
      </c>
      <c r="E7" s="31">
        <v>8.8000000000000007</v>
      </c>
      <c r="F7" s="31">
        <v>1</v>
      </c>
      <c r="G7" s="31">
        <v>-7.8</v>
      </c>
      <c r="H7" s="31">
        <v>-780</v>
      </c>
    </row>
    <row r="8" spans="1:8" ht="15" thickBot="1" x14ac:dyDescent="0.35">
      <c r="A8" s="30" t="s">
        <v>169</v>
      </c>
      <c r="B8" s="31">
        <v>3.1</v>
      </c>
      <c r="C8" s="31">
        <v>3.1</v>
      </c>
      <c r="D8" s="31">
        <v>1.5</v>
      </c>
      <c r="E8" s="31">
        <v>7.7</v>
      </c>
      <c r="F8" s="31">
        <v>1</v>
      </c>
      <c r="G8" s="31">
        <v>-6.7</v>
      </c>
      <c r="H8" s="31">
        <v>-670</v>
      </c>
    </row>
    <row r="9" spans="1:8" ht="15" thickBot="1" x14ac:dyDescent="0.35">
      <c r="A9" s="30" t="s">
        <v>170</v>
      </c>
      <c r="B9" s="31">
        <v>5.2</v>
      </c>
      <c r="C9" s="31">
        <v>1</v>
      </c>
      <c r="D9" s="31">
        <v>1</v>
      </c>
      <c r="E9" s="31">
        <v>7.2</v>
      </c>
      <c r="F9" s="31">
        <v>1</v>
      </c>
      <c r="G9" s="31">
        <v>-6.2</v>
      </c>
      <c r="H9" s="31">
        <v>-620</v>
      </c>
    </row>
    <row r="10" spans="1:8" ht="15" thickBot="1" x14ac:dyDescent="0.35">
      <c r="A10" s="30" t="s">
        <v>171</v>
      </c>
      <c r="B10" s="31">
        <v>0</v>
      </c>
      <c r="C10" s="31">
        <v>5.2</v>
      </c>
      <c r="D10" s="31">
        <v>5.7</v>
      </c>
      <c r="E10" s="31">
        <v>10.8</v>
      </c>
      <c r="F10" s="31">
        <v>1</v>
      </c>
      <c r="G10" s="31">
        <v>-9.8000000000000007</v>
      </c>
      <c r="H10" s="31">
        <v>-980</v>
      </c>
    </row>
    <row r="11" spans="1:8" ht="15" thickBot="1" x14ac:dyDescent="0.35">
      <c r="A11" s="30" t="s">
        <v>172</v>
      </c>
      <c r="B11" s="31">
        <v>2.1</v>
      </c>
      <c r="C11" s="31">
        <v>2.6</v>
      </c>
      <c r="D11" s="31">
        <v>2.6</v>
      </c>
      <c r="E11" s="31">
        <v>7.2</v>
      </c>
      <c r="F11" s="31">
        <v>1</v>
      </c>
      <c r="G11" s="31">
        <v>-6.2</v>
      </c>
      <c r="H11" s="31">
        <v>-620</v>
      </c>
    </row>
    <row r="12" spans="1:8" ht="15" thickBot="1" x14ac:dyDescent="0.35">
      <c r="A12" s="30" t="s">
        <v>173</v>
      </c>
      <c r="B12" s="31">
        <v>2.6</v>
      </c>
      <c r="C12" s="31">
        <v>0.5</v>
      </c>
      <c r="D12" s="31">
        <v>2.6</v>
      </c>
      <c r="E12" s="31">
        <v>5.7</v>
      </c>
      <c r="F12" s="31">
        <v>1</v>
      </c>
      <c r="G12" s="31">
        <v>-4.7</v>
      </c>
      <c r="H12" s="31">
        <v>-470</v>
      </c>
    </row>
    <row r="13" spans="1:8" ht="15" thickBot="1" x14ac:dyDescent="0.35">
      <c r="A13" s="30" t="s">
        <v>174</v>
      </c>
      <c r="B13" s="31">
        <v>4.0999999999999996</v>
      </c>
      <c r="C13" s="31">
        <v>0</v>
      </c>
      <c r="D13" s="31">
        <v>1</v>
      </c>
      <c r="E13" s="31">
        <v>5.2</v>
      </c>
      <c r="F13" s="31">
        <v>1</v>
      </c>
      <c r="G13" s="31">
        <v>-4.2</v>
      </c>
      <c r="H13" s="31">
        <v>-420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74025-513E-4D54-A24A-011A014A6D91}">
  <dimension ref="A1:T71"/>
  <sheetViews>
    <sheetView zoomScale="92" workbookViewId="0">
      <selection activeCell="A2" sqref="A2"/>
    </sheetView>
  </sheetViews>
  <sheetFormatPr defaultRowHeight="14.4" x14ac:dyDescent="0.3"/>
  <sheetData>
    <row r="1" spans="1:20" x14ac:dyDescent="0.3">
      <c r="A1" t="s">
        <v>176</v>
      </c>
      <c r="B1" t="s">
        <v>177</v>
      </c>
      <c r="C1" t="s">
        <v>178</v>
      </c>
      <c r="D1" t="s">
        <v>179</v>
      </c>
    </row>
    <row r="2" spans="1:20" ht="18" x14ac:dyDescent="0.3">
      <c r="A2">
        <f>13-Y0_Input!A2</f>
        <v>3</v>
      </c>
      <c r="B2">
        <f>13-Y0_Input!B2</f>
        <v>9</v>
      </c>
      <c r="C2">
        <f>13-Y0_Input!C2</f>
        <v>10.5</v>
      </c>
      <c r="D2">
        <f>Y0_Input!D2</f>
        <v>1</v>
      </c>
      <c r="I2" s="26"/>
    </row>
    <row r="3" spans="1:20" x14ac:dyDescent="0.3">
      <c r="A3">
        <f>13-Y0_Input!A3</f>
        <v>8</v>
      </c>
      <c r="B3">
        <f>13-Y0_Input!B3</f>
        <v>10</v>
      </c>
      <c r="C3">
        <f>13-Y0_Input!C3</f>
        <v>9</v>
      </c>
      <c r="D3">
        <f>Y0_Input!D3</f>
        <v>1</v>
      </c>
      <c r="I3" s="25"/>
    </row>
    <row r="4" spans="1:20" x14ac:dyDescent="0.3">
      <c r="A4">
        <f>13-Y0_Input!A4</f>
        <v>10</v>
      </c>
      <c r="B4">
        <f>13-Y0_Input!B4</f>
        <v>12</v>
      </c>
      <c r="C4">
        <f>13-Y0_Input!C4</f>
        <v>10.5</v>
      </c>
      <c r="D4">
        <f>Y0_Input!D4</f>
        <v>1</v>
      </c>
    </row>
    <row r="5" spans="1:20" x14ac:dyDescent="0.3">
      <c r="A5">
        <f>13-Y0_Input!A5</f>
        <v>12</v>
      </c>
      <c r="B5">
        <f>13-Y0_Input!B5</f>
        <v>5</v>
      </c>
      <c r="C5">
        <f>13-Y0_Input!C5</f>
        <v>1.5</v>
      </c>
      <c r="D5">
        <f>Y0_Input!D5</f>
        <v>1</v>
      </c>
    </row>
    <row r="6" spans="1:20" ht="18" x14ac:dyDescent="0.3">
      <c r="A6">
        <f>13-Y0_Input!A6</f>
        <v>2</v>
      </c>
      <c r="B6">
        <f>13-Y0_Input!B6</f>
        <v>4</v>
      </c>
      <c r="C6">
        <f>13-Y0_Input!C6</f>
        <v>5</v>
      </c>
      <c r="D6">
        <f>Y0_Input!D6</f>
        <v>1</v>
      </c>
      <c r="I6" s="27" t="s">
        <v>180</v>
      </c>
      <c r="J6" s="28">
        <v>3158244</v>
      </c>
      <c r="K6" s="27" t="s">
        <v>181</v>
      </c>
      <c r="L6" s="28">
        <v>12</v>
      </c>
      <c r="M6" s="27" t="s">
        <v>182</v>
      </c>
      <c r="N6" s="28">
        <v>3</v>
      </c>
      <c r="O6" s="27" t="s">
        <v>183</v>
      </c>
      <c r="P6" s="28">
        <v>12</v>
      </c>
      <c r="Q6" s="27" t="s">
        <v>184</v>
      </c>
      <c r="R6" s="28">
        <v>0</v>
      </c>
      <c r="S6" s="27" t="s">
        <v>185</v>
      </c>
      <c r="T6" s="28" t="s">
        <v>216</v>
      </c>
    </row>
    <row r="7" spans="1:20" ht="18.600000000000001" thickBot="1" x14ac:dyDescent="0.35">
      <c r="A7">
        <f>13-Y0_Input!A7</f>
        <v>4</v>
      </c>
      <c r="B7">
        <f>13-Y0_Input!B7</f>
        <v>8</v>
      </c>
      <c r="C7">
        <f>13-Y0_Input!C7</f>
        <v>7.5</v>
      </c>
      <c r="D7">
        <f>Y0_Input!D7</f>
        <v>1</v>
      </c>
      <c r="I7" s="26"/>
    </row>
    <row r="8" spans="1:20" ht="15" thickBot="1" x14ac:dyDescent="0.35">
      <c r="A8">
        <f>13-Y0_Input!A8</f>
        <v>7</v>
      </c>
      <c r="B8">
        <f>13-Y0_Input!B8</f>
        <v>7</v>
      </c>
      <c r="C8">
        <f>13-Y0_Input!C8</f>
        <v>4</v>
      </c>
      <c r="D8">
        <f>Y0_Input!D8</f>
        <v>1</v>
      </c>
      <c r="I8" s="29" t="s">
        <v>186</v>
      </c>
      <c r="J8" s="29" t="s">
        <v>176</v>
      </c>
      <c r="K8" s="29" t="s">
        <v>177</v>
      </c>
      <c r="L8" s="29" t="s">
        <v>178</v>
      </c>
      <c r="M8" s="29" t="s">
        <v>179</v>
      </c>
    </row>
    <row r="9" spans="1:20" ht="15" thickBot="1" x14ac:dyDescent="0.35">
      <c r="A9">
        <f>13-Y0_Input!A9</f>
        <v>11</v>
      </c>
      <c r="B9">
        <f>13-Y0_Input!B9</f>
        <v>3</v>
      </c>
      <c r="C9">
        <f>13-Y0_Input!C9</f>
        <v>1.5</v>
      </c>
      <c r="D9">
        <f>Y0_Input!D9</f>
        <v>1</v>
      </c>
      <c r="I9" s="30" t="s">
        <v>163</v>
      </c>
      <c r="J9" s="31">
        <v>3</v>
      </c>
      <c r="K9" s="31">
        <v>9</v>
      </c>
      <c r="L9" s="31">
        <v>10.5</v>
      </c>
      <c r="M9" s="31">
        <v>1</v>
      </c>
    </row>
    <row r="10" spans="1:20" ht="15" thickBot="1" x14ac:dyDescent="0.35">
      <c r="A10">
        <f>13-Y0_Input!A10</f>
        <v>1</v>
      </c>
      <c r="B10">
        <f>13-Y0_Input!B10</f>
        <v>11</v>
      </c>
      <c r="C10">
        <f>13-Y0_Input!C10</f>
        <v>12</v>
      </c>
      <c r="D10">
        <f>Y0_Input!D10</f>
        <v>1</v>
      </c>
      <c r="I10" s="30" t="s">
        <v>164</v>
      </c>
      <c r="J10" s="31">
        <v>8</v>
      </c>
      <c r="K10" s="31">
        <v>10</v>
      </c>
      <c r="L10" s="31">
        <v>9</v>
      </c>
      <c r="M10" s="31">
        <v>1</v>
      </c>
    </row>
    <row r="11" spans="1:20" ht="15" thickBot="1" x14ac:dyDescent="0.35">
      <c r="A11">
        <f>13-Y0_Input!A11</f>
        <v>5</v>
      </c>
      <c r="B11">
        <f>13-Y0_Input!B11</f>
        <v>6</v>
      </c>
      <c r="C11">
        <f>13-Y0_Input!C11</f>
        <v>7.5</v>
      </c>
      <c r="D11">
        <f>Y0_Input!D11</f>
        <v>1</v>
      </c>
      <c r="I11" s="30" t="s">
        <v>165</v>
      </c>
      <c r="J11" s="31">
        <v>10</v>
      </c>
      <c r="K11" s="31">
        <v>12</v>
      </c>
      <c r="L11" s="31">
        <v>10.5</v>
      </c>
      <c r="M11" s="31">
        <v>1</v>
      </c>
    </row>
    <row r="12" spans="1:20" ht="15" thickBot="1" x14ac:dyDescent="0.35">
      <c r="A12">
        <f>13-Y0_Input!A12</f>
        <v>6</v>
      </c>
      <c r="B12">
        <f>13-Y0_Input!B12</f>
        <v>2</v>
      </c>
      <c r="C12">
        <f>13-Y0_Input!C12</f>
        <v>6</v>
      </c>
      <c r="D12">
        <f>Y0_Input!D12</f>
        <v>1</v>
      </c>
      <c r="I12" s="30" t="s">
        <v>166</v>
      </c>
      <c r="J12" s="31">
        <v>12</v>
      </c>
      <c r="K12" s="31">
        <v>5</v>
      </c>
      <c r="L12" s="31">
        <v>1.5</v>
      </c>
      <c r="M12" s="31">
        <v>1</v>
      </c>
    </row>
    <row r="13" spans="1:20" ht="15" thickBot="1" x14ac:dyDescent="0.35">
      <c r="A13">
        <f>13-Y0_Input!A13</f>
        <v>9</v>
      </c>
      <c r="B13">
        <f>13-Y0_Input!B13</f>
        <v>1</v>
      </c>
      <c r="C13">
        <f>13-Y0_Input!C13</f>
        <v>3</v>
      </c>
      <c r="D13">
        <f>Y0_Input!D13</f>
        <v>1</v>
      </c>
      <c r="I13" s="30" t="s">
        <v>167</v>
      </c>
      <c r="J13" s="31">
        <v>2</v>
      </c>
      <c r="K13" s="31">
        <v>4</v>
      </c>
      <c r="L13" s="31">
        <v>5</v>
      </c>
      <c r="M13" s="31">
        <v>1</v>
      </c>
    </row>
    <row r="14" spans="1:20" ht="15" thickBot="1" x14ac:dyDescent="0.35">
      <c r="I14" s="30" t="s">
        <v>168</v>
      </c>
      <c r="J14" s="31">
        <v>4</v>
      </c>
      <c r="K14" s="31">
        <v>8</v>
      </c>
      <c r="L14" s="31">
        <v>7.5</v>
      </c>
      <c r="M14" s="31">
        <v>1</v>
      </c>
    </row>
    <row r="15" spans="1:20" ht="15" thickBot="1" x14ac:dyDescent="0.35">
      <c r="I15" s="30" t="s">
        <v>169</v>
      </c>
      <c r="J15" s="31">
        <v>7</v>
      </c>
      <c r="K15" s="31">
        <v>7</v>
      </c>
      <c r="L15" s="31">
        <v>4</v>
      </c>
      <c r="M15" s="31">
        <v>1</v>
      </c>
    </row>
    <row r="16" spans="1:20" ht="15" thickBot="1" x14ac:dyDescent="0.35">
      <c r="I16" s="30" t="s">
        <v>170</v>
      </c>
      <c r="J16" s="31">
        <v>11</v>
      </c>
      <c r="K16" s="31">
        <v>3</v>
      </c>
      <c r="L16" s="31">
        <v>1.5</v>
      </c>
      <c r="M16" s="31">
        <v>1</v>
      </c>
    </row>
    <row r="17" spans="9:13" ht="15" thickBot="1" x14ac:dyDescent="0.35">
      <c r="I17" s="30" t="s">
        <v>171</v>
      </c>
      <c r="J17" s="31">
        <v>1</v>
      </c>
      <c r="K17" s="31">
        <v>11</v>
      </c>
      <c r="L17" s="31">
        <v>12</v>
      </c>
      <c r="M17" s="31">
        <v>1</v>
      </c>
    </row>
    <row r="18" spans="9:13" ht="15" thickBot="1" x14ac:dyDescent="0.35">
      <c r="I18" s="30" t="s">
        <v>172</v>
      </c>
      <c r="J18" s="31">
        <v>5</v>
      </c>
      <c r="K18" s="31">
        <v>6</v>
      </c>
      <c r="L18" s="31">
        <v>7.5</v>
      </c>
      <c r="M18" s="31">
        <v>1</v>
      </c>
    </row>
    <row r="19" spans="9:13" ht="15" thickBot="1" x14ac:dyDescent="0.35">
      <c r="I19" s="30" t="s">
        <v>173</v>
      </c>
      <c r="J19" s="31">
        <v>6</v>
      </c>
      <c r="K19" s="31">
        <v>2</v>
      </c>
      <c r="L19" s="31">
        <v>6</v>
      </c>
      <c r="M19" s="31">
        <v>1</v>
      </c>
    </row>
    <row r="20" spans="9:13" ht="15" thickBot="1" x14ac:dyDescent="0.35">
      <c r="I20" s="30" t="s">
        <v>174</v>
      </c>
      <c r="J20" s="31">
        <v>9</v>
      </c>
      <c r="K20" s="31">
        <v>1</v>
      </c>
      <c r="L20" s="31">
        <v>3</v>
      </c>
      <c r="M20" s="31">
        <v>1</v>
      </c>
    </row>
    <row r="21" spans="9:13" ht="18.600000000000001" thickBot="1" x14ac:dyDescent="0.35">
      <c r="I21" s="26"/>
    </row>
    <row r="22" spans="9:13" ht="15" thickBot="1" x14ac:dyDescent="0.35">
      <c r="I22" s="29" t="s">
        <v>187</v>
      </c>
      <c r="J22" s="29" t="s">
        <v>176</v>
      </c>
      <c r="K22" s="29" t="s">
        <v>177</v>
      </c>
      <c r="L22" s="29" t="s">
        <v>178</v>
      </c>
    </row>
    <row r="23" spans="9:13" ht="15" thickBot="1" x14ac:dyDescent="0.35">
      <c r="I23" s="29" t="s">
        <v>188</v>
      </c>
      <c r="J23" s="31" t="s">
        <v>217</v>
      </c>
      <c r="K23" s="31" t="s">
        <v>217</v>
      </c>
      <c r="L23" s="31" t="s">
        <v>217</v>
      </c>
    </row>
    <row r="24" spans="9:13" ht="15" thickBot="1" x14ac:dyDescent="0.35">
      <c r="I24" s="29" t="s">
        <v>189</v>
      </c>
      <c r="J24" s="31" t="s">
        <v>218</v>
      </c>
      <c r="K24" s="31" t="s">
        <v>218</v>
      </c>
      <c r="L24" s="31" t="s">
        <v>218</v>
      </c>
    </row>
    <row r="25" spans="9:13" ht="15" thickBot="1" x14ac:dyDescent="0.35">
      <c r="I25" s="29" t="s">
        <v>190</v>
      </c>
      <c r="J25" s="31" t="s">
        <v>219</v>
      </c>
      <c r="K25" s="31" t="s">
        <v>219</v>
      </c>
      <c r="L25" s="31" t="s">
        <v>219</v>
      </c>
    </row>
    <row r="26" spans="9:13" ht="15" thickBot="1" x14ac:dyDescent="0.35">
      <c r="I26" s="29" t="s">
        <v>191</v>
      </c>
      <c r="J26" s="31" t="s">
        <v>220</v>
      </c>
      <c r="K26" s="31" t="s">
        <v>220</v>
      </c>
      <c r="L26" s="31" t="s">
        <v>220</v>
      </c>
    </row>
    <row r="27" spans="9:13" ht="15" thickBot="1" x14ac:dyDescent="0.35">
      <c r="I27" s="29" t="s">
        <v>192</v>
      </c>
      <c r="J27" s="31" t="s">
        <v>221</v>
      </c>
      <c r="K27" s="31" t="s">
        <v>221</v>
      </c>
      <c r="L27" s="31" t="s">
        <v>221</v>
      </c>
    </row>
    <row r="28" spans="9:13" ht="15" thickBot="1" x14ac:dyDescent="0.35">
      <c r="I28" s="29" t="s">
        <v>193</v>
      </c>
      <c r="J28" s="31" t="s">
        <v>195</v>
      </c>
      <c r="K28" s="31" t="s">
        <v>195</v>
      </c>
      <c r="L28" s="31" t="s">
        <v>195</v>
      </c>
    </row>
    <row r="29" spans="9:13" ht="15" thickBot="1" x14ac:dyDescent="0.35">
      <c r="I29" s="29" t="s">
        <v>194</v>
      </c>
      <c r="J29" s="31" t="s">
        <v>222</v>
      </c>
      <c r="K29" s="31" t="s">
        <v>222</v>
      </c>
      <c r="L29" s="31" t="s">
        <v>222</v>
      </c>
    </row>
    <row r="30" spans="9:13" ht="15" thickBot="1" x14ac:dyDescent="0.35">
      <c r="I30" s="29" t="s">
        <v>196</v>
      </c>
      <c r="J30" s="31" t="s">
        <v>223</v>
      </c>
      <c r="K30" s="31" t="s">
        <v>223</v>
      </c>
      <c r="L30" s="31" t="s">
        <v>223</v>
      </c>
    </row>
    <row r="31" spans="9:13" ht="15" thickBot="1" x14ac:dyDescent="0.35">
      <c r="I31" s="29" t="s">
        <v>197</v>
      </c>
      <c r="J31" s="31" t="s">
        <v>224</v>
      </c>
      <c r="K31" s="31" t="s">
        <v>224</v>
      </c>
      <c r="L31" s="31" t="s">
        <v>224</v>
      </c>
    </row>
    <row r="32" spans="9:13" ht="15" thickBot="1" x14ac:dyDescent="0.35">
      <c r="I32" s="29" t="s">
        <v>198</v>
      </c>
      <c r="J32" s="31" t="s">
        <v>225</v>
      </c>
      <c r="K32" s="31" t="s">
        <v>225</v>
      </c>
      <c r="L32" s="31" t="s">
        <v>225</v>
      </c>
    </row>
    <row r="33" spans="9:12" ht="15" thickBot="1" x14ac:dyDescent="0.35">
      <c r="I33" s="29" t="s">
        <v>199</v>
      </c>
      <c r="J33" s="31" t="s">
        <v>226</v>
      </c>
      <c r="K33" s="31" t="s">
        <v>226</v>
      </c>
      <c r="L33" s="31" t="s">
        <v>226</v>
      </c>
    </row>
    <row r="34" spans="9:12" ht="15" thickBot="1" x14ac:dyDescent="0.35">
      <c r="I34" s="29" t="s">
        <v>200</v>
      </c>
      <c r="J34" s="31" t="s">
        <v>201</v>
      </c>
      <c r="K34" s="31" t="s">
        <v>201</v>
      </c>
      <c r="L34" s="31" t="s">
        <v>201</v>
      </c>
    </row>
    <row r="35" spans="9:12" ht="18.600000000000001" thickBot="1" x14ac:dyDescent="0.35">
      <c r="I35" s="26"/>
    </row>
    <row r="36" spans="9:12" ht="15" thickBot="1" x14ac:dyDescent="0.35">
      <c r="I36" s="29" t="s">
        <v>202</v>
      </c>
      <c r="J36" s="29" t="s">
        <v>176</v>
      </c>
      <c r="K36" s="29" t="s">
        <v>177</v>
      </c>
      <c r="L36" s="29" t="s">
        <v>178</v>
      </c>
    </row>
    <row r="37" spans="9:12" ht="15" thickBot="1" x14ac:dyDescent="0.35">
      <c r="I37" s="29" t="s">
        <v>188</v>
      </c>
      <c r="J37" s="31">
        <v>5.7</v>
      </c>
      <c r="K37" s="31">
        <v>5.7</v>
      </c>
      <c r="L37" s="31">
        <v>5.7</v>
      </c>
    </row>
    <row r="38" spans="9:12" ht="15" thickBot="1" x14ac:dyDescent="0.35">
      <c r="I38" s="29" t="s">
        <v>189</v>
      </c>
      <c r="J38" s="31">
        <v>5.2</v>
      </c>
      <c r="K38" s="31">
        <v>5.2</v>
      </c>
      <c r="L38" s="31">
        <v>5.2</v>
      </c>
    </row>
    <row r="39" spans="9:12" ht="15" thickBot="1" x14ac:dyDescent="0.35">
      <c r="I39" s="29" t="s">
        <v>190</v>
      </c>
      <c r="J39" s="31">
        <v>4.5999999999999996</v>
      </c>
      <c r="K39" s="31">
        <v>4.5999999999999996</v>
      </c>
      <c r="L39" s="31">
        <v>4.5999999999999996</v>
      </c>
    </row>
    <row r="40" spans="9:12" ht="15" thickBot="1" x14ac:dyDescent="0.35">
      <c r="I40" s="29" t="s">
        <v>191</v>
      </c>
      <c r="J40" s="31">
        <v>4.0999999999999996</v>
      </c>
      <c r="K40" s="31">
        <v>4.0999999999999996</v>
      </c>
      <c r="L40" s="31">
        <v>4.0999999999999996</v>
      </c>
    </row>
    <row r="41" spans="9:12" ht="15" thickBot="1" x14ac:dyDescent="0.35">
      <c r="I41" s="29" t="s">
        <v>192</v>
      </c>
      <c r="J41" s="31">
        <v>3.6</v>
      </c>
      <c r="K41" s="31">
        <v>3.6</v>
      </c>
      <c r="L41" s="31">
        <v>3.6</v>
      </c>
    </row>
    <row r="42" spans="9:12" ht="15" thickBot="1" x14ac:dyDescent="0.35">
      <c r="I42" s="29" t="s">
        <v>193</v>
      </c>
      <c r="J42" s="31">
        <v>3.1</v>
      </c>
      <c r="K42" s="31">
        <v>3.1</v>
      </c>
      <c r="L42" s="31">
        <v>3.1</v>
      </c>
    </row>
    <row r="43" spans="9:12" ht="15" thickBot="1" x14ac:dyDescent="0.35">
      <c r="I43" s="29" t="s">
        <v>194</v>
      </c>
      <c r="J43" s="31">
        <v>2.6</v>
      </c>
      <c r="K43" s="31">
        <v>2.6</v>
      </c>
      <c r="L43" s="31">
        <v>2.6</v>
      </c>
    </row>
    <row r="44" spans="9:12" ht="15" thickBot="1" x14ac:dyDescent="0.35">
      <c r="I44" s="29" t="s">
        <v>196</v>
      </c>
      <c r="J44" s="31">
        <v>2.1</v>
      </c>
      <c r="K44" s="31">
        <v>2.1</v>
      </c>
      <c r="L44" s="31">
        <v>2.1</v>
      </c>
    </row>
    <row r="45" spans="9:12" ht="15" thickBot="1" x14ac:dyDescent="0.35">
      <c r="I45" s="29" t="s">
        <v>197</v>
      </c>
      <c r="J45" s="31">
        <v>1.5</v>
      </c>
      <c r="K45" s="31">
        <v>1.5</v>
      </c>
      <c r="L45" s="31">
        <v>1.5</v>
      </c>
    </row>
    <row r="46" spans="9:12" ht="15" thickBot="1" x14ac:dyDescent="0.35">
      <c r="I46" s="29" t="s">
        <v>198</v>
      </c>
      <c r="J46" s="31">
        <v>1</v>
      </c>
      <c r="K46" s="31">
        <v>1</v>
      </c>
      <c r="L46" s="31">
        <v>1</v>
      </c>
    </row>
    <row r="47" spans="9:12" ht="15" thickBot="1" x14ac:dyDescent="0.35">
      <c r="I47" s="29" t="s">
        <v>199</v>
      </c>
      <c r="J47" s="31">
        <v>0.5</v>
      </c>
      <c r="K47" s="31">
        <v>0.5</v>
      </c>
      <c r="L47" s="31">
        <v>0.5</v>
      </c>
    </row>
    <row r="48" spans="9:12" ht="15" thickBot="1" x14ac:dyDescent="0.35">
      <c r="I48" s="29" t="s">
        <v>200</v>
      </c>
      <c r="J48" s="31">
        <v>0</v>
      </c>
      <c r="K48" s="31">
        <v>0</v>
      </c>
      <c r="L48" s="31">
        <v>0</v>
      </c>
    </row>
    <row r="49" spans="9:16" ht="18.600000000000001" thickBot="1" x14ac:dyDescent="0.35">
      <c r="I49" s="26"/>
    </row>
    <row r="50" spans="9:16" ht="15" thickBot="1" x14ac:dyDescent="0.35">
      <c r="I50" s="29" t="s">
        <v>203</v>
      </c>
      <c r="J50" s="29" t="s">
        <v>176</v>
      </c>
      <c r="K50" s="29" t="s">
        <v>177</v>
      </c>
      <c r="L50" s="29" t="s">
        <v>178</v>
      </c>
      <c r="M50" s="29" t="s">
        <v>204</v>
      </c>
      <c r="N50" s="29" t="s">
        <v>205</v>
      </c>
      <c r="O50" s="29" t="s">
        <v>206</v>
      </c>
      <c r="P50" s="29" t="s">
        <v>207</v>
      </c>
    </row>
    <row r="51" spans="9:16" ht="15" thickBot="1" x14ac:dyDescent="0.35">
      <c r="I51" s="30" t="s">
        <v>163</v>
      </c>
      <c r="J51" s="31">
        <v>4.5999999999999996</v>
      </c>
      <c r="K51" s="31">
        <v>1.5</v>
      </c>
      <c r="L51" s="31">
        <v>1.5</v>
      </c>
      <c r="M51" s="31">
        <v>7.7</v>
      </c>
      <c r="N51" s="31">
        <v>1</v>
      </c>
      <c r="O51" s="31">
        <v>-6.7</v>
      </c>
      <c r="P51" s="31">
        <v>-670</v>
      </c>
    </row>
    <row r="52" spans="9:16" ht="15" thickBot="1" x14ac:dyDescent="0.35">
      <c r="I52" s="30" t="s">
        <v>164</v>
      </c>
      <c r="J52" s="31">
        <v>2.1</v>
      </c>
      <c r="K52" s="31">
        <v>1</v>
      </c>
      <c r="L52" s="31">
        <v>1.5</v>
      </c>
      <c r="M52" s="31">
        <v>4.5999999999999996</v>
      </c>
      <c r="N52" s="31">
        <v>1</v>
      </c>
      <c r="O52" s="31">
        <v>-3.6</v>
      </c>
      <c r="P52" s="31">
        <v>-360</v>
      </c>
    </row>
    <row r="53" spans="9:16" ht="15" thickBot="1" x14ac:dyDescent="0.35">
      <c r="I53" s="30" t="s">
        <v>165</v>
      </c>
      <c r="J53" s="31">
        <v>1</v>
      </c>
      <c r="K53" s="31">
        <v>0</v>
      </c>
      <c r="L53" s="31">
        <v>0</v>
      </c>
      <c r="M53" s="31">
        <v>1</v>
      </c>
      <c r="N53" s="31">
        <v>1</v>
      </c>
      <c r="O53" s="31">
        <v>0</v>
      </c>
      <c r="P53" s="31">
        <v>0</v>
      </c>
    </row>
    <row r="54" spans="9:16" ht="15" thickBot="1" x14ac:dyDescent="0.35">
      <c r="I54" s="30" t="s">
        <v>166</v>
      </c>
      <c r="J54" s="31">
        <v>0</v>
      </c>
      <c r="K54" s="31">
        <v>3.6</v>
      </c>
      <c r="L54" s="31">
        <v>3.6</v>
      </c>
      <c r="M54" s="31">
        <v>7.2</v>
      </c>
      <c r="N54" s="31">
        <v>1</v>
      </c>
      <c r="O54" s="31">
        <v>-6.2</v>
      </c>
      <c r="P54" s="31">
        <v>-620</v>
      </c>
    </row>
    <row r="55" spans="9:16" ht="15" thickBot="1" x14ac:dyDescent="0.35">
      <c r="I55" s="30" t="s">
        <v>167</v>
      </c>
      <c r="J55" s="31">
        <v>5.2</v>
      </c>
      <c r="K55" s="31">
        <v>4.0999999999999996</v>
      </c>
      <c r="L55" s="31">
        <v>3.6</v>
      </c>
      <c r="M55" s="31">
        <v>12.9</v>
      </c>
      <c r="N55" s="31">
        <v>1</v>
      </c>
      <c r="O55" s="31">
        <v>-11.9</v>
      </c>
      <c r="P55" s="31">
        <v>-1190</v>
      </c>
    </row>
    <row r="56" spans="9:16" ht="15" thickBot="1" x14ac:dyDescent="0.35">
      <c r="I56" s="30" t="s">
        <v>168</v>
      </c>
      <c r="J56" s="31">
        <v>4.0999999999999996</v>
      </c>
      <c r="K56" s="31">
        <v>2.1</v>
      </c>
      <c r="L56" s="31">
        <v>2.1</v>
      </c>
      <c r="M56" s="31">
        <v>8.3000000000000007</v>
      </c>
      <c r="N56" s="31">
        <v>1</v>
      </c>
      <c r="O56" s="31">
        <v>-7.3</v>
      </c>
      <c r="P56" s="31">
        <v>-730</v>
      </c>
    </row>
    <row r="57" spans="9:16" ht="15" thickBot="1" x14ac:dyDescent="0.35">
      <c r="I57" s="30" t="s">
        <v>169</v>
      </c>
      <c r="J57" s="31">
        <v>2.6</v>
      </c>
      <c r="K57" s="31">
        <v>2.6</v>
      </c>
      <c r="L57" s="31">
        <v>4.0999999999999996</v>
      </c>
      <c r="M57" s="31">
        <v>9.3000000000000007</v>
      </c>
      <c r="N57" s="31">
        <v>1</v>
      </c>
      <c r="O57" s="31">
        <v>-8.3000000000000007</v>
      </c>
      <c r="P57" s="31">
        <v>-830</v>
      </c>
    </row>
    <row r="58" spans="9:16" ht="15" thickBot="1" x14ac:dyDescent="0.35">
      <c r="I58" s="30" t="s">
        <v>170</v>
      </c>
      <c r="J58" s="31">
        <v>0.5</v>
      </c>
      <c r="K58" s="31">
        <v>4.5999999999999996</v>
      </c>
      <c r="L58" s="31">
        <v>4.5999999999999996</v>
      </c>
      <c r="M58" s="31">
        <v>9.8000000000000007</v>
      </c>
      <c r="N58" s="31">
        <v>1</v>
      </c>
      <c r="O58" s="31">
        <v>-8.8000000000000007</v>
      </c>
      <c r="P58" s="31">
        <v>-880</v>
      </c>
    </row>
    <row r="59" spans="9:16" ht="15" thickBot="1" x14ac:dyDescent="0.35">
      <c r="I59" s="30" t="s">
        <v>171</v>
      </c>
      <c r="J59" s="31">
        <v>5.7</v>
      </c>
      <c r="K59" s="31">
        <v>0.5</v>
      </c>
      <c r="L59" s="31">
        <v>0</v>
      </c>
      <c r="M59" s="31">
        <v>6.2</v>
      </c>
      <c r="N59" s="31">
        <v>1</v>
      </c>
      <c r="O59" s="31">
        <v>-5.2</v>
      </c>
      <c r="P59" s="31">
        <v>-520</v>
      </c>
    </row>
    <row r="60" spans="9:16" ht="15" thickBot="1" x14ac:dyDescent="0.35">
      <c r="I60" s="30" t="s">
        <v>172</v>
      </c>
      <c r="J60" s="31">
        <v>3.6</v>
      </c>
      <c r="K60" s="31">
        <v>3.1</v>
      </c>
      <c r="L60" s="31">
        <v>3.1</v>
      </c>
      <c r="M60" s="31">
        <v>9.8000000000000007</v>
      </c>
      <c r="N60" s="31">
        <v>1</v>
      </c>
      <c r="O60" s="31">
        <v>-8.8000000000000007</v>
      </c>
      <c r="P60" s="31">
        <v>-880</v>
      </c>
    </row>
    <row r="61" spans="9:16" ht="15" thickBot="1" x14ac:dyDescent="0.35">
      <c r="I61" s="30" t="s">
        <v>173</v>
      </c>
      <c r="J61" s="31">
        <v>3.1</v>
      </c>
      <c r="K61" s="31">
        <v>5.2</v>
      </c>
      <c r="L61" s="31">
        <v>3.1</v>
      </c>
      <c r="M61" s="31">
        <v>11.4</v>
      </c>
      <c r="N61" s="31">
        <v>1</v>
      </c>
      <c r="O61" s="31">
        <v>-10.4</v>
      </c>
      <c r="P61" s="31">
        <v>-1040</v>
      </c>
    </row>
    <row r="62" spans="9:16" ht="15" thickBot="1" x14ac:dyDescent="0.35">
      <c r="I62" s="30" t="s">
        <v>174</v>
      </c>
      <c r="J62" s="31">
        <v>1.5</v>
      </c>
      <c r="K62" s="31">
        <v>5.7</v>
      </c>
      <c r="L62" s="31">
        <v>4.5999999999999996</v>
      </c>
      <c r="M62" s="31">
        <v>11.9</v>
      </c>
      <c r="N62" s="31">
        <v>1</v>
      </c>
      <c r="O62" s="31">
        <v>-10.9</v>
      </c>
      <c r="P62" s="31">
        <v>-1090</v>
      </c>
    </row>
    <row r="63" spans="9:16" ht="15" thickBot="1" x14ac:dyDescent="0.35"/>
    <row r="64" spans="9:16" ht="15" thickBot="1" x14ac:dyDescent="0.35">
      <c r="I64" s="30" t="s">
        <v>208</v>
      </c>
      <c r="J64" s="32">
        <v>17.100000000000001</v>
      </c>
    </row>
    <row r="65" spans="9:10" ht="15" thickBot="1" x14ac:dyDescent="0.35">
      <c r="I65" s="30" t="s">
        <v>209</v>
      </c>
      <c r="J65" s="32">
        <v>0</v>
      </c>
    </row>
    <row r="66" spans="9:10" ht="15" thickBot="1" x14ac:dyDescent="0.35">
      <c r="I66" s="30" t="s">
        <v>210</v>
      </c>
      <c r="J66" s="32">
        <v>100.1</v>
      </c>
    </row>
    <row r="67" spans="9:10" ht="15" thickBot="1" x14ac:dyDescent="0.35">
      <c r="I67" s="30" t="s">
        <v>211</v>
      </c>
      <c r="J67" s="32">
        <v>12</v>
      </c>
    </row>
    <row r="68" spans="9:10" ht="15" thickBot="1" x14ac:dyDescent="0.35">
      <c r="I68" s="30" t="s">
        <v>212</v>
      </c>
      <c r="J68" s="32">
        <v>88.1</v>
      </c>
    </row>
    <row r="69" spans="9:10" ht="15" thickBot="1" x14ac:dyDescent="0.35">
      <c r="I69" s="30" t="s">
        <v>213</v>
      </c>
      <c r="J69" s="32"/>
    </row>
    <row r="70" spans="9:10" ht="15" thickBot="1" x14ac:dyDescent="0.35">
      <c r="I70" s="30" t="s">
        <v>214</v>
      </c>
      <c r="J70" s="32"/>
    </row>
    <row r="71" spans="9:10" ht="15" thickBot="1" x14ac:dyDescent="0.35">
      <c r="I71" s="30" t="s">
        <v>215</v>
      </c>
      <c r="J71" s="32">
        <v>0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F34D7-417E-455E-B1C5-9B603378F45D}">
  <dimension ref="A1:H13"/>
  <sheetViews>
    <sheetView zoomScale="108" workbookViewId="0">
      <selection activeCell="J4" sqref="J4"/>
    </sheetView>
  </sheetViews>
  <sheetFormatPr defaultRowHeight="14.4" x14ac:dyDescent="0.3"/>
  <sheetData>
    <row r="1" spans="1:8" ht="15" thickBot="1" x14ac:dyDescent="0.35">
      <c r="A1" s="29" t="s">
        <v>203</v>
      </c>
      <c r="B1" s="29" t="s">
        <v>176</v>
      </c>
      <c r="C1" s="29" t="s">
        <v>177</v>
      </c>
      <c r="D1" s="29" t="s">
        <v>178</v>
      </c>
      <c r="E1" s="29" t="s">
        <v>204</v>
      </c>
      <c r="F1" s="29" t="s">
        <v>205</v>
      </c>
      <c r="G1" s="29" t="s">
        <v>206</v>
      </c>
      <c r="H1" s="29" t="s">
        <v>207</v>
      </c>
    </row>
    <row r="2" spans="1:8" ht="15" thickBot="1" x14ac:dyDescent="0.35">
      <c r="A2" s="30" t="s">
        <v>163</v>
      </c>
      <c r="B2" s="31">
        <v>4.5999999999999996</v>
      </c>
      <c r="C2" s="31">
        <v>1.5</v>
      </c>
      <c r="D2" s="31">
        <v>1.5</v>
      </c>
      <c r="E2" s="31">
        <v>7.7</v>
      </c>
      <c r="F2" s="31">
        <v>1</v>
      </c>
      <c r="G2" s="31">
        <v>-6.7</v>
      </c>
      <c r="H2" s="31">
        <v>-670</v>
      </c>
    </row>
    <row r="3" spans="1:8" ht="15" thickBot="1" x14ac:dyDescent="0.35">
      <c r="A3" s="30" t="s">
        <v>164</v>
      </c>
      <c r="B3" s="31">
        <v>2.1</v>
      </c>
      <c r="C3" s="31">
        <v>1</v>
      </c>
      <c r="D3" s="31">
        <v>1.5</v>
      </c>
      <c r="E3" s="31">
        <v>4.5999999999999996</v>
      </c>
      <c r="F3" s="31">
        <v>1</v>
      </c>
      <c r="G3" s="31">
        <v>-3.6</v>
      </c>
      <c r="H3" s="31">
        <v>-360</v>
      </c>
    </row>
    <row r="4" spans="1:8" ht="15" thickBot="1" x14ac:dyDescent="0.35">
      <c r="A4" s="30" t="s">
        <v>165</v>
      </c>
      <c r="B4" s="31">
        <v>1</v>
      </c>
      <c r="C4" s="31">
        <v>0</v>
      </c>
      <c r="D4" s="31">
        <v>0</v>
      </c>
      <c r="E4" s="31">
        <v>1</v>
      </c>
      <c r="F4" s="31">
        <v>1</v>
      </c>
      <c r="G4" s="31">
        <v>0</v>
      </c>
      <c r="H4" s="31">
        <v>0</v>
      </c>
    </row>
    <row r="5" spans="1:8" ht="15" thickBot="1" x14ac:dyDescent="0.35">
      <c r="A5" s="30" t="s">
        <v>166</v>
      </c>
      <c r="B5" s="31">
        <v>0</v>
      </c>
      <c r="C5" s="31">
        <v>3.6</v>
      </c>
      <c r="D5" s="31">
        <v>3.6</v>
      </c>
      <c r="E5" s="31">
        <v>7.2</v>
      </c>
      <c r="F5" s="31">
        <v>1</v>
      </c>
      <c r="G5" s="31">
        <v>-6.2</v>
      </c>
      <c r="H5" s="31">
        <v>-620</v>
      </c>
    </row>
    <row r="6" spans="1:8" ht="15" thickBot="1" x14ac:dyDescent="0.35">
      <c r="A6" s="30" t="s">
        <v>167</v>
      </c>
      <c r="B6" s="31">
        <v>5.2</v>
      </c>
      <c r="C6" s="31">
        <v>4.0999999999999996</v>
      </c>
      <c r="D6" s="31">
        <v>3.6</v>
      </c>
      <c r="E6" s="31">
        <v>12.9</v>
      </c>
      <c r="F6" s="31">
        <v>1</v>
      </c>
      <c r="G6" s="31">
        <v>-11.9</v>
      </c>
      <c r="H6" s="31">
        <v>-1190</v>
      </c>
    </row>
    <row r="7" spans="1:8" ht="15" thickBot="1" x14ac:dyDescent="0.35">
      <c r="A7" s="30" t="s">
        <v>168</v>
      </c>
      <c r="B7" s="31">
        <v>4.0999999999999996</v>
      </c>
      <c r="C7" s="31">
        <v>2.1</v>
      </c>
      <c r="D7" s="31">
        <v>2.1</v>
      </c>
      <c r="E7" s="31">
        <v>8.3000000000000007</v>
      </c>
      <c r="F7" s="31">
        <v>1</v>
      </c>
      <c r="G7" s="31">
        <v>-7.3</v>
      </c>
      <c r="H7" s="31">
        <v>-730</v>
      </c>
    </row>
    <row r="8" spans="1:8" ht="15" thickBot="1" x14ac:dyDescent="0.35">
      <c r="A8" s="30" t="s">
        <v>169</v>
      </c>
      <c r="B8" s="31">
        <v>2.6</v>
      </c>
      <c r="C8" s="31">
        <v>2.6</v>
      </c>
      <c r="D8" s="31">
        <v>4.0999999999999996</v>
      </c>
      <c r="E8" s="31">
        <v>9.3000000000000007</v>
      </c>
      <c r="F8" s="31">
        <v>1</v>
      </c>
      <c r="G8" s="31">
        <v>-8.3000000000000007</v>
      </c>
      <c r="H8" s="31">
        <v>-830</v>
      </c>
    </row>
    <row r="9" spans="1:8" ht="15" thickBot="1" x14ac:dyDescent="0.35">
      <c r="A9" s="30" t="s">
        <v>170</v>
      </c>
      <c r="B9" s="31">
        <v>0.5</v>
      </c>
      <c r="C9" s="31">
        <v>4.5999999999999996</v>
      </c>
      <c r="D9" s="31">
        <v>4.5999999999999996</v>
      </c>
      <c r="E9" s="31">
        <v>9.8000000000000007</v>
      </c>
      <c r="F9" s="31">
        <v>1</v>
      </c>
      <c r="G9" s="31">
        <v>-8.8000000000000007</v>
      </c>
      <c r="H9" s="31">
        <v>-880</v>
      </c>
    </row>
    <row r="10" spans="1:8" ht="15" thickBot="1" x14ac:dyDescent="0.35">
      <c r="A10" s="30" t="s">
        <v>171</v>
      </c>
      <c r="B10" s="31">
        <v>5.7</v>
      </c>
      <c r="C10" s="31">
        <v>0.5</v>
      </c>
      <c r="D10" s="31">
        <v>0</v>
      </c>
      <c r="E10" s="31">
        <v>6.2</v>
      </c>
      <c r="F10" s="31">
        <v>1</v>
      </c>
      <c r="G10" s="31">
        <v>-5.2</v>
      </c>
      <c r="H10" s="31">
        <v>-520</v>
      </c>
    </row>
    <row r="11" spans="1:8" ht="15" thickBot="1" x14ac:dyDescent="0.35">
      <c r="A11" s="30" t="s">
        <v>172</v>
      </c>
      <c r="B11" s="31">
        <v>3.6</v>
      </c>
      <c r="C11" s="31">
        <v>3.1</v>
      </c>
      <c r="D11" s="31">
        <v>3.1</v>
      </c>
      <c r="E11" s="31">
        <v>9.8000000000000007</v>
      </c>
      <c r="F11" s="31">
        <v>1</v>
      </c>
      <c r="G11" s="31">
        <v>-8.8000000000000007</v>
      </c>
      <c r="H11" s="31">
        <v>-880</v>
      </c>
    </row>
    <row r="12" spans="1:8" ht="15" thickBot="1" x14ac:dyDescent="0.35">
      <c r="A12" s="30" t="s">
        <v>173</v>
      </c>
      <c r="B12" s="31">
        <v>3.1</v>
      </c>
      <c r="C12" s="31">
        <v>5.2</v>
      </c>
      <c r="D12" s="31">
        <v>3.1</v>
      </c>
      <c r="E12" s="31">
        <v>11.4</v>
      </c>
      <c r="F12" s="31">
        <v>1</v>
      </c>
      <c r="G12" s="31">
        <v>-10.4</v>
      </c>
      <c r="H12" s="31">
        <v>-1040</v>
      </c>
    </row>
    <row r="13" spans="1:8" ht="15" thickBot="1" x14ac:dyDescent="0.35">
      <c r="A13" s="30" t="s">
        <v>174</v>
      </c>
      <c r="B13" s="31">
        <v>1.5</v>
      </c>
      <c r="C13" s="31">
        <v>5.7</v>
      </c>
      <c r="D13" s="31">
        <v>4.5999999999999996</v>
      </c>
      <c r="E13" s="31">
        <v>11.9</v>
      </c>
      <c r="F13" s="31">
        <v>1</v>
      </c>
      <c r="G13" s="31">
        <v>-10.9</v>
      </c>
      <c r="H13" s="31">
        <v>-1090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7C716-EBBE-4213-BB9E-BC4B1D5F4C14}">
  <dimension ref="A1:G16"/>
  <sheetViews>
    <sheetView zoomScale="63" workbookViewId="0">
      <selection activeCell="F1" sqref="F1"/>
    </sheetView>
  </sheetViews>
  <sheetFormatPr defaultRowHeight="14.4" x14ac:dyDescent="0.3"/>
  <cols>
    <col min="3" max="3" width="77.77734375" bestFit="1" customWidth="1"/>
    <col min="4" max="4" width="135" bestFit="1" customWidth="1"/>
    <col min="5" max="5" width="11.44140625" bestFit="1" customWidth="1"/>
    <col min="6" max="6" width="22.88671875" bestFit="1" customWidth="1"/>
  </cols>
  <sheetData>
    <row r="1" spans="1:7" x14ac:dyDescent="0.3">
      <c r="A1" t="s">
        <v>45</v>
      </c>
      <c r="B1" t="s">
        <v>46</v>
      </c>
      <c r="C1" t="s">
        <v>47</v>
      </c>
      <c r="D1" t="s">
        <v>91</v>
      </c>
      <c r="E1" t="s">
        <v>93</v>
      </c>
      <c r="F1" t="s">
        <v>94</v>
      </c>
      <c r="G1" t="s">
        <v>92</v>
      </c>
    </row>
    <row r="2" spans="1:7" ht="28.8" x14ac:dyDescent="0.3">
      <c r="A2" t="s">
        <v>48</v>
      </c>
      <c r="B2" t="s">
        <v>64</v>
      </c>
      <c r="C2" t="s">
        <v>80</v>
      </c>
      <c r="D2" s="4" t="str" cm="1">
        <f t="array" aca="1" ref="D2" ca="1">INDIRECT("Raw!"&amp;C2&amp;"1")</f>
        <v>I waited weeks for this update, and it still crashes constantly. Very disappointing.  
-Би энэ шинэчлэлтийг хэдэн долоо хоног хүлээсэн ч одоог хүртэл байнга гацсаар. Үнэхээр урам хугармаар.</v>
      </c>
      <c r="E2">
        <f ca="1">COUNT(INDIRECT("Raw!"&amp;C2&amp;"2:"&amp;C2&amp;"101"))</f>
        <v>100</v>
      </c>
      <c r="F2">
        <f ca="1">COUNTIF(INDIRECT("Raw!"&amp;C2&amp;"2:"&amp;C2&amp;"101"),"&lt;1")+COUNTIF(INDIRECT("Raw!"&amp;C2&amp;"2:"&amp;C2&amp;"101"),"&gt;5")</f>
        <v>0</v>
      </c>
      <c r="G2" t="str">
        <f ca="1">IF(AND(E2=100,F2=0),"OK","CHECK")</f>
        <v>OK</v>
      </c>
    </row>
    <row r="3" spans="1:7" ht="28.8" x14ac:dyDescent="0.3">
      <c r="A3" t="s">
        <v>49</v>
      </c>
      <c r="B3" t="s">
        <v>64</v>
      </c>
      <c r="C3" t="s">
        <v>66</v>
      </c>
      <c r="D3" s="4" t="str" cm="1">
        <f t="array" aca="1" ref="D3" ca="1">INDIRECT("Raw!"&amp;C3&amp;"1")</f>
        <v>Customer support ignored my messages again. Honestly, this platform keeps getting worse.  
-Харилцагчийн төв миний мессежийг дахин тоосонгүй. Үнэнийг хэлэхэд энэ платформ улам бүр  дордож байна.</v>
      </c>
      <c r="E3">
        <f t="shared" ref="E3:E16" ca="1" si="0">COUNT(INDIRECT("Raw!"&amp;C3&amp;"2:"&amp;C3&amp;"101"))</f>
        <v>100</v>
      </c>
      <c r="F3">
        <f t="shared" ref="F3:F16" ca="1" si="1">COUNTIF(INDIRECT("Raw!"&amp;C3&amp;"2:"&amp;C3&amp;"101"),"&lt;1")+COUNTIF(INDIRECT("Raw!"&amp;C3&amp;"2:"&amp;C3&amp;"101"),"&gt;5")</f>
        <v>0</v>
      </c>
      <c r="G3" t="str">
        <f t="shared" ref="G3:G16" ca="1" si="2">IF(AND(E3=100,F3=0),"OK","CHECK")</f>
        <v>OK</v>
      </c>
    </row>
    <row r="4" spans="1:7" ht="28.8" x14ac:dyDescent="0.3">
      <c r="A4" t="s">
        <v>50</v>
      </c>
      <c r="B4" t="s">
        <v>64</v>
      </c>
      <c r="C4" t="s">
        <v>67</v>
      </c>
      <c r="D4" s="4" t="str" cm="1">
        <f t="array" aca="1" ref="D4" ca="1">INDIRECT("Raw!"&amp;C4&amp;"1")</f>
        <v>The new feature is available now. I’ll try it later and see how it works.  
-Шинэ функц одоо боломжтой боллоо. Би дараа нь туршиж үзээд хэрхэн ажиллахыг нь харна.</v>
      </c>
      <c r="E4">
        <f t="shared" ca="1" si="0"/>
        <v>100</v>
      </c>
      <c r="F4">
        <f t="shared" ca="1" si="1"/>
        <v>0</v>
      </c>
      <c r="G4" t="str">
        <f t="shared" ca="1" si="2"/>
        <v>OK</v>
      </c>
    </row>
    <row r="5" spans="1:7" x14ac:dyDescent="0.3">
      <c r="A5" t="s">
        <v>51</v>
      </c>
      <c r="B5" t="s">
        <v>64</v>
      </c>
      <c r="C5" t="s">
        <v>68</v>
      </c>
      <c r="D5" s="4" t="str" cm="1">
        <f t="array" aca="1" ref="D5" ca="1">INDIRECT("Raw!"&amp;C5&amp;"1")</f>
        <v xml:space="preserve">Really impressed with the speed improvement after the last update. Nice work!  </v>
      </c>
      <c r="E5">
        <f t="shared" ca="1" si="0"/>
        <v>100</v>
      </c>
      <c r="F5">
        <f t="shared" ca="1" si="1"/>
        <v>0</v>
      </c>
      <c r="G5" t="str">
        <f t="shared" ca="1" si="2"/>
        <v>OK</v>
      </c>
    </row>
    <row r="6" spans="1:7" ht="28.8" x14ac:dyDescent="0.3">
      <c r="A6" t="s">
        <v>52</v>
      </c>
      <c r="B6" t="s">
        <v>64</v>
      </c>
      <c r="C6" t="s">
        <v>69</v>
      </c>
      <c r="D6" s="4" t="str" cm="1">
        <f t="array" aca="1" ref="D6" ca="1">INDIRECT("Raw!"&amp;C6&amp;"1")</f>
        <v>This made my day. Small change, but it actually improves the whole experience.  
-Энэ миний өдрийг илүү сайхан болголоо. Багахан өөрчлөлт ч гэсэн үнэхээр бүхэлдээ сайжирчээ.</v>
      </c>
      <c r="E6">
        <f t="shared" ca="1" si="0"/>
        <v>100</v>
      </c>
      <c r="F6">
        <f t="shared" ca="1" si="1"/>
        <v>0</v>
      </c>
      <c r="G6" t="str">
        <f t="shared" ca="1" si="2"/>
        <v>OK</v>
      </c>
    </row>
    <row r="7" spans="1:7" ht="28.8" x14ac:dyDescent="0.3">
      <c r="A7" t="s">
        <v>53</v>
      </c>
      <c r="B7" t="s">
        <v>63</v>
      </c>
      <c r="C7" t="s">
        <v>70</v>
      </c>
      <c r="D7" s="4" t="str" cm="1">
        <f t="array" aca="1" ref="D7" ca="1">INDIRECT("Raw!"&amp;C7&amp;"1")</f>
        <v>I really wanted this to work, but after several weeks of use I’m more frustrated than satisfied
-Би үүнийг үнэхээр үр дүнтэй байгаасай гэж хүссэн ч хэдэн долоо хоног хэрэглэсний дараа сэтгэл хангалуун байхаасаа илүү бухимдаж байна.</v>
      </c>
      <c r="E7">
        <f t="shared" ca="1" si="0"/>
        <v>100</v>
      </c>
      <c r="F7">
        <f t="shared" ca="1" si="1"/>
        <v>0</v>
      </c>
      <c r="G7" t="str">
        <f t="shared" ca="1" si="2"/>
        <v>OK</v>
      </c>
    </row>
    <row r="8" spans="1:7" ht="28.8" x14ac:dyDescent="0.3">
      <c r="A8" t="s">
        <v>54</v>
      </c>
      <c r="B8" t="s">
        <v>63</v>
      </c>
      <c r="C8" t="s">
        <v>71</v>
      </c>
      <c r="D8" s="4" t="str" cm="1">
        <f t="array" aca="1" ref="D8" ca="1">INDIRECT("Raw!"&amp;C8&amp;"1")</f>
        <v xml:space="preserve">Making proud to myself in the future 
-Ирээдүйд өөрөөрөө бахархах болно </v>
      </c>
      <c r="E8">
        <f t="shared" ca="1" si="0"/>
        <v>100</v>
      </c>
      <c r="F8">
        <f t="shared" ca="1" si="1"/>
        <v>0</v>
      </c>
      <c r="G8" t="str">
        <f t="shared" ca="1" si="2"/>
        <v>OK</v>
      </c>
    </row>
    <row r="9" spans="1:7" ht="28.8" x14ac:dyDescent="0.3">
      <c r="A9" t="s">
        <v>55</v>
      </c>
      <c r="B9" t="s">
        <v>63</v>
      </c>
      <c r="C9" t="s">
        <v>72</v>
      </c>
      <c r="D9" s="4" t="str" cm="1">
        <f t="array" aca="1" ref="D9" ca="1">INDIRECT("Raw!"&amp;C9&amp;"1")</f>
        <v>The app froze again right after I posted. How is this still a thing in 2026?
-Нийтлэл оруулсны дараа апп дахиад гацчихлаа. ​​2026 онд ийм байж болох уу?</v>
      </c>
      <c r="E9">
        <f t="shared" ca="1" si="0"/>
        <v>100</v>
      </c>
      <c r="F9">
        <f t="shared" ca="1" si="1"/>
        <v>0</v>
      </c>
      <c r="G9" t="str">
        <f t="shared" ca="1" si="2"/>
        <v>OK</v>
      </c>
    </row>
    <row r="10" spans="1:7" ht="28.8" x14ac:dyDescent="0.3">
      <c r="A10" t="s">
        <v>56</v>
      </c>
      <c r="B10" t="s">
        <v>63</v>
      </c>
      <c r="C10" t="s">
        <v>73</v>
      </c>
      <c r="D10" s="4" t="str" cm="1">
        <f t="array" aca="1" ref="D10" ca="1">INDIRECT("Raw!"&amp;C10&amp;"1")</f>
        <v xml:space="preserve">  I appreciate the recent improvements. It shows that feedback is finally being taken seriously.
-Саяхны сайжруулалтууд сайн болжээ. Санал хүсэлтийг эцэст нь нухацтай авч үздэг болжээ.  </v>
      </c>
      <c r="E10">
        <f t="shared" ca="1" si="0"/>
        <v>100</v>
      </c>
      <c r="F10">
        <f t="shared" ca="1" si="1"/>
        <v>0</v>
      </c>
      <c r="G10" t="str">
        <f t="shared" ca="1" si="2"/>
        <v>OK</v>
      </c>
    </row>
    <row r="11" spans="1:7" ht="28.8" x14ac:dyDescent="0.3">
      <c r="A11" t="s">
        <v>57</v>
      </c>
      <c r="B11" t="s">
        <v>63</v>
      </c>
      <c r="C11" t="s">
        <v>74</v>
      </c>
      <c r="D11" s="4" t="str" cm="1">
        <f t="array" aca="1" ref="D11" ca="1">INDIRECT("Raw!"&amp;C11&amp;"1")</f>
        <v>I was panicked to make a pose lol.
-Ямар төрх гаргахаа мэдсэнгүй ээ хаха.</v>
      </c>
      <c r="E11">
        <f t="shared" ca="1" si="0"/>
        <v>100</v>
      </c>
      <c r="F11">
        <f t="shared" ca="1" si="1"/>
        <v>0</v>
      </c>
      <c r="G11" t="str">
        <f t="shared" ca="1" si="2"/>
        <v>OK</v>
      </c>
    </row>
    <row r="12" spans="1:7" ht="28.8" x14ac:dyDescent="0.3">
      <c r="A12" t="s">
        <v>58</v>
      </c>
      <c r="B12" t="s">
        <v>65</v>
      </c>
      <c r="C12" t="s">
        <v>75</v>
      </c>
      <c r="D12" s="4" t="str" cm="1">
        <f t="array" aca="1" ref="D12" ca="1">INDIRECT("Raw!"&amp;C12&amp;"1")</f>
        <v>Not gonna lie, today was rough and things didn’t go as planned.  
-Өнөөдөр бүх зүйл төлөвлөсний дагуу болсонгүй.</v>
      </c>
      <c r="E12">
        <f t="shared" ca="1" si="0"/>
        <v>100</v>
      </c>
      <c r="F12">
        <f t="shared" ca="1" si="1"/>
        <v>0</v>
      </c>
      <c r="G12" t="str">
        <f t="shared" ca="1" si="2"/>
        <v>OK</v>
      </c>
    </row>
    <row r="13" spans="1:7" ht="28.8" x14ac:dyDescent="0.3">
      <c r="A13" t="s">
        <v>59</v>
      </c>
      <c r="B13" t="s">
        <v>65</v>
      </c>
      <c r="C13" t="s">
        <v>76</v>
      </c>
      <c r="D13" s="4" t="str" cm="1">
        <f t="array" aca="1" ref="D13" ca="1">INDIRECT("Raw!"&amp;C13&amp;"1")</f>
        <v>Coffee, work, and a long walk. That’s pretty much the day.  
-Кофе, ажил, бас алхалт. Сайхан өдөр байлаа.</v>
      </c>
      <c r="E13">
        <f t="shared" ca="1" si="0"/>
        <v>100</v>
      </c>
      <c r="F13">
        <f t="shared" ca="1" si="1"/>
        <v>0</v>
      </c>
      <c r="G13" t="str">
        <f t="shared" ca="1" si="2"/>
        <v>OK</v>
      </c>
    </row>
    <row r="14" spans="1:7" ht="28.8" x14ac:dyDescent="0.3">
      <c r="A14" t="s">
        <v>60</v>
      </c>
      <c r="B14" t="s">
        <v>65</v>
      </c>
      <c r="C14" t="s">
        <v>79</v>
      </c>
      <c r="D14" s="4" t="str" cm="1">
        <f t="array" aca="1" ref="D14" ca="1">INDIRECT("Raw!"&amp;C14&amp;"1")</f>
        <v>Small wins today, but they mean a lot. Grateful for moments like this.  
-Бага багаар урагшилж байгаа нь бидэнд итгэл өгч байна. Сайхан мөчүүд байлаа.</v>
      </c>
      <c r="E14">
        <f t="shared" ca="1" si="0"/>
        <v>100</v>
      </c>
      <c r="F14">
        <f t="shared" ca="1" si="1"/>
        <v>0</v>
      </c>
      <c r="G14" t="str">
        <f t="shared" ca="1" si="2"/>
        <v>OK</v>
      </c>
    </row>
    <row r="15" spans="1:7" ht="28.8" x14ac:dyDescent="0.3">
      <c r="A15" t="s">
        <v>61</v>
      </c>
      <c r="B15" t="s">
        <v>65</v>
      </c>
      <c r="C15" t="s">
        <v>77</v>
      </c>
      <c r="D15" s="4" t="str" cm="1">
        <f t="array" aca="1" ref="D15" ca="1">INDIRECT("Raw!"&amp;C15&amp;"1")</f>
        <v>Feeling proud of myself for getting through a busy week 
-Хүндхэн долоо хоногийг даван гарсан өөрөөрөө бахархаж байна.</v>
      </c>
      <c r="E15">
        <f t="shared" ca="1" si="0"/>
        <v>100</v>
      </c>
      <c r="F15">
        <f t="shared" ca="1" si="1"/>
        <v>0</v>
      </c>
      <c r="G15" t="str">
        <f t="shared" ca="1" si="2"/>
        <v>OK</v>
      </c>
    </row>
    <row r="16" spans="1:7" ht="28.8" x14ac:dyDescent="0.3">
      <c r="A16" t="s">
        <v>62</v>
      </c>
      <c r="B16" t="s">
        <v>65</v>
      </c>
      <c r="C16" t="s">
        <v>78</v>
      </c>
      <c r="D16" s="4" t="str" cm="1">
        <f t="array" aca="1" ref="D16" ca="1">INDIRECT("Raw!"&amp;C16&amp;"1")</f>
        <v>Why were there so many trashes near famous monument?
-Яагаад алдарт хөшөөны ойр хавьд маш их хогнууд овоорчихсон байгаа юм?</v>
      </c>
      <c r="E16">
        <f t="shared" ca="1" si="0"/>
        <v>100</v>
      </c>
      <c r="F16">
        <f t="shared" ca="1" si="1"/>
        <v>0</v>
      </c>
      <c r="G16" t="str">
        <f t="shared" ca="1" si="2"/>
        <v>OK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F0A76-E5E2-4983-BB4E-0D5B13F7EA97}">
  <dimension ref="A1:Q18"/>
  <sheetViews>
    <sheetView topLeftCell="I1" workbookViewId="0">
      <selection activeCell="O2" sqref="O2"/>
    </sheetView>
  </sheetViews>
  <sheetFormatPr defaultRowHeight="14.4" x14ac:dyDescent="0.3"/>
  <cols>
    <col min="4" max="4" width="4.88671875" customWidth="1"/>
    <col min="7" max="7" width="15.6640625" customWidth="1"/>
    <col min="8" max="8" width="15.6640625" bestFit="1" customWidth="1"/>
    <col min="9" max="9" width="18.5546875" bestFit="1" customWidth="1"/>
    <col min="10" max="10" width="21.5546875" customWidth="1"/>
    <col min="11" max="11" width="9.44140625" bestFit="1" customWidth="1"/>
    <col min="12" max="12" width="22.77734375" customWidth="1"/>
    <col min="14" max="14" width="10.44140625" customWidth="1"/>
    <col min="15" max="15" width="15.5546875" bestFit="1" customWidth="1"/>
    <col min="16" max="16" width="13.5546875" customWidth="1"/>
    <col min="17" max="17" width="23.6640625" customWidth="1"/>
  </cols>
  <sheetData>
    <row r="1" spans="1:17" ht="29.4" customHeight="1" x14ac:dyDescent="0.3">
      <c r="A1" t="s">
        <v>45</v>
      </c>
      <c r="B1" t="s">
        <v>46</v>
      </c>
      <c r="C1" t="s">
        <v>81</v>
      </c>
      <c r="D1" t="s">
        <v>73</v>
      </c>
      <c r="E1" t="s">
        <v>82</v>
      </c>
      <c r="F1" t="s">
        <v>83</v>
      </c>
      <c r="G1" s="4" t="s">
        <v>89</v>
      </c>
      <c r="H1" t="s">
        <v>84</v>
      </c>
      <c r="I1" t="s">
        <v>85</v>
      </c>
      <c r="J1" s="5" t="s">
        <v>86</v>
      </c>
      <c r="K1" t="s">
        <v>87</v>
      </c>
      <c r="L1" t="s">
        <v>88</v>
      </c>
      <c r="N1" t="s">
        <v>46</v>
      </c>
      <c r="O1" t="s">
        <v>96</v>
      </c>
      <c r="P1" t="s">
        <v>97</v>
      </c>
      <c r="Q1" t="s">
        <v>98</v>
      </c>
    </row>
    <row r="2" spans="1:17" x14ac:dyDescent="0.3">
      <c r="A2" t="s">
        <v>48</v>
      </c>
      <c r="B2" t="str">
        <f>_xlfn.XLOOKUP($A2,Map!$A$2:$A$16,Map!$B$2:$B$16)</f>
        <v>TW</v>
      </c>
      <c r="C2" t="str">
        <f>_xlfn.XLOOKUP($A2,Map!$A$2:$A$16,Map!$C$2:$C$16)</f>
        <v>F</v>
      </c>
      <c r="D2">
        <f ca="1">COUNT(INDIRECT("Raw!"&amp;$C2&amp;"2:"&amp;$C2&amp;"101"))</f>
        <v>100</v>
      </c>
      <c r="E2">
        <f ca="1">AVERAGE(INDIRECT("Raw!"&amp;$C2&amp;"2:"&amp;$C2&amp;"101"))</f>
        <v>2.3199999999999998</v>
      </c>
      <c r="F2">
        <f ca="1">_xlfn.STDEV.S(INDIRECT("Raw!"&amp;$C2&amp;"2:"&amp;$C2&amp;"101"))</f>
        <v>0.83943222754815916</v>
      </c>
      <c r="G2">
        <f ca="1">F2/2</f>
        <v>0.41971611377407958</v>
      </c>
      <c r="H2">
        <f ca="1">COUNTIF(INDIRECT("Raw!"&amp;$C2&amp;"2:"&amp;$C2&amp;"101"),3)/$D2</f>
        <v>0.32</v>
      </c>
      <c r="I2">
        <f ca="1">MAX(0,1-2*H2)</f>
        <v>0.36</v>
      </c>
      <c r="J2">
        <f ca="1">0.7*G2+0.3*I2</f>
        <v>0.40180127964185569</v>
      </c>
      <c r="K2" t="str">
        <f ca="1">IF(J2&gt;=0.5,"High",IF(J2&gt;=0.4,"Medium","Low"))</f>
        <v>Medium</v>
      </c>
      <c r="L2" t="str">
        <f ca="1">IF(K2="High","Rewrite / Human review",IF(K2="Medium","Add context / clarify","Publish"))</f>
        <v>Add context / clarify</v>
      </c>
      <c r="N2" t="s">
        <v>64</v>
      </c>
      <c r="O2">
        <f t="shared" ref="O2:O4" ca="1" si="0">AVERAGEIF($B$2:$B$16,N2,$J$2:$J$16)</f>
        <v>0.44645054082906654</v>
      </c>
      <c r="P2">
        <f t="shared" ref="P2:P4" ca="1" si="1">AVERAGEIF($B$2:$B$16,N2,$F$2:$F$16)</f>
        <v>0.85043011665447565</v>
      </c>
      <c r="Q2">
        <f t="shared" ref="Q2:Q4" ca="1" si="2">COUNTIFS($B$2:$B$16,N2,$K$2:$K$16,"High")</f>
        <v>2</v>
      </c>
    </row>
    <row r="3" spans="1:17" x14ac:dyDescent="0.3">
      <c r="A3" t="s">
        <v>49</v>
      </c>
      <c r="B3" t="str">
        <f>_xlfn.XLOOKUP($A3,Map!$A$2:$A$16,Map!$B$2:$B$16)</f>
        <v>TW</v>
      </c>
      <c r="C3" t="str">
        <f>_xlfn.XLOOKUP($A3,Map!$A$2:$A$16,Map!$C$2:$C$16)</f>
        <v>G</v>
      </c>
      <c r="D3">
        <f t="shared" ref="D3:D16" ca="1" si="3">COUNT(INDIRECT("Raw!"&amp;$C3&amp;"2:"&amp;$C3&amp;"101"))</f>
        <v>100</v>
      </c>
      <c r="E3">
        <f t="shared" ref="E3:E16" ca="1" si="4">AVERAGE(INDIRECT("Raw!"&amp;$C3&amp;"2:"&amp;$C3&amp;"101"))</f>
        <v>2.0699999999999998</v>
      </c>
      <c r="F3">
        <f t="shared" ref="F3:F16" ca="1" si="5">_xlfn.STDEV.S(INDIRECT("Raw!"&amp;$C3&amp;"2:"&amp;$C3&amp;"101"))</f>
        <v>0.97706011311815633</v>
      </c>
      <c r="G3">
        <f t="shared" ref="G3:G16" ca="1" si="6">F3/2</f>
        <v>0.48853005655907816</v>
      </c>
      <c r="H3">
        <f t="shared" ref="H3:H16" ca="1" si="7">COUNTIF(INDIRECT("Raw!"&amp;$C3&amp;"2:"&amp;$C3&amp;"101"),3)/$D3</f>
        <v>0.21</v>
      </c>
      <c r="I3">
        <f t="shared" ref="I3:I16" ca="1" si="8">MAX(0,1-2*H3)</f>
        <v>0.58000000000000007</v>
      </c>
      <c r="J3">
        <f t="shared" ref="J3:J16" ca="1" si="9">0.7*G3+0.3*I3</f>
        <v>0.51597103959135471</v>
      </c>
      <c r="K3" t="str">
        <f t="shared" ref="K3:K16" ca="1" si="10">IF(J3&gt;=0.5,"High",IF(J3&gt;=0.4,"Medium","Low"))</f>
        <v>High</v>
      </c>
      <c r="L3" t="str">
        <f t="shared" ref="L3:L16" ca="1" si="11">IF(K3="High","Rewrite / Human review",IF(K3="Medium","Add context / clarify","Publish"))</f>
        <v>Rewrite / Human review</v>
      </c>
      <c r="N3" t="s">
        <v>63</v>
      </c>
      <c r="O3">
        <f t="shared" ca="1" si="0"/>
        <v>0.48150955703471532</v>
      </c>
      <c r="P3">
        <f t="shared" ca="1" si="1"/>
        <v>0.94374159152775816</v>
      </c>
      <c r="Q3">
        <f t="shared" ca="1" si="2"/>
        <v>3</v>
      </c>
    </row>
    <row r="4" spans="1:17" x14ac:dyDescent="0.3">
      <c r="A4" t="s">
        <v>50</v>
      </c>
      <c r="B4" t="str">
        <f>_xlfn.XLOOKUP($A4,Map!$A$2:$A$16,Map!$B$2:$B$16)</f>
        <v>TW</v>
      </c>
      <c r="C4" t="str">
        <f>_xlfn.XLOOKUP($A4,Map!$A$2:$A$16,Map!$C$2:$C$16)</f>
        <v>H</v>
      </c>
      <c r="D4">
        <f t="shared" ca="1" si="3"/>
        <v>100</v>
      </c>
      <c r="E4">
        <f t="shared" ca="1" si="4"/>
        <v>3.32</v>
      </c>
      <c r="F4">
        <f t="shared" ca="1" si="5"/>
        <v>0.83943222754815916</v>
      </c>
      <c r="G4">
        <f t="shared" ca="1" si="6"/>
        <v>0.41971611377407958</v>
      </c>
      <c r="H4">
        <f t="shared" ca="1" si="7"/>
        <v>0.44</v>
      </c>
      <c r="I4">
        <f t="shared" ca="1" si="8"/>
        <v>0.12</v>
      </c>
      <c r="J4">
        <f t="shared" ca="1" si="9"/>
        <v>0.32980127964185568</v>
      </c>
      <c r="K4" t="str">
        <f t="shared" ca="1" si="10"/>
        <v>Low</v>
      </c>
      <c r="L4" t="str">
        <f t="shared" ca="1" si="11"/>
        <v>Publish</v>
      </c>
      <c r="N4" t="s">
        <v>65</v>
      </c>
      <c r="O4">
        <f t="shared" ca="1" si="0"/>
        <v>0.54292160365736186</v>
      </c>
      <c r="P4">
        <f t="shared" ca="1" si="1"/>
        <v>0.99920458187817718</v>
      </c>
      <c r="Q4">
        <f t="shared" ca="1" si="2"/>
        <v>4</v>
      </c>
    </row>
    <row r="5" spans="1:17" x14ac:dyDescent="0.3">
      <c r="A5" t="s">
        <v>51</v>
      </c>
      <c r="B5" t="str">
        <f>_xlfn.XLOOKUP($A5,Map!$A$2:$A$16,Map!$B$2:$B$16)</f>
        <v>TW</v>
      </c>
      <c r="C5" t="str">
        <f>_xlfn.XLOOKUP($A5,Map!$A$2:$A$16,Map!$C$2:$C$16)</f>
        <v>I</v>
      </c>
      <c r="D5">
        <f t="shared" ca="1" si="3"/>
        <v>100</v>
      </c>
      <c r="E5">
        <f t="shared" ca="1" si="4"/>
        <v>4.05</v>
      </c>
      <c r="F5">
        <f t="shared" ca="1" si="5"/>
        <v>0.74366007223078945</v>
      </c>
      <c r="G5">
        <f t="shared" ca="1" si="6"/>
        <v>0.37183003611539472</v>
      </c>
      <c r="H5">
        <f t="shared" ca="1" si="7"/>
        <v>0.13</v>
      </c>
      <c r="I5">
        <f t="shared" ca="1" si="8"/>
        <v>0.74</v>
      </c>
      <c r="J5">
        <f t="shared" ca="1" si="9"/>
        <v>0.48228102528077632</v>
      </c>
      <c r="K5" t="str">
        <f t="shared" ca="1" si="10"/>
        <v>Medium</v>
      </c>
      <c r="L5" t="str">
        <f t="shared" ca="1" si="11"/>
        <v>Add context / clarify</v>
      </c>
    </row>
    <row r="6" spans="1:17" x14ac:dyDescent="0.3">
      <c r="A6" t="s">
        <v>52</v>
      </c>
      <c r="B6" t="str">
        <f>_xlfn.XLOOKUP($A6,Map!$A$2:$A$16,Map!$B$2:$B$16)</f>
        <v>TW</v>
      </c>
      <c r="C6" t="str">
        <f>_xlfn.XLOOKUP($A6,Map!$A$2:$A$16,Map!$C$2:$C$16)</f>
        <v>J</v>
      </c>
      <c r="D6">
        <f t="shared" ca="1" si="3"/>
        <v>100</v>
      </c>
      <c r="E6">
        <f t="shared" ca="1" si="4"/>
        <v>3.98</v>
      </c>
      <c r="F6">
        <f t="shared" ca="1" si="5"/>
        <v>0.85256594282711484</v>
      </c>
      <c r="G6">
        <f t="shared" ca="1" si="6"/>
        <v>0.42628297141355742</v>
      </c>
      <c r="H6">
        <f t="shared" ca="1" si="7"/>
        <v>0.16</v>
      </c>
      <c r="I6">
        <f t="shared" ca="1" si="8"/>
        <v>0.67999999999999994</v>
      </c>
      <c r="J6">
        <f t="shared" ca="1" si="9"/>
        <v>0.50239807998949015</v>
      </c>
      <c r="K6" t="str">
        <f t="shared" ca="1" si="10"/>
        <v>High</v>
      </c>
      <c r="L6" t="str">
        <f t="shared" ca="1" si="11"/>
        <v>Rewrite / Human review</v>
      </c>
    </row>
    <row r="7" spans="1:17" x14ac:dyDescent="0.3">
      <c r="A7" t="s">
        <v>53</v>
      </c>
      <c r="B7" t="str">
        <f>_xlfn.XLOOKUP($A7,Map!$A$2:$A$16,Map!$B$2:$B$16)</f>
        <v>FB</v>
      </c>
      <c r="C7" t="str">
        <f>_xlfn.XLOOKUP($A7,Map!$A$2:$A$16,Map!$C$2:$C$16)</f>
        <v>K</v>
      </c>
      <c r="D7">
        <f t="shared" ca="1" si="3"/>
        <v>100</v>
      </c>
      <c r="E7">
        <f t="shared" ca="1" si="4"/>
        <v>2.16</v>
      </c>
      <c r="F7">
        <f t="shared" ca="1" si="5"/>
        <v>1.0122482228418406</v>
      </c>
      <c r="G7">
        <f t="shared" ca="1" si="6"/>
        <v>0.50612411142092029</v>
      </c>
      <c r="H7">
        <f t="shared" ca="1" si="7"/>
        <v>0.21</v>
      </c>
      <c r="I7">
        <f t="shared" ca="1" si="8"/>
        <v>0.58000000000000007</v>
      </c>
      <c r="J7">
        <f t="shared" ca="1" si="9"/>
        <v>0.52828687799464424</v>
      </c>
      <c r="K7" t="str">
        <f t="shared" ca="1" si="10"/>
        <v>High</v>
      </c>
      <c r="L7" t="str">
        <f t="shared" ca="1" si="11"/>
        <v>Rewrite / Human review</v>
      </c>
      <c r="N7" t="s">
        <v>45</v>
      </c>
      <c r="O7" t="s">
        <v>46</v>
      </c>
      <c r="P7" t="s">
        <v>99</v>
      </c>
      <c r="Q7" t="s">
        <v>88</v>
      </c>
    </row>
    <row r="8" spans="1:17" x14ac:dyDescent="0.3">
      <c r="A8" t="s">
        <v>54</v>
      </c>
      <c r="B8" t="str">
        <f>_xlfn.XLOOKUP($A8,Map!$A$2:$A$16,Map!$B$2:$B$16)</f>
        <v>FB</v>
      </c>
      <c r="C8" t="str">
        <f>_xlfn.XLOOKUP($A8,Map!$A$2:$A$16,Map!$C$2:$C$16)</f>
        <v>L</v>
      </c>
      <c r="D8">
        <f t="shared" ca="1" si="3"/>
        <v>100</v>
      </c>
      <c r="E8">
        <f t="shared" ca="1" si="4"/>
        <v>4.12</v>
      </c>
      <c r="F8">
        <f t="shared" ca="1" si="5"/>
        <v>0.91320282190726576</v>
      </c>
      <c r="G8">
        <f t="shared" ca="1" si="6"/>
        <v>0.45660141095363288</v>
      </c>
      <c r="H8">
        <f t="shared" ca="1" si="7"/>
        <v>0.15</v>
      </c>
      <c r="I8">
        <f t="shared" ca="1" si="8"/>
        <v>0.7</v>
      </c>
      <c r="J8">
        <f t="shared" ca="1" si="9"/>
        <v>0.52962098766754295</v>
      </c>
      <c r="K8" t="str">
        <f t="shared" ca="1" si="10"/>
        <v>High</v>
      </c>
      <c r="L8" t="str">
        <f t="shared" ca="1" si="11"/>
        <v>Rewrite / Human review</v>
      </c>
      <c r="N8" t="str">
        <f t="shared" ref="N8:N12" ca="1" si="12">INDEX($A$2:$A$16, MATCH($P8,$J$2:$J$16,0))</f>
        <v>IG_05</v>
      </c>
      <c r="O8" t="str">
        <f t="shared" ref="O8:O12" ca="1" si="13">INDEX($B$2:$B$16, MATCH($P8,$J$2:$J$16,0))</f>
        <v>IG</v>
      </c>
      <c r="P8">
        <f t="shared" ref="P8:P12" ca="1" si="14">LARGE($J$2:$J$16,ROW(A1))</f>
        <v>0.60122086866870705</v>
      </c>
      <c r="Q8" t="str">
        <f t="shared" ref="Q8:Q12" ca="1" si="15">INDEX($L$2:$L$16, MATCH($P8,$J$2:$J$16,0))</f>
        <v>Rewrite / Human review</v>
      </c>
    </row>
    <row r="9" spans="1:17" x14ac:dyDescent="0.3">
      <c r="A9" t="s">
        <v>55</v>
      </c>
      <c r="B9" t="str">
        <f>_xlfn.XLOOKUP($A9,Map!$A$2:$A$16,Map!$B$2:$B$16)</f>
        <v>FB</v>
      </c>
      <c r="C9" t="str">
        <f>_xlfn.XLOOKUP($A9,Map!$A$2:$A$16,Map!$C$2:$C$16)</f>
        <v>M</v>
      </c>
      <c r="D9">
        <f t="shared" ca="1" si="3"/>
        <v>100</v>
      </c>
      <c r="E9">
        <f t="shared" ca="1" si="4"/>
        <v>2.13</v>
      </c>
      <c r="F9">
        <f t="shared" ca="1" si="5"/>
        <v>1.069834311725631</v>
      </c>
      <c r="G9">
        <f t="shared" ca="1" si="6"/>
        <v>0.53491715586281552</v>
      </c>
      <c r="H9">
        <f t="shared" ca="1" si="7"/>
        <v>0.13</v>
      </c>
      <c r="I9">
        <f t="shared" ca="1" si="8"/>
        <v>0.74</v>
      </c>
      <c r="J9">
        <f t="shared" ca="1" si="9"/>
        <v>0.59644200910397083</v>
      </c>
      <c r="K9" t="str">
        <f t="shared" ca="1" si="10"/>
        <v>High</v>
      </c>
      <c r="L9" t="str">
        <f t="shared" ca="1" si="11"/>
        <v>Rewrite / Human review</v>
      </c>
      <c r="N9" t="str">
        <f t="shared" ca="1" si="12"/>
        <v>FB_03</v>
      </c>
      <c r="O9" t="str">
        <f t="shared" ca="1" si="13"/>
        <v>FB</v>
      </c>
      <c r="P9">
        <f t="shared" ca="1" si="14"/>
        <v>0.59644200910397083</v>
      </c>
      <c r="Q9" t="str">
        <f t="shared" ca="1" si="15"/>
        <v>Rewrite / Human review</v>
      </c>
    </row>
    <row r="10" spans="1:17" x14ac:dyDescent="0.3">
      <c r="A10" t="s">
        <v>56</v>
      </c>
      <c r="B10" t="str">
        <f>_xlfn.XLOOKUP($A10,Map!$A$2:$A$16,Map!$B$2:$B$16)</f>
        <v>FB</v>
      </c>
      <c r="C10" t="str">
        <f>_xlfn.XLOOKUP($A10,Map!$A$2:$A$16,Map!$C$2:$C$16)</f>
        <v>N</v>
      </c>
      <c r="D10">
        <f t="shared" ca="1" si="3"/>
        <v>100</v>
      </c>
      <c r="E10">
        <f t="shared" ca="1" si="4"/>
        <v>3.71</v>
      </c>
      <c r="F10">
        <f t="shared" ca="1" si="5"/>
        <v>0.85628985935390034</v>
      </c>
      <c r="G10">
        <f t="shared" ca="1" si="6"/>
        <v>0.42814492967695017</v>
      </c>
      <c r="H10">
        <f t="shared" ca="1" si="7"/>
        <v>0.28000000000000003</v>
      </c>
      <c r="I10">
        <f t="shared" ca="1" si="8"/>
        <v>0.43999999999999995</v>
      </c>
      <c r="J10">
        <f t="shared" ca="1" si="9"/>
        <v>0.43170145077386513</v>
      </c>
      <c r="K10" t="str">
        <f t="shared" ca="1" si="10"/>
        <v>Medium</v>
      </c>
      <c r="L10" t="str">
        <f t="shared" ca="1" si="11"/>
        <v>Add context / clarify</v>
      </c>
      <c r="N10" t="str">
        <f t="shared" ca="1" si="12"/>
        <v>IG_03</v>
      </c>
      <c r="O10" t="str">
        <f t="shared" ca="1" si="13"/>
        <v>IG</v>
      </c>
      <c r="P10">
        <f t="shared" ca="1" si="14"/>
        <v>0.56566133180084965</v>
      </c>
      <c r="Q10" t="str">
        <f t="shared" ca="1" si="15"/>
        <v>Rewrite / Human review</v>
      </c>
    </row>
    <row r="11" spans="1:17" x14ac:dyDescent="0.3">
      <c r="A11" t="s">
        <v>57</v>
      </c>
      <c r="B11" t="str">
        <f>_xlfn.XLOOKUP($A11,Map!$A$2:$A$16,Map!$B$2:$B$16)</f>
        <v>FB</v>
      </c>
      <c r="C11" t="str">
        <f>_xlfn.XLOOKUP($A11,Map!$A$2:$A$16,Map!$C$2:$C$16)</f>
        <v>O</v>
      </c>
      <c r="D11">
        <f t="shared" ca="1" si="3"/>
        <v>100</v>
      </c>
      <c r="E11">
        <f t="shared" ca="1" si="4"/>
        <v>3.34</v>
      </c>
      <c r="F11">
        <f t="shared" ca="1" si="5"/>
        <v>0.86713274181015243</v>
      </c>
      <c r="G11">
        <f t="shared" ca="1" si="6"/>
        <v>0.43356637090507621</v>
      </c>
      <c r="H11">
        <f t="shared" ca="1" si="7"/>
        <v>0.47</v>
      </c>
      <c r="I11">
        <f t="shared" ca="1" si="8"/>
        <v>6.0000000000000053E-2</v>
      </c>
      <c r="J11">
        <f t="shared" ca="1" si="9"/>
        <v>0.32149645963355333</v>
      </c>
      <c r="K11" t="str">
        <f t="shared" ca="1" si="10"/>
        <v>Low</v>
      </c>
      <c r="L11" t="str">
        <f t="shared" ca="1" si="11"/>
        <v>Publish</v>
      </c>
      <c r="N11" t="str">
        <f t="shared" ca="1" si="12"/>
        <v>IG_02</v>
      </c>
      <c r="O11" t="str">
        <f t="shared" ca="1" si="13"/>
        <v>IG</v>
      </c>
      <c r="P11">
        <f t="shared" ca="1" si="14"/>
        <v>0.56509995060933171</v>
      </c>
      <c r="Q11" t="str">
        <f t="shared" ca="1" si="15"/>
        <v>Rewrite / Human review</v>
      </c>
    </row>
    <row r="12" spans="1:17" x14ac:dyDescent="0.3">
      <c r="A12" t="s">
        <v>58</v>
      </c>
      <c r="B12" t="str">
        <f>_xlfn.XLOOKUP($A12,Map!$A$2:$A$16,Map!$B$2:$B$16)</f>
        <v>IG</v>
      </c>
      <c r="C12" t="str">
        <f>_xlfn.XLOOKUP($A12,Map!$A$2:$A$16,Map!$C$2:$C$16)</f>
        <v>P</v>
      </c>
      <c r="D12">
        <f t="shared" ca="1" si="3"/>
        <v>100</v>
      </c>
      <c r="E12">
        <f t="shared" ca="1" si="4"/>
        <v>2.5</v>
      </c>
      <c r="F12">
        <f t="shared" ca="1" si="5"/>
        <v>0.91563302604473495</v>
      </c>
      <c r="G12">
        <f t="shared" ca="1" si="6"/>
        <v>0.45781651302236748</v>
      </c>
      <c r="H12">
        <f t="shared" ca="1" si="7"/>
        <v>0.31</v>
      </c>
      <c r="I12">
        <f t="shared" ca="1" si="8"/>
        <v>0.38</v>
      </c>
      <c r="J12">
        <f t="shared" ca="1" si="9"/>
        <v>0.43447155911565721</v>
      </c>
      <c r="K12" t="str">
        <f t="shared" ca="1" si="10"/>
        <v>Medium</v>
      </c>
      <c r="L12" t="str">
        <f t="shared" ca="1" si="11"/>
        <v>Add context / clarify</v>
      </c>
      <c r="N12" t="str">
        <f t="shared" ca="1" si="12"/>
        <v>IG_04</v>
      </c>
      <c r="O12" t="str">
        <f t="shared" ca="1" si="13"/>
        <v>IG</v>
      </c>
      <c r="P12">
        <f t="shared" ca="1" si="14"/>
        <v>0.54815430809226418</v>
      </c>
      <c r="Q12" t="str">
        <f t="shared" ca="1" si="15"/>
        <v>Rewrite / Human review</v>
      </c>
    </row>
    <row r="13" spans="1:17" x14ac:dyDescent="0.3">
      <c r="A13" t="s">
        <v>59</v>
      </c>
      <c r="B13" t="str">
        <f>_xlfn.XLOOKUP($A13,Map!$A$2:$A$16,Map!$B$2:$B$16)</f>
        <v>IG</v>
      </c>
      <c r="C13" t="str">
        <f>_xlfn.XLOOKUP($A13,Map!$A$2:$A$16,Map!$C$2:$C$16)</f>
        <v>Q</v>
      </c>
      <c r="D13">
        <f t="shared" ca="1" si="3"/>
        <v>100</v>
      </c>
      <c r="E13">
        <f t="shared" ca="1" si="4"/>
        <v>3.97</v>
      </c>
      <c r="F13">
        <f t="shared" ca="1" si="5"/>
        <v>1.048857001740948</v>
      </c>
      <c r="G13">
        <f t="shared" ca="1" si="6"/>
        <v>0.52442850087047399</v>
      </c>
      <c r="H13">
        <f t="shared" ca="1" si="7"/>
        <v>0.17</v>
      </c>
      <c r="I13">
        <f t="shared" ca="1" si="8"/>
        <v>0.65999999999999992</v>
      </c>
      <c r="J13">
        <f t="shared" ca="1" si="9"/>
        <v>0.56509995060933171</v>
      </c>
      <c r="K13" t="str">
        <f t="shared" ca="1" si="10"/>
        <v>High</v>
      </c>
      <c r="L13" t="str">
        <f t="shared" ca="1" si="11"/>
        <v>Rewrite / Human review</v>
      </c>
    </row>
    <row r="14" spans="1:17" x14ac:dyDescent="0.3">
      <c r="A14" t="s">
        <v>60</v>
      </c>
      <c r="B14" t="str">
        <f>_xlfn.XLOOKUP($A14,Map!$A$2:$A$16,Map!$B$2:$B$16)</f>
        <v>IG</v>
      </c>
      <c r="C14" t="str">
        <f>_xlfn.XLOOKUP($A14,Map!$A$2:$A$16,Map!$C$2:$C$16)</f>
        <v>R</v>
      </c>
      <c r="D14">
        <f t="shared" ca="1" si="3"/>
        <v>100</v>
      </c>
      <c r="E14">
        <f t="shared" ca="1" si="4"/>
        <v>4.2300000000000004</v>
      </c>
      <c r="F14">
        <f t="shared" ca="1" si="5"/>
        <v>0.93046094800242751</v>
      </c>
      <c r="G14">
        <f t="shared" ca="1" si="6"/>
        <v>0.46523047400121376</v>
      </c>
      <c r="H14">
        <f t="shared" ca="1" si="7"/>
        <v>0.1</v>
      </c>
      <c r="I14">
        <f t="shared" ca="1" si="8"/>
        <v>0.8</v>
      </c>
      <c r="J14">
        <f t="shared" ca="1" si="9"/>
        <v>0.56566133180084965</v>
      </c>
      <c r="K14" t="str">
        <f t="shared" ca="1" si="10"/>
        <v>High</v>
      </c>
      <c r="L14" t="str">
        <f t="shared" ca="1" si="11"/>
        <v>Rewrite / Human review</v>
      </c>
    </row>
    <row r="15" spans="1:17" x14ac:dyDescent="0.3">
      <c r="A15" t="s">
        <v>61</v>
      </c>
      <c r="B15" t="str">
        <f>_xlfn.XLOOKUP($A15,Map!$A$2:$A$16,Map!$B$2:$B$16)</f>
        <v>IG</v>
      </c>
      <c r="C15" t="str">
        <f>_xlfn.XLOOKUP($A15,Map!$A$2:$A$16,Map!$C$2:$C$16)</f>
        <v>S</v>
      </c>
      <c r="D15">
        <f t="shared" ca="1" si="3"/>
        <v>100</v>
      </c>
      <c r="E15">
        <f t="shared" ca="1" si="4"/>
        <v>4.32</v>
      </c>
      <c r="F15">
        <f t="shared" ca="1" si="5"/>
        <v>0.89758373740646924</v>
      </c>
      <c r="G15">
        <f t="shared" ca="1" si="6"/>
        <v>0.44879186870323462</v>
      </c>
      <c r="H15">
        <f t="shared" ca="1" si="7"/>
        <v>0.11</v>
      </c>
      <c r="I15">
        <f t="shared" ca="1" si="8"/>
        <v>0.78</v>
      </c>
      <c r="J15">
        <f t="shared" ca="1" si="9"/>
        <v>0.54815430809226418</v>
      </c>
      <c r="K15" t="str">
        <f t="shared" ca="1" si="10"/>
        <v>High</v>
      </c>
      <c r="L15" t="str">
        <f t="shared" ca="1" si="11"/>
        <v>Rewrite / Human review</v>
      </c>
    </row>
    <row r="16" spans="1:17" x14ac:dyDescent="0.3">
      <c r="A16" t="s">
        <v>62</v>
      </c>
      <c r="B16" t="str">
        <f>_xlfn.XLOOKUP($A16,Map!$A$2:$A$16,Map!$B$2:$B$16)</f>
        <v>IG</v>
      </c>
      <c r="C16" t="str">
        <f>_xlfn.XLOOKUP($A16,Map!$A$2:$A$16,Map!$C$2:$C$16)</f>
        <v>T</v>
      </c>
      <c r="D16">
        <f t="shared" ca="1" si="3"/>
        <v>100</v>
      </c>
      <c r="E16">
        <f t="shared" ca="1" si="4"/>
        <v>2.31</v>
      </c>
      <c r="F16">
        <f t="shared" ca="1" si="5"/>
        <v>1.203488196196306</v>
      </c>
      <c r="G16">
        <f t="shared" ca="1" si="6"/>
        <v>0.60174409809815299</v>
      </c>
      <c r="H16">
        <f t="shared" ca="1" si="7"/>
        <v>0.2</v>
      </c>
      <c r="I16">
        <f t="shared" ca="1" si="8"/>
        <v>0.6</v>
      </c>
      <c r="J16">
        <f t="shared" ca="1" si="9"/>
        <v>0.60122086866870705</v>
      </c>
      <c r="K16" t="str">
        <f t="shared" ca="1" si="10"/>
        <v>High</v>
      </c>
      <c r="L16" t="str">
        <f t="shared" ca="1" si="11"/>
        <v>Rewrite / Human review</v>
      </c>
    </row>
    <row r="18" spans="1:2" x14ac:dyDescent="0.3">
      <c r="A18" t="s">
        <v>90</v>
      </c>
      <c r="B18">
        <f ca="1">AVERAGEIF($B$2:$B$16,"TW",$J$2:$J$16)</f>
        <v>0.44645054082906654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2FCF2-4E5E-464C-A6C0-836796646254}">
  <dimension ref="A1:G5"/>
  <sheetViews>
    <sheetView workbookViewId="0">
      <selection activeCell="I8" sqref="I8"/>
    </sheetView>
  </sheetViews>
  <sheetFormatPr defaultRowHeight="14.4" x14ac:dyDescent="0.3"/>
  <cols>
    <col min="1" max="1" width="9.21875" customWidth="1"/>
    <col min="2" max="4" width="12" bestFit="1" customWidth="1"/>
    <col min="5" max="5" width="13" customWidth="1"/>
    <col min="6" max="6" width="24.77734375" customWidth="1"/>
    <col min="7" max="7" width="18.109375" customWidth="1"/>
  </cols>
  <sheetData>
    <row r="1" spans="1:7" x14ac:dyDescent="0.3">
      <c r="A1" t="s">
        <v>95</v>
      </c>
      <c r="B1" t="s">
        <v>100</v>
      </c>
      <c r="C1" t="s">
        <v>101</v>
      </c>
      <c r="D1" t="s">
        <v>102</v>
      </c>
      <c r="E1" t="s">
        <v>112</v>
      </c>
      <c r="F1" t="s">
        <v>113</v>
      </c>
      <c r="G1" t="s">
        <v>114</v>
      </c>
    </row>
    <row r="2" spans="1:7" x14ac:dyDescent="0.3">
      <c r="A2" t="s">
        <v>34</v>
      </c>
      <c r="B2">
        <f>AVERAGEIFS(Raw!$U$2:$U$101, Raw!$AI$2:$AI$101, $A2)</f>
        <v>1.1447795523372828</v>
      </c>
      <c r="C2">
        <f>AVERAGEIFS(Raw!$V$2:$V$101, Raw!$AI$2:$AI$101, $A2)</f>
        <v>1.1970118386678232</v>
      </c>
      <c r="D2">
        <f>AVERAGEIFS(Raw!$W$2:$W$101, Raw!$AI$2:$AI$101, $A2)</f>
        <v>1.2176100032142068</v>
      </c>
      <c r="E2">
        <f>COUNTIF(Raw!$AI$2:$AI$101, $A2)</f>
        <v>72</v>
      </c>
      <c r="F2">
        <f t="shared" ref="F2:F5" si="0">IF($A2="Instagram",$D2,IF($A2="Facebook",$C2,$B2))</f>
        <v>1.2176100032142068</v>
      </c>
      <c r="G2">
        <f>F2-IF($A2="Instagram",AVERAGE($B2,$C2),
 IF($A2="Facebook",AVERAGE($B2,$D2),
 AVERAGE($C2,$D2)))</f>
        <v>4.6714307711653635E-2</v>
      </c>
    </row>
    <row r="3" spans="1:7" x14ac:dyDescent="0.3">
      <c r="A3" t="s">
        <v>35</v>
      </c>
      <c r="B3">
        <f>AVERAGEIFS(Raw!$U$2:$U$101, Raw!$AI$2:$AI$101, $A3)</f>
        <v>1.0693508026738223</v>
      </c>
      <c r="C3">
        <f>AVERAGEIFS(Raw!$V$2:$V$101, Raw!$AI$2:$AI$101, $A3)</f>
        <v>1.1821925893543186</v>
      </c>
      <c r="D3">
        <f>AVERAGEIFS(Raw!$W$2:$W$101, Raw!$AI$2:$AI$101, $A3)</f>
        <v>1.2801687769421886</v>
      </c>
      <c r="E3">
        <f>COUNTIF(Raw!$AI$2:$AI$101, $A3)</f>
        <v>19</v>
      </c>
      <c r="F3">
        <f t="shared" si="0"/>
        <v>1.1821925893543186</v>
      </c>
      <c r="G3">
        <f t="shared" ref="G3:G4" si="1">F3-IF($A3="Instagram",AVERAGE($B3,$C3),
 IF($A3="Facebook",AVERAGE($B3,$D3),
 AVERAGE($C3,$D3)))</f>
        <v>7.4327995463130403E-3</v>
      </c>
    </row>
    <row r="4" spans="1:7" x14ac:dyDescent="0.3">
      <c r="A4" t="s">
        <v>110</v>
      </c>
      <c r="B4">
        <f>AVERAGEIFS(Raw!$U$2:$U$101, Raw!$AI$2:$AI$101, $A4)</f>
        <v>1.051124664260406</v>
      </c>
      <c r="C4">
        <f>AVERAGEIFS(Raw!$V$2:$V$101, Raw!$AI$2:$AI$101, $A4)</f>
        <v>1.3367806042272226</v>
      </c>
      <c r="D4">
        <f>AVERAGEIFS(Raw!$W$2:$W$101, Raw!$AI$2:$AI$101, $A4)</f>
        <v>1.4513297049044627</v>
      </c>
      <c r="E4">
        <f>COUNTIF(Raw!$AI$2:$AI$101, $A4)</f>
        <v>9</v>
      </c>
      <c r="F4">
        <f t="shared" si="0"/>
        <v>1.051124664260406</v>
      </c>
      <c r="G4">
        <f t="shared" si="1"/>
        <v>-0.34293049030543665</v>
      </c>
    </row>
    <row r="5" spans="1:7" ht="13.8" customHeight="1" x14ac:dyDescent="0.3">
      <c r="A5" s="4"/>
      <c r="E5">
        <f>SUM(E2:E4)</f>
        <v>100</v>
      </c>
      <c r="F5">
        <f t="shared" si="0"/>
        <v>0</v>
      </c>
    </row>
  </sheetData>
  <pageMargins left="0.7" right="0.7" top="0.75" bottom="0.75" header="0.3" footer="0.3"/>
  <ignoredErrors>
    <ignoredError sqref="G2 G3:G4" calculatedColumn="1"/>
  </ignoredError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12</vt:i4>
      </vt:variant>
    </vt:vector>
  </HeadingPairs>
  <TitlesOfParts>
    <vt:vector size="12" baseType="lpstr">
      <vt:lpstr>Raw</vt:lpstr>
      <vt:lpstr>Object</vt:lpstr>
      <vt:lpstr>Y0_Input</vt:lpstr>
      <vt:lpstr>Y0_Result_Normal</vt:lpstr>
      <vt:lpstr>Y0_Input_Inv</vt:lpstr>
      <vt:lpstr>Y0_Result_Inverse</vt:lpstr>
      <vt:lpstr>Map</vt:lpstr>
      <vt:lpstr>PostMetrics</vt:lpstr>
      <vt:lpstr>Target group</vt:lpstr>
      <vt:lpstr>PlatformSummary</vt:lpstr>
      <vt:lpstr>DecisionOutput</vt:lpstr>
      <vt:lpstr>COCO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Munkh-Orgil Batbayar</dc:creator>
  <cp:lastModifiedBy>Lttd</cp:lastModifiedBy>
  <dcterms:created xsi:type="dcterms:W3CDTF">2026-02-16T15:05:22Z</dcterms:created>
  <dcterms:modified xsi:type="dcterms:W3CDTF">2026-02-24T17:46:01Z</dcterms:modified>
</cp:coreProperties>
</file>