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Patrik\Documents\közgáz\VII. félév\Szakdolgozat\"/>
    </mc:Choice>
  </mc:AlternateContent>
  <bookViews>
    <workbookView xWindow="8088" yWindow="48" windowWidth="20508" windowHeight="10992"/>
  </bookViews>
  <sheets>
    <sheet name="COCO" sheetId="2" r:id="rId1"/>
    <sheet name="Prognózis" sheetId="23" r:id="rId2"/>
    <sheet name="Modell" sheetId="25" r:id="rId3"/>
    <sheet name="Pivot" sheetId="10" r:id="rId4"/>
    <sheet name="Alapadat" sheetId="11" r:id="rId5"/>
  </sheets>
  <definedNames>
    <definedName name="_xlnm._FilterDatabase" localSheetId="4" hidden="1">Alapadat!$A$1:$I$376</definedName>
    <definedName name="OpenSolver_ChosenSolver" localSheetId="0" hidden="1">CBC</definedName>
    <definedName name="OpenSolver_DualsNewSheet" localSheetId="0" hidden="1">0</definedName>
    <definedName name="OpenSolver_LinearityCheck" localSheetId="0" hidden="1">1</definedName>
    <definedName name="OpenSolver_UpdateSensitivity" localSheetId="0" hidden="1">1</definedName>
    <definedName name="solver_adj" localSheetId="0" hidden="1">COCO!$B$65:$O$89</definedName>
    <definedName name="solver_adj" localSheetId="1" hidden="1">Prognózis!#REF!</definedName>
    <definedName name="solver_cvg" localSheetId="0" hidden="1">0.0001</definedName>
    <definedName name="solver_cvg" localSheetId="1" hidden="1">0.0001</definedName>
    <definedName name="solver_drv" localSheetId="0" hidden="1">1</definedName>
    <definedName name="solver_drv" localSheetId="1" hidden="1">1</definedName>
    <definedName name="solver_eng" localSheetId="0" hidden="1">1</definedName>
    <definedName name="solver_eng" localSheetId="1" hidden="1">1</definedName>
    <definedName name="solver_est" localSheetId="0" hidden="1">1</definedName>
    <definedName name="solver_est" localSheetId="1" hidden="1">1</definedName>
    <definedName name="solver_itr" localSheetId="0" hidden="1">2147483647</definedName>
    <definedName name="solver_itr" localSheetId="1" hidden="1">2147483647</definedName>
    <definedName name="solver_lhs1" localSheetId="0" hidden="1">COCO!$B$126:$O$150</definedName>
    <definedName name="solver_lhs1" localSheetId="1" hidden="1">Prognózis!#REF!</definedName>
    <definedName name="solver_lhs10" localSheetId="0" hidden="1">COCO!$B$5</definedName>
    <definedName name="solver_lhs10" localSheetId="1" hidden="1">Prognózis!#REF!</definedName>
    <definedName name="solver_lhs11" localSheetId="0" hidden="1">COCO!$B$6</definedName>
    <definedName name="solver_lhs11" localSheetId="1" hidden="1">Prognózis!#REF!</definedName>
    <definedName name="solver_lhs12" localSheetId="0" hidden="1">COCO!$C$3</definedName>
    <definedName name="solver_lhs12" localSheetId="1" hidden="1">Prognózis!#REF!</definedName>
    <definedName name="solver_lhs13" localSheetId="0" hidden="1">COCO!$C$3:$C$6</definedName>
    <definedName name="solver_lhs13" localSheetId="1" hidden="1">Prognózis!#REF!</definedName>
    <definedName name="solver_lhs14" localSheetId="0" hidden="1">COCO!$C$3:$C$6</definedName>
    <definedName name="solver_lhs14" localSheetId="1" hidden="1">Prognózis!#REF!</definedName>
    <definedName name="solver_lhs15" localSheetId="0" hidden="1">COCO!$C$4</definedName>
    <definedName name="solver_lhs15" localSheetId="1" hidden="1">Prognózis!#REF!</definedName>
    <definedName name="solver_lhs16" localSheetId="0" hidden="1">COCO!$C$5</definedName>
    <definedName name="solver_lhs16" localSheetId="1" hidden="1">Prognózis!#REF!</definedName>
    <definedName name="solver_lhs17" localSheetId="0" hidden="1">COCO!$C$6</definedName>
    <definedName name="solver_lhs17" localSheetId="1" hidden="1">Prognózis!#REF!</definedName>
    <definedName name="solver_lhs18" localSheetId="0" hidden="1">COCO!$D$3</definedName>
    <definedName name="solver_lhs18" localSheetId="1" hidden="1">Prognózis!#REF!</definedName>
    <definedName name="solver_lhs19" localSheetId="0" hidden="1">COCO!$D$3:$D$6</definedName>
    <definedName name="solver_lhs19" localSheetId="1" hidden="1">Prognózis!#REF!</definedName>
    <definedName name="solver_lhs2" localSheetId="0" hidden="1">COCO!$E$120</definedName>
    <definedName name="solver_lhs2" localSheetId="1" hidden="1">Prognózis!#REF!</definedName>
    <definedName name="solver_lhs20" localSheetId="0" hidden="1">COCO!$D$3:$D$6</definedName>
    <definedName name="solver_lhs20" localSheetId="1" hidden="1">Prognózis!#REF!</definedName>
    <definedName name="solver_lhs21" localSheetId="0" hidden="1">COCO!$D$4</definedName>
    <definedName name="solver_lhs21" localSheetId="1" hidden="1">Prognózis!#REF!</definedName>
    <definedName name="solver_lhs22" localSheetId="0" hidden="1">COCO!$D$5</definedName>
    <definedName name="solver_lhs22" localSheetId="1" hidden="1">Prognózis!#REF!</definedName>
    <definedName name="solver_lhs23" localSheetId="0" hidden="1">COCO!$D$6</definedName>
    <definedName name="solver_lhs23" localSheetId="1" hidden="1">Prognózis!#REF!</definedName>
    <definedName name="solver_lhs24" localSheetId="0" hidden="1">COCO!$E$3:$E$7</definedName>
    <definedName name="solver_lhs24" localSheetId="1" hidden="1">Prognózis!#REF!</definedName>
    <definedName name="solver_lhs25" localSheetId="0" hidden="1">COCO!$E$3:$E$7</definedName>
    <definedName name="solver_lhs25" localSheetId="1" hidden="1">Prognózis!#REF!</definedName>
    <definedName name="solver_lhs26" localSheetId="0" hidden="1">COCO!$F$3:$F$7</definedName>
    <definedName name="solver_lhs26" localSheetId="1" hidden="1">Prognózis!#REF!</definedName>
    <definedName name="solver_lhs27" localSheetId="0" hidden="1">COCO!$F$3:$F$7</definedName>
    <definedName name="solver_lhs27" localSheetId="1" hidden="1">Prognózis!#REF!</definedName>
    <definedName name="solver_lhs28" localSheetId="0" hidden="1">COCO!$G$3:$G$6</definedName>
    <definedName name="solver_lhs28" localSheetId="1" hidden="1">Prognózis!#REF!</definedName>
    <definedName name="solver_lhs29" localSheetId="0" hidden="1">COCO!$G$3:$G$6</definedName>
    <definedName name="solver_lhs29" localSheetId="1" hidden="1">Prognózis!#REF!</definedName>
    <definedName name="solver_lhs3" localSheetId="0" hidden="1">COCO!#REF!</definedName>
    <definedName name="solver_lhs3" localSheetId="1" hidden="1">Prognózis!#REF!</definedName>
    <definedName name="solver_lhs30" localSheetId="0" hidden="1">COCO!$H$3:$H$6</definedName>
    <definedName name="solver_lhs30" localSheetId="1" hidden="1">Prognózis!#REF!</definedName>
    <definedName name="solver_lhs31" localSheetId="0" hidden="1">COCO!$H$3:$H$6</definedName>
    <definedName name="solver_lhs31" localSheetId="1" hidden="1">Prognózis!#REF!</definedName>
    <definedName name="solver_lhs32" localSheetId="0" hidden="1">COCO!$I$3:$I$6</definedName>
    <definedName name="solver_lhs33" localSheetId="0" hidden="1">COCO!$I$3:$I$6</definedName>
    <definedName name="solver_lhs4" localSheetId="0" hidden="1">COCO!#REF!</definedName>
    <definedName name="solver_lhs4" localSheetId="1" hidden="1">Prognózis!#REF!</definedName>
    <definedName name="solver_lhs5" localSheetId="0" hidden="1">COCO!#REF!</definedName>
    <definedName name="solver_lhs5" localSheetId="1" hidden="1">Prognózis!#REF!</definedName>
    <definedName name="solver_lhs6" localSheetId="0" hidden="1">COCO!#REF!</definedName>
    <definedName name="solver_lhs6" localSheetId="1" hidden="1">Prognózis!#REF!</definedName>
    <definedName name="solver_lhs7" localSheetId="0" hidden="1">COCO!#REF!</definedName>
    <definedName name="solver_lhs7" localSheetId="1" hidden="1">Prognózis!#REF!</definedName>
    <definedName name="solver_lhs8" localSheetId="0" hidden="1">COCO!$B$3:$B$6</definedName>
    <definedName name="solver_lhs8" localSheetId="1" hidden="1">Prognózis!#REF!</definedName>
    <definedName name="solver_lhs9" localSheetId="0" hidden="1">COCO!$B$4</definedName>
    <definedName name="solver_lhs9" localSheetId="1" hidden="1">Prognózis!#REF!</definedName>
    <definedName name="solver_mip" localSheetId="0" hidden="1">2147483647</definedName>
    <definedName name="solver_mip" localSheetId="1" hidden="1">2147483647</definedName>
    <definedName name="solver_mni" localSheetId="0" hidden="1">30</definedName>
    <definedName name="solver_mni" localSheetId="1" hidden="1">30</definedName>
    <definedName name="solver_mrt" localSheetId="0" hidden="1">0.075</definedName>
    <definedName name="solver_mrt" localSheetId="1" hidden="1">0.075</definedName>
    <definedName name="solver_msl" localSheetId="0" hidden="1">2</definedName>
    <definedName name="solver_msl" localSheetId="1" hidden="1">2</definedName>
    <definedName name="solver_neg" localSheetId="0" hidden="1">1</definedName>
    <definedName name="solver_neg" localSheetId="1" hidden="1">1</definedName>
    <definedName name="solver_nod" localSheetId="0" hidden="1">2147483647</definedName>
    <definedName name="solver_nod" localSheetId="1" hidden="1">2147483647</definedName>
    <definedName name="solver_num" localSheetId="0" hidden="1">1</definedName>
    <definedName name="solver_num" localSheetId="1" hidden="1">28</definedName>
    <definedName name="solver_nwt" localSheetId="0" hidden="1">1</definedName>
    <definedName name="solver_nwt" localSheetId="1" hidden="1">1</definedName>
    <definedName name="solver_opt" localSheetId="0" hidden="1">COCO!$S$120</definedName>
    <definedName name="solver_opt" localSheetId="1" hidden="1">Prognózis!#REF!</definedName>
    <definedName name="solver_pre" localSheetId="0" hidden="1">0.000001</definedName>
    <definedName name="solver_pre" localSheetId="1" hidden="1">0.000001</definedName>
    <definedName name="solver_rbv" localSheetId="0" hidden="1">1</definedName>
    <definedName name="solver_rbv" localSheetId="1" hidden="1">1</definedName>
    <definedName name="solver_rel1" localSheetId="0" hidden="1">3</definedName>
    <definedName name="solver_rel1" localSheetId="1" hidden="1">1</definedName>
    <definedName name="solver_rel10" localSheetId="0" hidden="1">3</definedName>
    <definedName name="solver_rel10" localSheetId="1" hidden="1">3</definedName>
    <definedName name="solver_rel11" localSheetId="0" hidden="1">3</definedName>
    <definedName name="solver_rel11" localSheetId="1" hidden="1">1</definedName>
    <definedName name="solver_rel12" localSheetId="0" hidden="1">3</definedName>
    <definedName name="solver_rel12" localSheetId="1" hidden="1">3</definedName>
    <definedName name="solver_rel13" localSheetId="0" hidden="1">1</definedName>
    <definedName name="solver_rel13" localSheetId="1" hidden="1">1</definedName>
    <definedName name="solver_rel14" localSheetId="0" hidden="1">3</definedName>
    <definedName name="solver_rel14" localSheetId="1" hidden="1">3</definedName>
    <definedName name="solver_rel15" localSheetId="0" hidden="1">3</definedName>
    <definedName name="solver_rel15" localSheetId="1" hidden="1">1</definedName>
    <definedName name="solver_rel16" localSheetId="0" hidden="1">3</definedName>
    <definedName name="solver_rel16" localSheetId="1" hidden="1">3</definedName>
    <definedName name="solver_rel17" localSheetId="0" hidden="1">3</definedName>
    <definedName name="solver_rel17" localSheetId="1" hidden="1">1</definedName>
    <definedName name="solver_rel18" localSheetId="0" hidden="1">1</definedName>
    <definedName name="solver_rel18" localSheetId="1" hidden="1">3</definedName>
    <definedName name="solver_rel19" localSheetId="0" hidden="1">1</definedName>
    <definedName name="solver_rel19" localSheetId="1" hidden="1">1</definedName>
    <definedName name="solver_rel2" localSheetId="0" hidden="1">3</definedName>
    <definedName name="solver_rel2" localSheetId="1" hidden="1">3</definedName>
    <definedName name="solver_rel20" localSheetId="0" hidden="1">3</definedName>
    <definedName name="solver_rel20" localSheetId="1" hidden="1">3</definedName>
    <definedName name="solver_rel21" localSheetId="0" hidden="1">3</definedName>
    <definedName name="solver_rel21" localSheetId="1" hidden="1">1</definedName>
    <definedName name="solver_rel22" localSheetId="0" hidden="1">3</definedName>
    <definedName name="solver_rel22" localSheetId="1" hidden="1">3</definedName>
    <definedName name="solver_rel23" localSheetId="0" hidden="1">3</definedName>
    <definedName name="solver_rel23" localSheetId="1" hidden="1">1</definedName>
    <definedName name="solver_rel24" localSheetId="0" hidden="1">1</definedName>
    <definedName name="solver_rel24" localSheetId="1" hidden="1">3</definedName>
    <definedName name="solver_rel25" localSheetId="0" hidden="1">3</definedName>
    <definedName name="solver_rel25" localSheetId="1" hidden="1">1</definedName>
    <definedName name="solver_rel26" localSheetId="0" hidden="1">1</definedName>
    <definedName name="solver_rel26" localSheetId="1" hidden="1">3</definedName>
    <definedName name="solver_rel27" localSheetId="0" hidden="1">3</definedName>
    <definedName name="solver_rel27" localSheetId="1" hidden="1">1</definedName>
    <definedName name="solver_rel28" localSheetId="0" hidden="1">1</definedName>
    <definedName name="solver_rel28" localSheetId="1" hidden="1">3</definedName>
    <definedName name="solver_rel29" localSheetId="0" hidden="1">3</definedName>
    <definedName name="solver_rel29" localSheetId="1" hidden="1">1</definedName>
    <definedName name="solver_rel3" localSheetId="0" hidden="1">3</definedName>
    <definedName name="solver_rel3" localSheetId="1" hidden="1">1</definedName>
    <definedName name="solver_rel30" localSheetId="0" hidden="1">1</definedName>
    <definedName name="solver_rel30" localSheetId="1" hidden="1">3</definedName>
    <definedName name="solver_rel31" localSheetId="0" hidden="1">3</definedName>
    <definedName name="solver_rel31" localSheetId="1" hidden="1">2</definedName>
    <definedName name="solver_rel32" localSheetId="0" hidden="1">1</definedName>
    <definedName name="solver_rel33" localSheetId="0" hidden="1">3</definedName>
    <definedName name="solver_rel4" localSheetId="0" hidden="1">3</definedName>
    <definedName name="solver_rel4" localSheetId="1" hidden="1">3</definedName>
    <definedName name="solver_rel5" localSheetId="0" hidden="1">3</definedName>
    <definedName name="solver_rel5" localSheetId="1" hidden="1">1</definedName>
    <definedName name="solver_rel6" localSheetId="0" hidden="1">3</definedName>
    <definedName name="solver_rel6" localSheetId="1" hidden="1">3</definedName>
    <definedName name="solver_rel7" localSheetId="0" hidden="1">3</definedName>
    <definedName name="solver_rel7" localSheetId="1" hidden="1">1</definedName>
    <definedName name="solver_rel8" localSheetId="0" hidden="1">3</definedName>
    <definedName name="solver_rel8" localSheetId="1" hidden="1">3</definedName>
    <definedName name="solver_rel9" localSheetId="0" hidden="1">3</definedName>
    <definedName name="solver_rel9" localSheetId="1" hidden="1">1</definedName>
    <definedName name="solver_rhs1" localSheetId="0" hidden="1">0</definedName>
    <definedName name="solver_rhs1" localSheetId="1" hidden="1">Prognózis!#REF!</definedName>
    <definedName name="solver_rhs10" localSheetId="0" hidden="1">COCO!$B$6</definedName>
    <definedName name="solver_rhs10" localSheetId="1" hidden="1">Prognózis!#REF!</definedName>
    <definedName name="solver_rhs11" localSheetId="0" hidden="1">COCO!$B$7</definedName>
    <definedName name="solver_rhs11" localSheetId="1" hidden="1">Prognózis!#REF!</definedName>
    <definedName name="solver_rhs12" localSheetId="0" hidden="1">COCO!$C$4</definedName>
    <definedName name="solver_rhs12" localSheetId="1" hidden="1">Prognózis!#REF!</definedName>
    <definedName name="solver_rhs13" localSheetId="0" hidden="1">25</definedName>
    <definedName name="solver_rhs13" localSheetId="1" hidden="1">Prognózis!#REF!</definedName>
    <definedName name="solver_rhs14" localSheetId="0" hidden="1">0</definedName>
    <definedName name="solver_rhs14" localSheetId="1" hidden="1">Prognózis!#REF!</definedName>
    <definedName name="solver_rhs15" localSheetId="0" hidden="1">COCO!$C$5</definedName>
    <definedName name="solver_rhs15" localSheetId="1" hidden="1">Prognózis!#REF!</definedName>
    <definedName name="solver_rhs16" localSheetId="0" hidden="1">COCO!$C$6</definedName>
    <definedName name="solver_rhs16" localSheetId="1" hidden="1">Prognózis!#REF!</definedName>
    <definedName name="solver_rhs17" localSheetId="0" hidden="1">COCO!$C$7</definedName>
    <definedName name="solver_rhs17" localSheetId="1" hidden="1">Prognózis!#REF!</definedName>
    <definedName name="solver_rhs18" localSheetId="0" hidden="1">COCO!$D$4</definedName>
    <definedName name="solver_rhs18" localSheetId="1" hidden="1">Prognózis!#REF!</definedName>
    <definedName name="solver_rhs19" localSheetId="0" hidden="1">12</definedName>
    <definedName name="solver_rhs19" localSheetId="1" hidden="1">Prognózis!#REF!</definedName>
    <definedName name="solver_rhs2" localSheetId="0" hidden="1">COCO!$H$120</definedName>
    <definedName name="solver_rhs2" localSheetId="1" hidden="1">Prognózis!#REF!</definedName>
    <definedName name="solver_rhs20" localSheetId="0" hidden="1">3</definedName>
    <definedName name="solver_rhs20" localSheetId="1" hidden="1">Prognózis!#REF!</definedName>
    <definedName name="solver_rhs21" localSheetId="0" hidden="1">COCO!$D$5</definedName>
    <definedName name="solver_rhs21" localSheetId="1" hidden="1">Prognózis!#REF!</definedName>
    <definedName name="solver_rhs22" localSheetId="0" hidden="1">COCO!$D$6</definedName>
    <definedName name="solver_rhs22" localSheetId="1" hidden="1">Prognózis!#REF!</definedName>
    <definedName name="solver_rhs23" localSheetId="0" hidden="1">COCO!$D$7</definedName>
    <definedName name="solver_rhs23" localSheetId="1" hidden="1">Prognózis!#REF!</definedName>
    <definedName name="solver_rhs24" localSheetId="0" hidden="1">95</definedName>
    <definedName name="solver_rhs24" localSheetId="1" hidden="1">Prognózis!#REF!</definedName>
    <definedName name="solver_rhs25" localSheetId="0" hidden="1">80</definedName>
    <definedName name="solver_rhs25" localSheetId="1" hidden="1">Prognózis!#REF!</definedName>
    <definedName name="solver_rhs26" localSheetId="0" hidden="1">39</definedName>
    <definedName name="solver_rhs26" localSheetId="1" hidden="1">Prognózis!#REF!</definedName>
    <definedName name="solver_rhs27" localSheetId="0" hidden="1">20</definedName>
    <definedName name="solver_rhs27" localSheetId="1" hidden="1">Prognózis!#REF!</definedName>
    <definedName name="solver_rhs28" localSheetId="0" hidden="1">5</definedName>
    <definedName name="solver_rhs28" localSheetId="1" hidden="1">Prognózis!#REF!</definedName>
    <definedName name="solver_rhs29" localSheetId="0" hidden="1">0.9</definedName>
    <definedName name="solver_rhs29" localSheetId="1" hidden="1">Prognózis!#REF!</definedName>
    <definedName name="solver_rhs3" localSheetId="0" hidden="1">0.05</definedName>
    <definedName name="solver_rhs3" localSheetId="1" hidden="1">Prognózis!#REF!</definedName>
    <definedName name="solver_rhs30" localSheetId="0" hidden="1">12</definedName>
    <definedName name="solver_rhs30" localSheetId="1" hidden="1">Prognózis!#REF!</definedName>
    <definedName name="solver_rhs31" localSheetId="0" hidden="1">3</definedName>
    <definedName name="solver_rhs31" localSheetId="1" hidden="1">Prognózis!#REF!</definedName>
    <definedName name="solver_rhs32" localSheetId="0" hidden="1">33</definedName>
    <definedName name="solver_rhs33" localSheetId="0" hidden="1">10</definedName>
    <definedName name="solver_rhs4" localSheetId="0" hidden="1">COCO!#REF!</definedName>
    <definedName name="solver_rhs4" localSheetId="1" hidden="1">Prognózis!#REF!</definedName>
    <definedName name="solver_rhs5" localSheetId="0" hidden="1">COCO!#REF!</definedName>
    <definedName name="solver_rhs5" localSheetId="1" hidden="1">Prognózis!#REF!</definedName>
    <definedName name="solver_rhs6" localSheetId="0" hidden="1">COCO!#REF!</definedName>
    <definedName name="solver_rhs6" localSheetId="1" hidden="1">Prognózis!#REF!</definedName>
    <definedName name="solver_rhs7" localSheetId="0" hidden="1">COCO!#REF!</definedName>
    <definedName name="solver_rhs7" localSheetId="1" hidden="1">Prognózis!#REF!</definedName>
    <definedName name="solver_rhs8" localSheetId="0" hidden="1">3.4</definedName>
    <definedName name="solver_rhs8" localSheetId="1" hidden="1">Prognózis!#REF!</definedName>
    <definedName name="solver_rhs9" localSheetId="0" hidden="1">COCO!$B$5</definedName>
    <definedName name="solver_rhs9" localSheetId="1" hidden="1">Prognózis!#REF!</definedName>
    <definedName name="solver_rlx" localSheetId="0" hidden="1">2</definedName>
    <definedName name="solver_rlx" localSheetId="1" hidden="1">2</definedName>
    <definedName name="solver_rsd" localSheetId="0" hidden="1">0</definedName>
    <definedName name="solver_rsd" localSheetId="1" hidden="1">0</definedName>
    <definedName name="solver_scl" localSheetId="0" hidden="1">1</definedName>
    <definedName name="solver_scl" localSheetId="1" hidden="1">1</definedName>
    <definedName name="solver_sho" localSheetId="0" hidden="1">2</definedName>
    <definedName name="solver_sho" localSheetId="1" hidden="1">2</definedName>
    <definedName name="solver_ssz" localSheetId="0" hidden="1">100</definedName>
    <definedName name="solver_ssz" localSheetId="1" hidden="1">100</definedName>
    <definedName name="solver_tim" localSheetId="0" hidden="1">2147483647</definedName>
    <definedName name="solver_tim" localSheetId="1" hidden="1">2147483647</definedName>
    <definedName name="solver_tol" localSheetId="0" hidden="1">0.01</definedName>
    <definedName name="solver_tol" localSheetId="1" hidden="1">0.01</definedName>
    <definedName name="solver_typ" localSheetId="0" hidden="1">2</definedName>
    <definedName name="solver_typ" localSheetId="1" hidden="1">3</definedName>
    <definedName name="solver_val" localSheetId="0" hidden="1">0</definedName>
    <definedName name="solver_val" localSheetId="1" hidden="1">1000000</definedName>
    <definedName name="solver_ver" localSheetId="0" hidden="1">3</definedName>
    <definedName name="solver_ver" localSheetId="1" hidden="1">3</definedName>
  </definedNames>
  <calcPr calcId="162913" iterate="1"/>
  <pivotCaches>
    <pivotCache cacheId="0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5" i="2" l="1"/>
  <c r="O36" i="2"/>
  <c r="O37" i="2"/>
  <c r="O38" i="2"/>
  <c r="O39" i="2"/>
  <c r="O40" i="2"/>
  <c r="O41" i="2"/>
  <c r="O42" i="2"/>
  <c r="O43" i="2"/>
  <c r="O103" i="2" s="1"/>
  <c r="O44" i="2"/>
  <c r="O104" i="2" s="1"/>
  <c r="O45" i="2"/>
  <c r="O105" i="2" s="1"/>
  <c r="O46" i="2"/>
  <c r="O106" i="2" s="1"/>
  <c r="O47" i="2"/>
  <c r="O107" i="2" s="1"/>
  <c r="O48" i="2"/>
  <c r="O108" i="2" s="1"/>
  <c r="O49" i="2"/>
  <c r="O109" i="2" s="1"/>
  <c r="O50" i="2"/>
  <c r="O110" i="2" s="1"/>
  <c r="O51" i="2"/>
  <c r="O52" i="2"/>
  <c r="O53" i="2"/>
  <c r="O54" i="2"/>
  <c r="O55" i="2"/>
  <c r="O56" i="2"/>
  <c r="O57" i="2"/>
  <c r="O58" i="2"/>
  <c r="O59" i="2"/>
  <c r="O119" i="2" s="1"/>
  <c r="O95" i="2"/>
  <c r="O96" i="2"/>
  <c r="O97" i="2"/>
  <c r="O98" i="2"/>
  <c r="O99" i="2"/>
  <c r="O100" i="2"/>
  <c r="O101" i="2"/>
  <c r="O102" i="2"/>
  <c r="O111" i="2"/>
  <c r="O112" i="2"/>
  <c r="O113" i="2"/>
  <c r="O114" i="2"/>
  <c r="O115" i="2"/>
  <c r="O116" i="2"/>
  <c r="O117" i="2"/>
  <c r="O118" i="2"/>
  <c r="G34" i="23"/>
  <c r="G38" i="23"/>
  <c r="I34" i="23"/>
  <c r="I38" i="23"/>
  <c r="B34" i="23"/>
  <c r="B38" i="23"/>
  <c r="H20" i="23"/>
  <c r="H16" i="23"/>
  <c r="H11" i="23"/>
  <c r="H7" i="23"/>
  <c r="L7" i="23"/>
  <c r="L11" i="23"/>
  <c r="M38" i="23"/>
  <c r="L38" i="23"/>
  <c r="K38" i="23"/>
  <c r="J38" i="23"/>
  <c r="H38" i="23"/>
  <c r="F38" i="23"/>
  <c r="O34" i="23"/>
  <c r="N34" i="23"/>
  <c r="M34" i="23"/>
  <c r="L34" i="23"/>
  <c r="K34" i="23"/>
  <c r="J34" i="23"/>
  <c r="H34" i="23"/>
  <c r="F34" i="23"/>
  <c r="O29" i="23"/>
  <c r="N29" i="23"/>
  <c r="M29" i="23"/>
  <c r="L29" i="23"/>
  <c r="H29" i="23"/>
  <c r="O25" i="23"/>
  <c r="N25" i="23"/>
  <c r="M25" i="23"/>
  <c r="L25" i="23"/>
  <c r="H25" i="23"/>
  <c r="O20" i="23"/>
  <c r="N20" i="23"/>
  <c r="M20" i="23"/>
  <c r="O16" i="23"/>
  <c r="N16" i="23"/>
  <c r="M16" i="23"/>
  <c r="O11" i="23"/>
  <c r="N11" i="23"/>
  <c r="M11" i="23"/>
  <c r="O7" i="23"/>
  <c r="N7" i="23"/>
  <c r="M7" i="23"/>
  <c r="O38" i="23"/>
  <c r="N38" i="23"/>
  <c r="E105" i="2" l="1"/>
  <c r="E107" i="2"/>
  <c r="E108" i="2"/>
  <c r="B111" i="2"/>
  <c r="C111" i="2"/>
  <c r="D111" i="2"/>
  <c r="B119" i="2"/>
  <c r="C119" i="2"/>
  <c r="D119" i="2"/>
  <c r="E119" i="2"/>
  <c r="B36" i="2"/>
  <c r="B96" i="2" s="1"/>
  <c r="C36" i="2"/>
  <c r="C96" i="2" s="1"/>
  <c r="D36" i="2"/>
  <c r="D96" i="2" s="1"/>
  <c r="E36" i="2"/>
  <c r="E96" i="2" s="1"/>
  <c r="F36" i="2"/>
  <c r="G36" i="2"/>
  <c r="H36" i="2"/>
  <c r="I36" i="2"/>
  <c r="J36" i="2"/>
  <c r="K36" i="2"/>
  <c r="L36" i="2"/>
  <c r="M36" i="2"/>
  <c r="N36" i="2"/>
  <c r="B37" i="2"/>
  <c r="B97" i="2" s="1"/>
  <c r="C37" i="2"/>
  <c r="C97" i="2" s="1"/>
  <c r="D37" i="2"/>
  <c r="D97" i="2" s="1"/>
  <c r="E37" i="2"/>
  <c r="E97" i="2" s="1"/>
  <c r="F37" i="2"/>
  <c r="G37" i="2"/>
  <c r="H37" i="2"/>
  <c r="I37" i="2"/>
  <c r="J37" i="2"/>
  <c r="K37" i="2"/>
  <c r="L37" i="2"/>
  <c r="M37" i="2"/>
  <c r="N37" i="2"/>
  <c r="B38" i="2"/>
  <c r="B98" i="2" s="1"/>
  <c r="C38" i="2"/>
  <c r="C98" i="2" s="1"/>
  <c r="D38" i="2"/>
  <c r="D98" i="2" s="1"/>
  <c r="E38" i="2"/>
  <c r="E98" i="2" s="1"/>
  <c r="F38" i="2"/>
  <c r="G38" i="2"/>
  <c r="H38" i="2"/>
  <c r="I38" i="2"/>
  <c r="J38" i="2"/>
  <c r="K38" i="2"/>
  <c r="L38" i="2"/>
  <c r="M38" i="2"/>
  <c r="N38" i="2"/>
  <c r="B39" i="2"/>
  <c r="B99" i="2" s="1"/>
  <c r="C39" i="2"/>
  <c r="C99" i="2" s="1"/>
  <c r="D39" i="2"/>
  <c r="D99" i="2" s="1"/>
  <c r="E39" i="2"/>
  <c r="E99" i="2" s="1"/>
  <c r="F39" i="2"/>
  <c r="G39" i="2"/>
  <c r="H39" i="2"/>
  <c r="I39" i="2"/>
  <c r="J39" i="2"/>
  <c r="K39" i="2"/>
  <c r="L39" i="2"/>
  <c r="M39" i="2"/>
  <c r="N39" i="2"/>
  <c r="B40" i="2"/>
  <c r="B100" i="2" s="1"/>
  <c r="C40" i="2"/>
  <c r="C100" i="2" s="1"/>
  <c r="D40" i="2"/>
  <c r="D100" i="2" s="1"/>
  <c r="E40" i="2"/>
  <c r="E100" i="2" s="1"/>
  <c r="F40" i="2"/>
  <c r="G40" i="2"/>
  <c r="H40" i="2"/>
  <c r="I40" i="2"/>
  <c r="J40" i="2"/>
  <c r="K40" i="2"/>
  <c r="L40" i="2"/>
  <c r="M40" i="2"/>
  <c r="N40" i="2"/>
  <c r="B41" i="2"/>
  <c r="B101" i="2" s="1"/>
  <c r="C41" i="2"/>
  <c r="C101" i="2" s="1"/>
  <c r="D41" i="2"/>
  <c r="D101" i="2" s="1"/>
  <c r="E41" i="2"/>
  <c r="E101" i="2" s="1"/>
  <c r="F41" i="2"/>
  <c r="G41" i="2"/>
  <c r="H41" i="2"/>
  <c r="I41" i="2"/>
  <c r="J41" i="2"/>
  <c r="K41" i="2"/>
  <c r="L41" i="2"/>
  <c r="M41" i="2"/>
  <c r="N41" i="2"/>
  <c r="B42" i="2"/>
  <c r="B102" i="2" s="1"/>
  <c r="C42" i="2"/>
  <c r="C102" i="2" s="1"/>
  <c r="D42" i="2"/>
  <c r="D102" i="2" s="1"/>
  <c r="E42" i="2"/>
  <c r="E102" i="2" s="1"/>
  <c r="F42" i="2"/>
  <c r="G42" i="2"/>
  <c r="H42" i="2"/>
  <c r="I42" i="2"/>
  <c r="J42" i="2"/>
  <c r="K42" i="2"/>
  <c r="L42" i="2"/>
  <c r="M42" i="2"/>
  <c r="N42" i="2"/>
  <c r="B43" i="2"/>
  <c r="B103" i="2" s="1"/>
  <c r="C43" i="2"/>
  <c r="C103" i="2" s="1"/>
  <c r="D43" i="2"/>
  <c r="D103" i="2" s="1"/>
  <c r="E43" i="2"/>
  <c r="E103" i="2" s="1"/>
  <c r="F43" i="2"/>
  <c r="G43" i="2"/>
  <c r="H43" i="2"/>
  <c r="I43" i="2"/>
  <c r="J43" i="2"/>
  <c r="K43" i="2"/>
  <c r="L43" i="2"/>
  <c r="M43" i="2"/>
  <c r="N43" i="2"/>
  <c r="B44" i="2"/>
  <c r="B104" i="2" s="1"/>
  <c r="C44" i="2"/>
  <c r="C104" i="2" s="1"/>
  <c r="D44" i="2"/>
  <c r="D104" i="2" s="1"/>
  <c r="E44" i="2"/>
  <c r="E104" i="2" s="1"/>
  <c r="F44" i="2"/>
  <c r="G44" i="2"/>
  <c r="H44" i="2"/>
  <c r="I44" i="2"/>
  <c r="J44" i="2"/>
  <c r="K44" i="2"/>
  <c r="L44" i="2"/>
  <c r="M44" i="2"/>
  <c r="N44" i="2"/>
  <c r="B45" i="2"/>
  <c r="B105" i="2" s="1"/>
  <c r="C45" i="2"/>
  <c r="C105" i="2" s="1"/>
  <c r="D45" i="2"/>
  <c r="D105" i="2" s="1"/>
  <c r="E45" i="2"/>
  <c r="F45" i="2"/>
  <c r="G45" i="2"/>
  <c r="H45" i="2"/>
  <c r="I45" i="2"/>
  <c r="J45" i="2"/>
  <c r="K45" i="2"/>
  <c r="L45" i="2"/>
  <c r="M45" i="2"/>
  <c r="N45" i="2"/>
  <c r="B46" i="2"/>
  <c r="B106" i="2" s="1"/>
  <c r="C46" i="2"/>
  <c r="C106" i="2" s="1"/>
  <c r="D46" i="2"/>
  <c r="D106" i="2" s="1"/>
  <c r="E46" i="2"/>
  <c r="E106" i="2" s="1"/>
  <c r="F46" i="2"/>
  <c r="G46" i="2"/>
  <c r="H46" i="2"/>
  <c r="I46" i="2"/>
  <c r="J46" i="2"/>
  <c r="K46" i="2"/>
  <c r="L46" i="2"/>
  <c r="M46" i="2"/>
  <c r="N46" i="2"/>
  <c r="B47" i="2"/>
  <c r="B107" i="2" s="1"/>
  <c r="C47" i="2"/>
  <c r="C107" i="2" s="1"/>
  <c r="D47" i="2"/>
  <c r="D107" i="2" s="1"/>
  <c r="E47" i="2"/>
  <c r="F47" i="2"/>
  <c r="G47" i="2"/>
  <c r="H47" i="2"/>
  <c r="I47" i="2"/>
  <c r="J47" i="2"/>
  <c r="K47" i="2"/>
  <c r="L47" i="2"/>
  <c r="M47" i="2"/>
  <c r="N47" i="2"/>
  <c r="B48" i="2"/>
  <c r="B108" i="2" s="1"/>
  <c r="C48" i="2"/>
  <c r="C108" i="2" s="1"/>
  <c r="D48" i="2"/>
  <c r="D108" i="2" s="1"/>
  <c r="E48" i="2"/>
  <c r="F48" i="2"/>
  <c r="G48" i="2"/>
  <c r="H48" i="2"/>
  <c r="I48" i="2"/>
  <c r="J48" i="2"/>
  <c r="K48" i="2"/>
  <c r="L48" i="2"/>
  <c r="M48" i="2"/>
  <c r="N48" i="2"/>
  <c r="B49" i="2"/>
  <c r="B109" i="2" s="1"/>
  <c r="C49" i="2"/>
  <c r="C109" i="2" s="1"/>
  <c r="D49" i="2"/>
  <c r="D109" i="2" s="1"/>
  <c r="E49" i="2"/>
  <c r="E109" i="2" s="1"/>
  <c r="F49" i="2"/>
  <c r="G49" i="2"/>
  <c r="H49" i="2"/>
  <c r="I49" i="2"/>
  <c r="J49" i="2"/>
  <c r="K49" i="2"/>
  <c r="L49" i="2"/>
  <c r="M49" i="2"/>
  <c r="N49" i="2"/>
  <c r="B50" i="2"/>
  <c r="B110" i="2" s="1"/>
  <c r="C50" i="2"/>
  <c r="C110" i="2" s="1"/>
  <c r="D50" i="2"/>
  <c r="D110" i="2" s="1"/>
  <c r="E50" i="2"/>
  <c r="E110" i="2" s="1"/>
  <c r="F50" i="2"/>
  <c r="G50" i="2"/>
  <c r="H50" i="2"/>
  <c r="I50" i="2"/>
  <c r="J50" i="2"/>
  <c r="K50" i="2"/>
  <c r="L50" i="2"/>
  <c r="M50" i="2"/>
  <c r="N50" i="2"/>
  <c r="B51" i="2"/>
  <c r="C51" i="2"/>
  <c r="D51" i="2"/>
  <c r="E51" i="2"/>
  <c r="E111" i="2" s="1"/>
  <c r="F51" i="2"/>
  <c r="G51" i="2"/>
  <c r="H51" i="2"/>
  <c r="I51" i="2"/>
  <c r="J51" i="2"/>
  <c r="K51" i="2"/>
  <c r="L51" i="2"/>
  <c r="M51" i="2"/>
  <c r="N51" i="2"/>
  <c r="B52" i="2"/>
  <c r="B112" i="2" s="1"/>
  <c r="C52" i="2"/>
  <c r="C112" i="2" s="1"/>
  <c r="D52" i="2"/>
  <c r="D112" i="2" s="1"/>
  <c r="E52" i="2"/>
  <c r="E112" i="2" s="1"/>
  <c r="F52" i="2"/>
  <c r="G52" i="2"/>
  <c r="H52" i="2"/>
  <c r="I52" i="2"/>
  <c r="J52" i="2"/>
  <c r="K52" i="2"/>
  <c r="L52" i="2"/>
  <c r="M52" i="2"/>
  <c r="N52" i="2"/>
  <c r="B53" i="2"/>
  <c r="B113" i="2" s="1"/>
  <c r="C53" i="2"/>
  <c r="C113" i="2" s="1"/>
  <c r="D53" i="2"/>
  <c r="D113" i="2" s="1"/>
  <c r="E53" i="2"/>
  <c r="E113" i="2" s="1"/>
  <c r="F53" i="2"/>
  <c r="G53" i="2"/>
  <c r="H53" i="2"/>
  <c r="I53" i="2"/>
  <c r="J53" i="2"/>
  <c r="K53" i="2"/>
  <c r="L53" i="2"/>
  <c r="M53" i="2"/>
  <c r="N53" i="2"/>
  <c r="B54" i="2"/>
  <c r="B114" i="2" s="1"/>
  <c r="C54" i="2"/>
  <c r="C114" i="2" s="1"/>
  <c r="D54" i="2"/>
  <c r="D114" i="2" s="1"/>
  <c r="E54" i="2"/>
  <c r="E114" i="2" s="1"/>
  <c r="F54" i="2"/>
  <c r="G54" i="2"/>
  <c r="H54" i="2"/>
  <c r="I54" i="2"/>
  <c r="J54" i="2"/>
  <c r="K54" i="2"/>
  <c r="L54" i="2"/>
  <c r="M54" i="2"/>
  <c r="N54" i="2"/>
  <c r="B55" i="2"/>
  <c r="B115" i="2" s="1"/>
  <c r="C55" i="2"/>
  <c r="C115" i="2" s="1"/>
  <c r="D55" i="2"/>
  <c r="D115" i="2" s="1"/>
  <c r="E55" i="2"/>
  <c r="E115" i="2" s="1"/>
  <c r="F55" i="2"/>
  <c r="G55" i="2"/>
  <c r="H55" i="2"/>
  <c r="I55" i="2"/>
  <c r="J55" i="2"/>
  <c r="K55" i="2"/>
  <c r="L55" i="2"/>
  <c r="M55" i="2"/>
  <c r="N55" i="2"/>
  <c r="B56" i="2"/>
  <c r="B116" i="2" s="1"/>
  <c r="C56" i="2"/>
  <c r="C116" i="2" s="1"/>
  <c r="D56" i="2"/>
  <c r="D116" i="2" s="1"/>
  <c r="E56" i="2"/>
  <c r="E116" i="2" s="1"/>
  <c r="F56" i="2"/>
  <c r="G56" i="2"/>
  <c r="H56" i="2"/>
  <c r="I56" i="2"/>
  <c r="J56" i="2"/>
  <c r="K56" i="2"/>
  <c r="L56" i="2"/>
  <c r="M56" i="2"/>
  <c r="N56" i="2"/>
  <c r="B57" i="2"/>
  <c r="B117" i="2" s="1"/>
  <c r="C57" i="2"/>
  <c r="C117" i="2" s="1"/>
  <c r="D57" i="2"/>
  <c r="D117" i="2" s="1"/>
  <c r="E57" i="2"/>
  <c r="E117" i="2" s="1"/>
  <c r="F57" i="2"/>
  <c r="G57" i="2"/>
  <c r="H57" i="2"/>
  <c r="I57" i="2"/>
  <c r="J57" i="2"/>
  <c r="K57" i="2"/>
  <c r="L57" i="2"/>
  <c r="M57" i="2"/>
  <c r="N57" i="2"/>
  <c r="B58" i="2"/>
  <c r="B118" i="2" s="1"/>
  <c r="C58" i="2"/>
  <c r="C118" i="2" s="1"/>
  <c r="D58" i="2"/>
  <c r="D118" i="2" s="1"/>
  <c r="E58" i="2"/>
  <c r="E118" i="2" s="1"/>
  <c r="F58" i="2"/>
  <c r="G58" i="2"/>
  <c r="H58" i="2"/>
  <c r="I58" i="2"/>
  <c r="J58" i="2"/>
  <c r="K58" i="2"/>
  <c r="L58" i="2"/>
  <c r="M58" i="2"/>
  <c r="N58" i="2"/>
  <c r="B59" i="2"/>
  <c r="C59" i="2"/>
  <c r="D59" i="2"/>
  <c r="E59" i="2"/>
  <c r="F59" i="2"/>
  <c r="G59" i="2"/>
  <c r="H59" i="2"/>
  <c r="I59" i="2"/>
  <c r="J59" i="2"/>
  <c r="K59" i="2"/>
  <c r="L59" i="2"/>
  <c r="M59" i="2"/>
  <c r="N59" i="2"/>
  <c r="F35" i="2"/>
  <c r="G35" i="2"/>
  <c r="H35" i="2"/>
  <c r="I35" i="2"/>
  <c r="J35" i="2"/>
  <c r="K35" i="2"/>
  <c r="L35" i="2"/>
  <c r="M35" i="2"/>
  <c r="M95" i="2" s="1"/>
  <c r="N35" i="2"/>
  <c r="B35" i="2"/>
  <c r="B95" i="2" s="1"/>
  <c r="C35" i="2"/>
  <c r="C95" i="2" s="1"/>
  <c r="D35" i="2"/>
  <c r="D95" i="2" s="1"/>
  <c r="E35" i="2"/>
  <c r="L20" i="23" l="1"/>
  <c r="L16" i="23"/>
  <c r="O39" i="23" l="1"/>
  <c r="N39" i="23"/>
  <c r="M39" i="23"/>
  <c r="I39" i="23"/>
  <c r="H39" i="23"/>
  <c r="G39" i="23"/>
  <c r="F39" i="23"/>
  <c r="D39" i="23"/>
  <c r="C39" i="23"/>
  <c r="B39" i="23"/>
  <c r="I35" i="23"/>
  <c r="G35" i="23"/>
  <c r="B35" i="23"/>
  <c r="O30" i="23"/>
  <c r="N30" i="23"/>
  <c r="M30" i="23"/>
  <c r="I30" i="23"/>
  <c r="H30" i="23"/>
  <c r="G30" i="23"/>
  <c r="F30" i="23"/>
  <c r="D30" i="23"/>
  <c r="C30" i="23"/>
  <c r="B30" i="23"/>
  <c r="I26" i="23"/>
  <c r="G26" i="23"/>
  <c r="F26" i="23"/>
  <c r="B26" i="23"/>
  <c r="N21" i="23"/>
  <c r="M21" i="23"/>
  <c r="I21" i="23"/>
  <c r="H21" i="23"/>
  <c r="G21" i="23"/>
  <c r="F21" i="23"/>
  <c r="D21" i="23"/>
  <c r="C21" i="23"/>
  <c r="B21" i="23"/>
  <c r="I17" i="23"/>
  <c r="G17" i="23"/>
  <c r="F17" i="23"/>
  <c r="D17" i="23"/>
  <c r="C17" i="23"/>
  <c r="B17" i="23"/>
  <c r="L26" i="23"/>
  <c r="K16" i="23"/>
  <c r="K25" i="23" s="1"/>
  <c r="K26" i="23" s="1"/>
  <c r="N12" i="23"/>
  <c r="M12" i="23"/>
  <c r="I12" i="23"/>
  <c r="H12" i="23"/>
  <c r="G12" i="23"/>
  <c r="F12" i="23"/>
  <c r="D12" i="23"/>
  <c r="C12" i="23"/>
  <c r="B12" i="23"/>
  <c r="K11" i="23"/>
  <c r="J11" i="23"/>
  <c r="J12" i="23" s="1"/>
  <c r="E11" i="23"/>
  <c r="E20" i="23" s="1"/>
  <c r="E29" i="23" s="1"/>
  <c r="O8" i="23"/>
  <c r="L8" i="23"/>
  <c r="I8" i="23"/>
  <c r="G8" i="23"/>
  <c r="F8" i="23"/>
  <c r="D8" i="23"/>
  <c r="C8" i="23"/>
  <c r="B8" i="23"/>
  <c r="K7" i="23"/>
  <c r="K8" i="23" s="1"/>
  <c r="J7" i="23"/>
  <c r="J16" i="23" s="1"/>
  <c r="J25" i="23" s="1"/>
  <c r="J26" i="23" s="1"/>
  <c r="E7" i="23"/>
  <c r="E8" i="23" s="1"/>
  <c r="O5" i="23"/>
  <c r="N5" i="23"/>
  <c r="M5" i="23"/>
  <c r="L5" i="23"/>
  <c r="K5" i="23"/>
  <c r="J5" i="23"/>
  <c r="I5" i="23"/>
  <c r="H5" i="23"/>
  <c r="G5" i="23"/>
  <c r="F5" i="23"/>
  <c r="E5" i="23"/>
  <c r="D5" i="23"/>
  <c r="C5" i="23"/>
  <c r="B5" i="23"/>
  <c r="B10" i="23" s="1"/>
  <c r="E30" i="23" l="1"/>
  <c r="E38" i="23"/>
  <c r="E39" i="23" s="1"/>
  <c r="E12" i="23"/>
  <c r="J20" i="23"/>
  <c r="D14" i="23"/>
  <c r="D23" i="23" s="1"/>
  <c r="E14" i="23"/>
  <c r="F14" i="23"/>
  <c r="F23" i="23" s="1"/>
  <c r="F32" i="23" s="1"/>
  <c r="J8" i="23"/>
  <c r="J10" i="23" s="1"/>
  <c r="J19" i="23" s="1"/>
  <c r="J28" i="23" s="1"/>
  <c r="E16" i="23"/>
  <c r="E25" i="23" s="1"/>
  <c r="B19" i="23"/>
  <c r="B28" i="23" s="1"/>
  <c r="B37" i="23" s="1"/>
  <c r="C14" i="23"/>
  <c r="C23" i="23" s="1"/>
  <c r="G14" i="23"/>
  <c r="G23" i="23" s="1"/>
  <c r="G32" i="23" s="1"/>
  <c r="C32" i="23"/>
  <c r="C41" i="23" s="1"/>
  <c r="F41" i="23"/>
  <c r="D32" i="23"/>
  <c r="D41" i="23" s="1"/>
  <c r="G41" i="23"/>
  <c r="B14" i="23"/>
  <c r="B23" i="23" s="1"/>
  <c r="B32" i="23" s="1"/>
  <c r="B41" i="23" s="1"/>
  <c r="C10" i="23"/>
  <c r="C19" i="23" s="1"/>
  <c r="D10" i="23"/>
  <c r="D19" i="23" s="1"/>
  <c r="E10" i="23"/>
  <c r="N14" i="23"/>
  <c r="N23" i="23" s="1"/>
  <c r="N32" i="23" s="1"/>
  <c r="N41" i="23" s="1"/>
  <c r="F10" i="23"/>
  <c r="F19" i="23" s="1"/>
  <c r="F28" i="23" s="1"/>
  <c r="G10" i="23"/>
  <c r="G19" i="23" s="1"/>
  <c r="G28" i="23" s="1"/>
  <c r="G37" i="23" s="1"/>
  <c r="M14" i="23"/>
  <c r="M23" i="23" s="1"/>
  <c r="M32" i="23" s="1"/>
  <c r="M41" i="23" s="1"/>
  <c r="L10" i="23"/>
  <c r="J35" i="23"/>
  <c r="K35" i="23"/>
  <c r="L35" i="23"/>
  <c r="M35" i="23"/>
  <c r="N35" i="23"/>
  <c r="N8" i="23"/>
  <c r="N10" i="23" s="1"/>
  <c r="L12" i="23"/>
  <c r="L14" i="23" s="1"/>
  <c r="O21" i="23"/>
  <c r="O12" i="23"/>
  <c r="O14" i="23" s="1"/>
  <c r="H17" i="23"/>
  <c r="M17" i="23"/>
  <c r="N17" i="23"/>
  <c r="C35" i="23"/>
  <c r="C26" i="23"/>
  <c r="C28" i="23" s="1"/>
  <c r="O17" i="23"/>
  <c r="D35" i="23"/>
  <c r="D26" i="23"/>
  <c r="H8" i="23"/>
  <c r="H10" i="23" s="1"/>
  <c r="M26" i="23"/>
  <c r="O35" i="23"/>
  <c r="L21" i="23"/>
  <c r="H26" i="23"/>
  <c r="N26" i="23"/>
  <c r="O26" i="23"/>
  <c r="F35" i="23"/>
  <c r="M8" i="23"/>
  <c r="M10" i="23" s="1"/>
  <c r="L39" i="23"/>
  <c r="L30" i="23"/>
  <c r="H35" i="23"/>
  <c r="J17" i="23"/>
  <c r="K17" i="23"/>
  <c r="K12" i="23"/>
  <c r="K14" i="23" s="1"/>
  <c r="K20" i="23"/>
  <c r="L17" i="23"/>
  <c r="H14" i="23"/>
  <c r="H23" i="23" s="1"/>
  <c r="H32" i="23" s="1"/>
  <c r="H41" i="23" s="1"/>
  <c r="I10" i="23"/>
  <c r="I19" i="23" s="1"/>
  <c r="I28" i="23" s="1"/>
  <c r="I37" i="23" s="1"/>
  <c r="I14" i="23"/>
  <c r="I23" i="23" s="1"/>
  <c r="I32" i="23" s="1"/>
  <c r="I41" i="23" s="1"/>
  <c r="J14" i="23"/>
  <c r="K10" i="23"/>
  <c r="O10" i="23"/>
  <c r="E21" i="23"/>
  <c r="K19" i="23" l="1"/>
  <c r="K28" i="23" s="1"/>
  <c r="E17" i="23"/>
  <c r="E19" i="23"/>
  <c r="E23" i="23"/>
  <c r="E32" i="23" s="1"/>
  <c r="E41" i="23" s="1"/>
  <c r="J29" i="23"/>
  <c r="J21" i="23"/>
  <c r="J23" i="23" s="1"/>
  <c r="F37" i="23"/>
  <c r="K37" i="23"/>
  <c r="D28" i="23"/>
  <c r="D37" i="23" s="1"/>
  <c r="J37" i="23"/>
  <c r="C37" i="23"/>
  <c r="H19" i="23"/>
  <c r="H28" i="23" s="1"/>
  <c r="H37" i="23" s="1"/>
  <c r="O23" i="23"/>
  <c r="O32" i="23" s="1"/>
  <c r="O41" i="23" s="1"/>
  <c r="N19" i="23"/>
  <c r="N28" i="23" s="1"/>
  <c r="N37" i="23" s="1"/>
  <c r="L19" i="23"/>
  <c r="L28" i="23" s="1"/>
  <c r="L37" i="23" s="1"/>
  <c r="O19" i="23"/>
  <c r="O28" i="23" s="1"/>
  <c r="O37" i="23" s="1"/>
  <c r="M19" i="23"/>
  <c r="M28" i="23" s="1"/>
  <c r="M37" i="23" s="1"/>
  <c r="L23" i="23"/>
  <c r="L32" i="23" s="1"/>
  <c r="L41" i="23" s="1"/>
  <c r="P10" i="23"/>
  <c r="P14" i="23"/>
  <c r="E34" i="23"/>
  <c r="E35" i="23" s="1"/>
  <c r="E26" i="23"/>
  <c r="K29" i="23"/>
  <c r="K21" i="23"/>
  <c r="K23" i="23" s="1"/>
  <c r="J39" i="23" l="1"/>
  <c r="J30" i="23"/>
  <c r="J32" i="23" s="1"/>
  <c r="E28" i="23"/>
  <c r="E37" i="23" s="1"/>
  <c r="P23" i="23"/>
  <c r="P28" i="23"/>
  <c r="P37" i="23"/>
  <c r="K39" i="23"/>
  <c r="K30" i="23"/>
  <c r="K32" i="23" s="1"/>
  <c r="P19" i="23"/>
  <c r="K41" i="23" l="1"/>
  <c r="P41" i="23" s="1"/>
  <c r="J41" i="23"/>
  <c r="P32" i="23"/>
  <c r="B121" i="2" l="1"/>
  <c r="C62" i="2"/>
  <c r="E95" i="2"/>
  <c r="F95" i="2"/>
  <c r="G95" i="2"/>
  <c r="H95" i="2"/>
  <c r="I95" i="2"/>
  <c r="J95" i="2"/>
  <c r="K95" i="2"/>
  <c r="L95" i="2"/>
  <c r="N95" i="2"/>
  <c r="F96" i="2"/>
  <c r="G96" i="2"/>
  <c r="H96" i="2"/>
  <c r="I96" i="2"/>
  <c r="J96" i="2"/>
  <c r="K96" i="2"/>
  <c r="L96" i="2"/>
  <c r="M96" i="2"/>
  <c r="N96" i="2"/>
  <c r="F97" i="2"/>
  <c r="G97" i="2"/>
  <c r="H97" i="2"/>
  <c r="I97" i="2"/>
  <c r="J97" i="2"/>
  <c r="K97" i="2"/>
  <c r="L97" i="2"/>
  <c r="M97" i="2"/>
  <c r="N97" i="2"/>
  <c r="F98" i="2"/>
  <c r="G98" i="2"/>
  <c r="H98" i="2"/>
  <c r="I98" i="2"/>
  <c r="J98" i="2"/>
  <c r="K98" i="2"/>
  <c r="L98" i="2"/>
  <c r="M98" i="2"/>
  <c r="N98" i="2"/>
  <c r="F99" i="2"/>
  <c r="G99" i="2"/>
  <c r="H99" i="2"/>
  <c r="I99" i="2"/>
  <c r="J99" i="2"/>
  <c r="K99" i="2"/>
  <c r="L99" i="2"/>
  <c r="M99" i="2"/>
  <c r="N99" i="2"/>
  <c r="F100" i="2"/>
  <c r="G100" i="2"/>
  <c r="H100" i="2"/>
  <c r="I100" i="2"/>
  <c r="J100" i="2"/>
  <c r="K100" i="2"/>
  <c r="L100" i="2"/>
  <c r="M100" i="2"/>
  <c r="N100" i="2"/>
  <c r="F101" i="2"/>
  <c r="G101" i="2"/>
  <c r="H101" i="2"/>
  <c r="I101" i="2"/>
  <c r="J101" i="2"/>
  <c r="K101" i="2"/>
  <c r="L101" i="2"/>
  <c r="M101" i="2"/>
  <c r="N101" i="2"/>
  <c r="F102" i="2"/>
  <c r="G102" i="2"/>
  <c r="H102" i="2"/>
  <c r="I102" i="2"/>
  <c r="J102" i="2"/>
  <c r="K102" i="2"/>
  <c r="L102" i="2"/>
  <c r="M102" i="2"/>
  <c r="N102" i="2"/>
  <c r="F103" i="2"/>
  <c r="G103" i="2"/>
  <c r="H103" i="2"/>
  <c r="I103" i="2"/>
  <c r="J103" i="2"/>
  <c r="K103" i="2"/>
  <c r="L103" i="2"/>
  <c r="M103" i="2"/>
  <c r="N103" i="2"/>
  <c r="F104" i="2"/>
  <c r="G104" i="2"/>
  <c r="H104" i="2"/>
  <c r="I104" i="2"/>
  <c r="J104" i="2"/>
  <c r="K104" i="2"/>
  <c r="L104" i="2"/>
  <c r="M104" i="2"/>
  <c r="N104" i="2"/>
  <c r="F105" i="2"/>
  <c r="G105" i="2"/>
  <c r="H105" i="2"/>
  <c r="I105" i="2"/>
  <c r="J105" i="2"/>
  <c r="K105" i="2"/>
  <c r="L105" i="2"/>
  <c r="M105" i="2"/>
  <c r="N105" i="2"/>
  <c r="F106" i="2"/>
  <c r="G106" i="2"/>
  <c r="H106" i="2"/>
  <c r="I106" i="2"/>
  <c r="J106" i="2"/>
  <c r="K106" i="2"/>
  <c r="L106" i="2"/>
  <c r="M106" i="2"/>
  <c r="N106" i="2"/>
  <c r="F107" i="2"/>
  <c r="G107" i="2"/>
  <c r="H107" i="2"/>
  <c r="I107" i="2"/>
  <c r="J107" i="2"/>
  <c r="K107" i="2"/>
  <c r="L107" i="2"/>
  <c r="M107" i="2"/>
  <c r="N107" i="2"/>
  <c r="F108" i="2"/>
  <c r="G108" i="2"/>
  <c r="H108" i="2"/>
  <c r="I108" i="2"/>
  <c r="J108" i="2"/>
  <c r="K108" i="2"/>
  <c r="L108" i="2"/>
  <c r="M108" i="2"/>
  <c r="N108" i="2"/>
  <c r="F109" i="2"/>
  <c r="G109" i="2"/>
  <c r="H109" i="2"/>
  <c r="I109" i="2"/>
  <c r="J109" i="2"/>
  <c r="K109" i="2"/>
  <c r="L109" i="2"/>
  <c r="M109" i="2"/>
  <c r="N109" i="2"/>
  <c r="F110" i="2"/>
  <c r="G110" i="2"/>
  <c r="H110" i="2"/>
  <c r="I110" i="2"/>
  <c r="J110" i="2"/>
  <c r="K110" i="2"/>
  <c r="L110" i="2"/>
  <c r="M110" i="2"/>
  <c r="N110" i="2"/>
  <c r="F111" i="2"/>
  <c r="G111" i="2"/>
  <c r="H111" i="2"/>
  <c r="I111" i="2"/>
  <c r="J111" i="2"/>
  <c r="K111" i="2"/>
  <c r="L111" i="2"/>
  <c r="M111" i="2"/>
  <c r="N111" i="2"/>
  <c r="F112" i="2"/>
  <c r="G112" i="2"/>
  <c r="H112" i="2"/>
  <c r="I112" i="2"/>
  <c r="J112" i="2"/>
  <c r="K112" i="2"/>
  <c r="L112" i="2"/>
  <c r="M112" i="2"/>
  <c r="N112" i="2"/>
  <c r="F113" i="2"/>
  <c r="G113" i="2"/>
  <c r="H113" i="2"/>
  <c r="I113" i="2"/>
  <c r="J113" i="2"/>
  <c r="K113" i="2"/>
  <c r="L113" i="2"/>
  <c r="M113" i="2"/>
  <c r="N113" i="2"/>
  <c r="F114" i="2"/>
  <c r="G114" i="2"/>
  <c r="H114" i="2"/>
  <c r="I114" i="2"/>
  <c r="J114" i="2"/>
  <c r="K114" i="2"/>
  <c r="L114" i="2"/>
  <c r="M114" i="2"/>
  <c r="N114" i="2"/>
  <c r="F115" i="2"/>
  <c r="G115" i="2"/>
  <c r="H115" i="2"/>
  <c r="I115" i="2"/>
  <c r="J115" i="2"/>
  <c r="K115" i="2"/>
  <c r="L115" i="2"/>
  <c r="M115" i="2"/>
  <c r="N115" i="2"/>
  <c r="F116" i="2"/>
  <c r="G116" i="2"/>
  <c r="H116" i="2"/>
  <c r="I116" i="2"/>
  <c r="J116" i="2"/>
  <c r="K116" i="2"/>
  <c r="L116" i="2"/>
  <c r="M116" i="2"/>
  <c r="N116" i="2"/>
  <c r="F117" i="2"/>
  <c r="G117" i="2"/>
  <c r="H117" i="2"/>
  <c r="I117" i="2"/>
  <c r="J117" i="2"/>
  <c r="K117" i="2"/>
  <c r="L117" i="2"/>
  <c r="M117" i="2"/>
  <c r="N117" i="2"/>
  <c r="F118" i="2"/>
  <c r="G118" i="2"/>
  <c r="H118" i="2"/>
  <c r="I118" i="2"/>
  <c r="J118" i="2"/>
  <c r="K118" i="2"/>
  <c r="L118" i="2"/>
  <c r="M118" i="2"/>
  <c r="N118" i="2"/>
  <c r="F119" i="2"/>
  <c r="G119" i="2"/>
  <c r="H119" i="2"/>
  <c r="I119" i="2"/>
  <c r="J119" i="2"/>
  <c r="K119" i="2"/>
  <c r="L119" i="2"/>
  <c r="M119" i="2"/>
  <c r="N119" i="2"/>
  <c r="B62" i="2" l="1"/>
  <c r="O62" i="2"/>
  <c r="F62" i="2"/>
  <c r="N62" i="2"/>
  <c r="M62" i="2"/>
  <c r="L62" i="2"/>
  <c r="K62" i="2"/>
  <c r="J62" i="2"/>
  <c r="I62" i="2"/>
  <c r="H62" i="2"/>
  <c r="G62" i="2"/>
  <c r="E62" i="2"/>
  <c r="D62" i="2"/>
  <c r="L126" i="2" l="1"/>
  <c r="M126" i="2"/>
  <c r="N126" i="2"/>
  <c r="O126" i="2"/>
  <c r="L127" i="2"/>
  <c r="M127" i="2"/>
  <c r="N127" i="2"/>
  <c r="O127" i="2"/>
  <c r="L128" i="2"/>
  <c r="M128" i="2"/>
  <c r="N128" i="2"/>
  <c r="O128" i="2"/>
  <c r="L129" i="2"/>
  <c r="M129" i="2"/>
  <c r="N129" i="2"/>
  <c r="O129" i="2"/>
  <c r="L130" i="2"/>
  <c r="M130" i="2"/>
  <c r="N130" i="2"/>
  <c r="O130" i="2"/>
  <c r="L131" i="2"/>
  <c r="M131" i="2"/>
  <c r="N131" i="2"/>
  <c r="O131" i="2"/>
  <c r="L132" i="2"/>
  <c r="M132" i="2"/>
  <c r="N132" i="2"/>
  <c r="O132" i="2"/>
  <c r="L133" i="2"/>
  <c r="M133" i="2"/>
  <c r="N133" i="2"/>
  <c r="O133" i="2"/>
  <c r="L134" i="2"/>
  <c r="M134" i="2"/>
  <c r="N134" i="2"/>
  <c r="O134" i="2"/>
  <c r="L135" i="2"/>
  <c r="M135" i="2"/>
  <c r="N135" i="2"/>
  <c r="O135" i="2"/>
  <c r="L136" i="2"/>
  <c r="M136" i="2"/>
  <c r="N136" i="2"/>
  <c r="O136" i="2"/>
  <c r="L137" i="2"/>
  <c r="M137" i="2"/>
  <c r="N137" i="2"/>
  <c r="O137" i="2"/>
  <c r="L138" i="2"/>
  <c r="M138" i="2"/>
  <c r="N138" i="2"/>
  <c r="O138" i="2"/>
  <c r="L139" i="2"/>
  <c r="M139" i="2"/>
  <c r="N139" i="2"/>
  <c r="O139" i="2"/>
  <c r="L140" i="2"/>
  <c r="M140" i="2"/>
  <c r="N140" i="2"/>
  <c r="O140" i="2"/>
  <c r="L141" i="2"/>
  <c r="M141" i="2"/>
  <c r="N141" i="2"/>
  <c r="O141" i="2"/>
  <c r="L142" i="2"/>
  <c r="M142" i="2"/>
  <c r="N142" i="2"/>
  <c r="O142" i="2"/>
  <c r="L143" i="2"/>
  <c r="M143" i="2"/>
  <c r="N143" i="2"/>
  <c r="O143" i="2"/>
  <c r="L144" i="2"/>
  <c r="M144" i="2"/>
  <c r="N144" i="2"/>
  <c r="O144" i="2"/>
  <c r="L145" i="2"/>
  <c r="M145" i="2"/>
  <c r="N145" i="2"/>
  <c r="O145" i="2"/>
  <c r="L146" i="2"/>
  <c r="M146" i="2"/>
  <c r="N146" i="2"/>
  <c r="O146" i="2"/>
  <c r="L147" i="2"/>
  <c r="M147" i="2"/>
  <c r="N147" i="2"/>
  <c r="O147" i="2"/>
  <c r="L148" i="2"/>
  <c r="M148" i="2"/>
  <c r="N148" i="2"/>
  <c r="O148" i="2"/>
  <c r="L149" i="2"/>
  <c r="M149" i="2"/>
  <c r="N149" i="2"/>
  <c r="O149" i="2"/>
  <c r="L150" i="2"/>
  <c r="M150" i="2"/>
  <c r="N150" i="2"/>
  <c r="O150" i="2"/>
  <c r="C126" i="2"/>
  <c r="D126" i="2"/>
  <c r="E126" i="2"/>
  <c r="F126" i="2"/>
  <c r="G126" i="2"/>
  <c r="H126" i="2"/>
  <c r="I126" i="2"/>
  <c r="J126" i="2"/>
  <c r="K126" i="2"/>
  <c r="C127" i="2"/>
  <c r="D127" i="2"/>
  <c r="E127" i="2"/>
  <c r="F127" i="2"/>
  <c r="G127" i="2"/>
  <c r="H127" i="2"/>
  <c r="I127" i="2"/>
  <c r="J127" i="2"/>
  <c r="K127" i="2"/>
  <c r="C128" i="2"/>
  <c r="D128" i="2"/>
  <c r="E128" i="2"/>
  <c r="F128" i="2"/>
  <c r="G128" i="2"/>
  <c r="H128" i="2"/>
  <c r="I128" i="2"/>
  <c r="J128" i="2"/>
  <c r="K128" i="2"/>
  <c r="C129" i="2"/>
  <c r="D129" i="2"/>
  <c r="E129" i="2"/>
  <c r="F129" i="2"/>
  <c r="G129" i="2"/>
  <c r="H129" i="2"/>
  <c r="I129" i="2"/>
  <c r="J129" i="2"/>
  <c r="K129" i="2"/>
  <c r="C130" i="2"/>
  <c r="D130" i="2"/>
  <c r="E130" i="2"/>
  <c r="F130" i="2"/>
  <c r="G130" i="2"/>
  <c r="H130" i="2"/>
  <c r="I130" i="2"/>
  <c r="J130" i="2"/>
  <c r="K130" i="2"/>
  <c r="C131" i="2"/>
  <c r="D131" i="2"/>
  <c r="E131" i="2"/>
  <c r="F131" i="2"/>
  <c r="G131" i="2"/>
  <c r="H131" i="2"/>
  <c r="I131" i="2"/>
  <c r="J131" i="2"/>
  <c r="K131" i="2"/>
  <c r="C132" i="2"/>
  <c r="D132" i="2"/>
  <c r="E132" i="2"/>
  <c r="F132" i="2"/>
  <c r="G132" i="2"/>
  <c r="H132" i="2"/>
  <c r="I132" i="2"/>
  <c r="J132" i="2"/>
  <c r="K132" i="2"/>
  <c r="C133" i="2"/>
  <c r="D133" i="2"/>
  <c r="E133" i="2"/>
  <c r="F133" i="2"/>
  <c r="G133" i="2"/>
  <c r="H133" i="2"/>
  <c r="I133" i="2"/>
  <c r="J133" i="2"/>
  <c r="K133" i="2"/>
  <c r="C134" i="2"/>
  <c r="D134" i="2"/>
  <c r="E134" i="2"/>
  <c r="F134" i="2"/>
  <c r="G134" i="2"/>
  <c r="H134" i="2"/>
  <c r="I134" i="2"/>
  <c r="J134" i="2"/>
  <c r="K134" i="2"/>
  <c r="C135" i="2"/>
  <c r="D135" i="2"/>
  <c r="E135" i="2"/>
  <c r="F135" i="2"/>
  <c r="G135" i="2"/>
  <c r="H135" i="2"/>
  <c r="I135" i="2"/>
  <c r="J135" i="2"/>
  <c r="K135" i="2"/>
  <c r="C136" i="2"/>
  <c r="D136" i="2"/>
  <c r="E136" i="2"/>
  <c r="F136" i="2"/>
  <c r="G136" i="2"/>
  <c r="H136" i="2"/>
  <c r="I136" i="2"/>
  <c r="J136" i="2"/>
  <c r="K136" i="2"/>
  <c r="C137" i="2"/>
  <c r="D137" i="2"/>
  <c r="E137" i="2"/>
  <c r="F137" i="2"/>
  <c r="G137" i="2"/>
  <c r="H137" i="2"/>
  <c r="I137" i="2"/>
  <c r="J137" i="2"/>
  <c r="K137" i="2"/>
  <c r="C138" i="2"/>
  <c r="D138" i="2"/>
  <c r="E138" i="2"/>
  <c r="F138" i="2"/>
  <c r="G138" i="2"/>
  <c r="H138" i="2"/>
  <c r="I138" i="2"/>
  <c r="J138" i="2"/>
  <c r="K138" i="2"/>
  <c r="C139" i="2"/>
  <c r="D139" i="2"/>
  <c r="E139" i="2"/>
  <c r="F139" i="2"/>
  <c r="G139" i="2"/>
  <c r="H139" i="2"/>
  <c r="I139" i="2"/>
  <c r="J139" i="2"/>
  <c r="K139" i="2"/>
  <c r="C140" i="2"/>
  <c r="D140" i="2"/>
  <c r="E140" i="2"/>
  <c r="F140" i="2"/>
  <c r="G140" i="2"/>
  <c r="H140" i="2"/>
  <c r="I140" i="2"/>
  <c r="J140" i="2"/>
  <c r="K140" i="2"/>
  <c r="C141" i="2"/>
  <c r="D141" i="2"/>
  <c r="E141" i="2"/>
  <c r="F141" i="2"/>
  <c r="G141" i="2"/>
  <c r="H141" i="2"/>
  <c r="I141" i="2"/>
  <c r="J141" i="2"/>
  <c r="K141" i="2"/>
  <c r="C142" i="2"/>
  <c r="D142" i="2"/>
  <c r="E142" i="2"/>
  <c r="F142" i="2"/>
  <c r="G142" i="2"/>
  <c r="H142" i="2"/>
  <c r="I142" i="2"/>
  <c r="J142" i="2"/>
  <c r="K142" i="2"/>
  <c r="C143" i="2"/>
  <c r="D143" i="2"/>
  <c r="E143" i="2"/>
  <c r="F143" i="2"/>
  <c r="G143" i="2"/>
  <c r="H143" i="2"/>
  <c r="I143" i="2"/>
  <c r="J143" i="2"/>
  <c r="K143" i="2"/>
  <c r="C144" i="2"/>
  <c r="D144" i="2"/>
  <c r="E144" i="2"/>
  <c r="F144" i="2"/>
  <c r="G144" i="2"/>
  <c r="H144" i="2"/>
  <c r="I144" i="2"/>
  <c r="J144" i="2"/>
  <c r="K144" i="2"/>
  <c r="C145" i="2"/>
  <c r="D145" i="2"/>
  <c r="E145" i="2"/>
  <c r="F145" i="2"/>
  <c r="G145" i="2"/>
  <c r="H145" i="2"/>
  <c r="I145" i="2"/>
  <c r="J145" i="2"/>
  <c r="K145" i="2"/>
  <c r="C146" i="2"/>
  <c r="D146" i="2"/>
  <c r="E146" i="2"/>
  <c r="F146" i="2"/>
  <c r="G146" i="2"/>
  <c r="H146" i="2"/>
  <c r="I146" i="2"/>
  <c r="J146" i="2"/>
  <c r="K146" i="2"/>
  <c r="C147" i="2"/>
  <c r="D147" i="2"/>
  <c r="E147" i="2"/>
  <c r="F147" i="2"/>
  <c r="G147" i="2"/>
  <c r="H147" i="2"/>
  <c r="I147" i="2"/>
  <c r="J147" i="2"/>
  <c r="K147" i="2"/>
  <c r="C148" i="2"/>
  <c r="D148" i="2"/>
  <c r="E148" i="2"/>
  <c r="F148" i="2"/>
  <c r="G148" i="2"/>
  <c r="H148" i="2"/>
  <c r="I148" i="2"/>
  <c r="J148" i="2"/>
  <c r="K148" i="2"/>
  <c r="C149" i="2"/>
  <c r="D149" i="2"/>
  <c r="E149" i="2"/>
  <c r="F149" i="2"/>
  <c r="G149" i="2"/>
  <c r="H149" i="2"/>
  <c r="I149" i="2"/>
  <c r="J149" i="2"/>
  <c r="K149" i="2"/>
  <c r="C150" i="2"/>
  <c r="D150" i="2"/>
  <c r="E150" i="2"/>
  <c r="F150" i="2"/>
  <c r="G150" i="2"/>
  <c r="H150" i="2"/>
  <c r="I150" i="2"/>
  <c r="J150" i="2"/>
  <c r="K150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26" i="2"/>
  <c r="R112" i="2" l="1"/>
  <c r="R104" i="2"/>
  <c r="R98" i="2"/>
  <c r="R119" i="2"/>
  <c r="R111" i="2"/>
  <c r="R103" i="2"/>
  <c r="R99" i="2"/>
  <c r="R118" i="2"/>
  <c r="R114" i="2"/>
  <c r="R110" i="2"/>
  <c r="R106" i="2"/>
  <c r="R102" i="2"/>
  <c r="R116" i="2"/>
  <c r="R108" i="2"/>
  <c r="R100" i="2"/>
  <c r="R115" i="2"/>
  <c r="R107" i="2"/>
  <c r="R96" i="2"/>
  <c r="R117" i="2"/>
  <c r="R113" i="2"/>
  <c r="R109" i="2"/>
  <c r="R105" i="2"/>
  <c r="R101" i="2"/>
  <c r="R95" i="2"/>
  <c r="T95" i="2" s="1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C4" i="10"/>
  <c r="C5" i="10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4" i="10"/>
  <c r="M72" i="10"/>
  <c r="M73" i="10"/>
  <c r="M74" i="10"/>
  <c r="M75" i="10"/>
  <c r="M76" i="10"/>
  <c r="M77" i="10"/>
  <c r="M78" i="10"/>
  <c r="M79" i="10"/>
  <c r="M80" i="10"/>
  <c r="M81" i="10"/>
  <c r="M82" i="10"/>
  <c r="M83" i="10"/>
  <c r="M84" i="10"/>
  <c r="M85" i="10"/>
  <c r="M86" i="10"/>
  <c r="M87" i="10"/>
  <c r="M88" i="10"/>
  <c r="M89" i="10"/>
  <c r="M90" i="10"/>
  <c r="M91" i="10"/>
  <c r="M92" i="10"/>
  <c r="M93" i="10"/>
  <c r="M94" i="10"/>
  <c r="M71" i="10"/>
  <c r="T101" i="2" l="1"/>
  <c r="S101" i="2"/>
  <c r="T117" i="2"/>
  <c r="S117" i="2"/>
  <c r="T100" i="2"/>
  <c r="S100" i="2"/>
  <c r="T106" i="2"/>
  <c r="S106" i="2"/>
  <c r="T119" i="2"/>
  <c r="S119" i="2"/>
  <c r="T96" i="2"/>
  <c r="S96" i="2"/>
  <c r="T110" i="2"/>
  <c r="S110" i="2"/>
  <c r="T98" i="2"/>
  <c r="S98" i="2"/>
  <c r="T109" i="2"/>
  <c r="S109" i="2"/>
  <c r="T107" i="2"/>
  <c r="S107" i="2"/>
  <c r="T116" i="2"/>
  <c r="S116" i="2"/>
  <c r="T114" i="2"/>
  <c r="S114" i="2"/>
  <c r="T103" i="2"/>
  <c r="S103" i="2"/>
  <c r="T104" i="2"/>
  <c r="S104" i="2"/>
  <c r="T105" i="2"/>
  <c r="S105" i="2"/>
  <c r="T108" i="2"/>
  <c r="S108" i="2"/>
  <c r="T99" i="2"/>
  <c r="S99" i="2"/>
  <c r="T113" i="2"/>
  <c r="S113" i="2"/>
  <c r="T115" i="2"/>
  <c r="S115" i="2"/>
  <c r="T102" i="2"/>
  <c r="S102" i="2"/>
  <c r="T118" i="2"/>
  <c r="S118" i="2"/>
  <c r="T111" i="2"/>
  <c r="S111" i="2"/>
  <c r="T112" i="2"/>
  <c r="S112" i="2"/>
  <c r="R97" i="2"/>
  <c r="S95" i="2"/>
  <c r="T97" i="2" l="1"/>
  <c r="S97" i="2"/>
  <c r="S120" i="2" s="1"/>
</calcChain>
</file>

<file path=xl/comments1.xml><?xml version="1.0" encoding="utf-8"?>
<comments xmlns="http://schemas.openxmlformats.org/spreadsheetml/2006/main">
  <authors>
    <author>Patrik</author>
  </authors>
  <commentList>
    <comment ref="Q7" authorId="0" shapeId="0">
      <text>
        <r>
          <rPr>
            <b/>
            <sz val="9"/>
            <color indexed="81"/>
            <rFont val="Tahoma"/>
            <family val="2"/>
          </rPr>
          <t>Patrik:</t>
        </r>
        <r>
          <rPr>
            <sz val="9"/>
            <color indexed="81"/>
            <rFont val="Tahoma"/>
            <family val="2"/>
          </rPr>
          <t xml:space="preserve">
A szakirodalomak felhasználásával létrehozott két, egymástól különböző érték</t>
        </r>
      </text>
    </comment>
    <comment ref="R7" authorId="0" shapeId="0">
      <text>
        <r>
          <rPr>
            <b/>
            <sz val="9"/>
            <color indexed="81"/>
            <rFont val="Tahoma"/>
            <family val="2"/>
          </rPr>
          <t>Patrik:</t>
        </r>
        <r>
          <rPr>
            <sz val="9"/>
            <color indexed="81"/>
            <rFont val="Tahoma"/>
            <family val="2"/>
          </rPr>
          <t xml:space="preserve">
A szakirodalmakban szereplő 1 adat kiegészítve az ESIM.KONFINT bizonytalansági sávjával</t>
        </r>
      </text>
    </comment>
    <comment ref="S7" authorId="0" shapeId="0">
      <text>
        <r>
          <rPr>
            <b/>
            <sz val="9"/>
            <color indexed="81"/>
            <rFont val="Tahoma"/>
            <family val="2"/>
          </rPr>
          <t>Patrik:</t>
        </r>
        <r>
          <rPr>
            <sz val="9"/>
            <color indexed="81"/>
            <rFont val="Tahoma"/>
            <family val="2"/>
          </rPr>
          <t xml:space="preserve">
A felhasznált szakirodalmak között nem volt előrejelzés erre az időszakra; az értéket ELŐREJELZÉS.ESIM függvény gyártotta, ESIM.KONFINT bizonytalansáig sávval</t>
        </r>
      </text>
    </comment>
    <comment ref="T7" authorId="0" shapeId="0">
      <text>
        <r>
          <rPr>
            <b/>
            <sz val="9"/>
            <color indexed="81"/>
            <rFont val="Tahoma"/>
            <family val="2"/>
          </rPr>
          <t>Patrik:</t>
        </r>
        <r>
          <rPr>
            <sz val="9"/>
            <color indexed="81"/>
            <rFont val="Tahoma"/>
            <family val="2"/>
          </rPr>
          <t xml:space="preserve">
Manuálisan betáplált érték</t>
        </r>
      </text>
    </comment>
  </commentList>
</comments>
</file>

<file path=xl/sharedStrings.xml><?xml version="1.0" encoding="utf-8"?>
<sst xmlns="http://schemas.openxmlformats.org/spreadsheetml/2006/main" count="3111" uniqueCount="603">
  <si>
    <t>Inflációs ráta</t>
  </si>
  <si>
    <t>Átlagbér (Br)</t>
  </si>
  <si>
    <t>Ebből: a felsőfokú végzettségűek 25–64</t>
  </si>
  <si>
    <t>Legalább középfokú végzettségűek 25–64</t>
  </si>
  <si>
    <t>Y</t>
  </si>
  <si>
    <t>X1</t>
  </si>
  <si>
    <t>X2</t>
  </si>
  <si>
    <t>X3</t>
  </si>
  <si>
    <t>X4</t>
  </si>
  <si>
    <t>X5</t>
  </si>
  <si>
    <t>X6</t>
  </si>
  <si>
    <t>X7</t>
  </si>
  <si>
    <t>X8</t>
  </si>
  <si>
    <t>Azonosító:</t>
  </si>
  <si>
    <t>Objektumok:</t>
  </si>
  <si>
    <t>Attribútumok:</t>
  </si>
  <si>
    <t>Lépcsôk:</t>
  </si>
  <si>
    <t>Eltolás:</t>
  </si>
  <si>
    <t>Leírás:</t>
  </si>
  <si>
    <t>Rangsor</t>
  </si>
  <si>
    <t>X(A1)</t>
  </si>
  <si>
    <t>X(A2)</t>
  </si>
  <si>
    <t>X(A3)</t>
  </si>
  <si>
    <t>X(A4)</t>
  </si>
  <si>
    <t>X(A5)</t>
  </si>
  <si>
    <t>X(A6)</t>
  </si>
  <si>
    <t>O1</t>
  </si>
  <si>
    <t>O2</t>
  </si>
  <si>
    <t>O3</t>
  </si>
  <si>
    <t>O4</t>
  </si>
  <si>
    <t>O5</t>
  </si>
  <si>
    <t>O6</t>
  </si>
  <si>
    <t>O7</t>
  </si>
  <si>
    <t>O8</t>
  </si>
  <si>
    <t>O9</t>
  </si>
  <si>
    <t>O10</t>
  </si>
  <si>
    <t>O11</t>
  </si>
  <si>
    <t>O12</t>
  </si>
  <si>
    <t>O13</t>
  </si>
  <si>
    <t>O14</t>
  </si>
  <si>
    <t>O15</t>
  </si>
  <si>
    <t>O16</t>
  </si>
  <si>
    <t>O17</t>
  </si>
  <si>
    <t>O18</t>
  </si>
  <si>
    <t>O19</t>
  </si>
  <si>
    <t>O20</t>
  </si>
  <si>
    <t>O21</t>
  </si>
  <si>
    <t>O22</t>
  </si>
  <si>
    <t>O23</t>
  </si>
  <si>
    <t>O24</t>
  </si>
  <si>
    <t>O25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</si>
  <si>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</si>
  <si>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</si>
  <si>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</si>
  <si>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</si>
  <si>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</si>
  <si>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</si>
  <si>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</si>
  <si>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</si>
  <si>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</si>
  <si>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</si>
  <si>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</si>
  <si>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</si>
  <si>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</si>
  <si>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</si>
  <si>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S15</t>
  </si>
  <si>
    <t>S16</t>
  </si>
  <si>
    <t>S17</t>
  </si>
  <si>
    <t>S18</t>
  </si>
  <si>
    <t>S19</t>
  </si>
  <si>
    <t>S20</t>
  </si>
  <si>
    <t>S21</t>
  </si>
  <si>
    <t>S22</t>
  </si>
  <si>
    <t>S23</t>
  </si>
  <si>
    <t>S24</t>
  </si>
  <si>
    <t>S25</t>
  </si>
  <si>
    <t>Lépcsôk(2)</t>
  </si>
  <si>
    <t>Becslés</t>
  </si>
  <si>
    <t>Tény+0</t>
  </si>
  <si>
    <t>Delta</t>
  </si>
  <si>
    <t>Delta/Tény</t>
  </si>
  <si>
    <t>S1 összeg:</t>
  </si>
  <si>
    <t>Becslés összeg:</t>
  </si>
  <si>
    <t>Tény összeg:</t>
  </si>
  <si>
    <t>Tény-becslés eltérés:</t>
  </si>
  <si>
    <t>Tény négyzetösszeg:</t>
  </si>
  <si>
    <t>Becslés négyzetösszeg:</t>
  </si>
  <si>
    <t>Négyzetösszeg hiba:</t>
  </si>
  <si>
    <t>Open url</t>
  </si>
  <si>
    <t>X(A7)</t>
  </si>
  <si>
    <t>X(A8)</t>
  </si>
  <si>
    <t>X(A9)</t>
  </si>
  <si>
    <t>Lépcsôk(1)</t>
  </si>
  <si>
    <t>Ssz.</t>
  </si>
  <si>
    <t>Objektum</t>
  </si>
  <si>
    <t>Tulajdonság</t>
  </si>
  <si>
    <t>Érték</t>
  </si>
  <si>
    <t>Mértékegység</t>
  </si>
  <si>
    <t>Forrás</t>
  </si>
  <si>
    <t>Rögzítés dátuma</t>
  </si>
  <si>
    <t>Rögzítette</t>
  </si>
  <si>
    <t>Leitner Patrik</t>
  </si>
  <si>
    <t>Magyarország</t>
  </si>
  <si>
    <t>HUF</t>
  </si>
  <si>
    <t>%</t>
  </si>
  <si>
    <t>GDP növ. az előző évhez képest</t>
  </si>
  <si>
    <t>Munkanélküliségi ráta</t>
  </si>
  <si>
    <t>Jegybanki alapkamat mértéke</t>
  </si>
  <si>
    <t>Nyugdíj járulék</t>
  </si>
  <si>
    <t>Tb járulék</t>
  </si>
  <si>
    <t>Sorcímkék</t>
  </si>
  <si>
    <t>Végösszeg</t>
  </si>
  <si>
    <t>Oszlopcímkék</t>
  </si>
  <si>
    <t>Összeg / Érték</t>
  </si>
  <si>
    <t>Ország</t>
  </si>
  <si>
    <t>Becslés összeg</t>
  </si>
  <si>
    <t>Irány</t>
  </si>
  <si>
    <t>Szorzatösszeg</t>
  </si>
  <si>
    <t>Eltérés</t>
  </si>
  <si>
    <t>Eredeti mínusz</t>
  </si>
  <si>
    <t>Lépcsők közötti különbséget számoló segédtábla</t>
  </si>
  <si>
    <t>Hivatalos Értesítő 2024/12.</t>
  </si>
  <si>
    <t>Hivatalos Értesítő 2023/10.</t>
  </si>
  <si>
    <t>Hivatalos Értesítő 2022/9.</t>
  </si>
  <si>
    <t>Hivatalos Értesítő 2021/10.</t>
  </si>
  <si>
    <t>Hivatalos Értesítő 2020/10.</t>
  </si>
  <si>
    <t>Hivatalos Értesítő 2019/9.</t>
  </si>
  <si>
    <t>Hivatalos Értesítő 2018/9.</t>
  </si>
  <si>
    <t>Hivatalos Értesítő 2017/11.</t>
  </si>
  <si>
    <t>Hivatalos Értesítő 2016/15.</t>
  </si>
  <si>
    <t>Hivatalos Értesítő 2015/10.</t>
  </si>
  <si>
    <t>Hivatalos Értesítő 2014/17.</t>
  </si>
  <si>
    <t>Hivatalos Értesítő 2013/14.</t>
  </si>
  <si>
    <t>Hivatalos Értesítő 2012/11.</t>
  </si>
  <si>
    <t>Hivatalos Értesítő 2011/13.</t>
  </si>
  <si>
    <t>Hivatalos Értesítő 2010/18.</t>
  </si>
  <si>
    <t>Hivatalos Értesítő 2009/11.</t>
  </si>
  <si>
    <t>Magyar Közlöny 2008/41.</t>
  </si>
  <si>
    <t>Statisztikai Közlöny 2007/2.</t>
  </si>
  <si>
    <t>Statisztikai Közlöny 2006/1.</t>
  </si>
  <si>
    <t>Magyar Közlöny 2005/55.</t>
  </si>
  <si>
    <t>Magyar Közlöny 2004/41.</t>
  </si>
  <si>
    <t>Magyar Közlöny 2003/32.</t>
  </si>
  <si>
    <t>Statisztikai Közlöny 2002/2.</t>
  </si>
  <si>
    <t>Magyar Közlöny 2001/41.</t>
  </si>
  <si>
    <t>https://www.ksh.hu/gyorstajekoztatok/ker/ker2412.html</t>
  </si>
  <si>
    <t>https://www.ksh.hu/docs/hun/xstadat/xstadat_eves/i_qsf001.html</t>
  </si>
  <si>
    <t>https://www.ksh.hu/docs/hun/xftp/stattukor/fogyar/fogyar2021/index.html</t>
  </si>
  <si>
    <t>https://www.ksh.hu/docs/hun/xftp/gyor/far/far2212.html</t>
  </si>
  <si>
    <t>https://www.ksh.hu/gyorstajekoztatok/far/far2312.html</t>
  </si>
  <si>
    <t>https://www.ksh.hu/gyorstajekoztatok/far/far2412.html</t>
  </si>
  <si>
    <t>https://www.ksh.hu/stadat_files/mun/hu/mun0094.html</t>
  </si>
  <si>
    <t>https://www.ksh.hu/gyorstajekoztatok/fem/fem2412.html</t>
  </si>
  <si>
    <t>5/2001, 1-7/2002. MNB Közl.</t>
  </si>
  <si>
    <t>4/1999, 1-3/2000. MNB Közl.</t>
  </si>
  <si>
    <t>3/2000, 1-5/2001. MNB Közl.</t>
  </si>
  <si>
    <t>7/2002, 1-5/2003. MNB Közl.</t>
  </si>
  <si>
    <t>5/2003, 1-7/2004. MNB Közl.</t>
  </si>
  <si>
    <t>7/2004, 1-9/2005. MNB Közl.</t>
  </si>
  <si>
    <t>9/2005, 1-5/2006. MNB Közl.</t>
  </si>
  <si>
    <t>5/2006, 1-2/2007. MNB Közl.</t>
  </si>
  <si>
    <t>2/2007, 1-7/2008. MNB Közl.</t>
  </si>
  <si>
    <t>7/2008, 1-7/2009. MNB Közl.</t>
  </si>
  <si>
    <t>7/2009, 1-6/2010. MNB Közl.</t>
  </si>
  <si>
    <t>6/2010, 1-3/2011. MNB Közl.</t>
  </si>
  <si>
    <t>3/2011, 1-5/2012. MNB Közl.</t>
  </si>
  <si>
    <t>5/2012, 1-12/2013. MNB Közl.</t>
  </si>
  <si>
    <t>12/2013, 1-7/2014. MNB Közl.</t>
  </si>
  <si>
    <t>7/2014, 1-5/2015. MNB Közl.</t>
  </si>
  <si>
    <t>5/2015, 1-3/2016. MNB Közl.</t>
  </si>
  <si>
    <t>3/2016. MNB Közl.</t>
  </si>
  <si>
    <t>3/2016, 1-2/2020. MNB Közl.</t>
  </si>
  <si>
    <t>2/2020, 1-7/2021. MNB Közl.</t>
  </si>
  <si>
    <t>7/2021, 1-10/2022. MNB Közl.</t>
  </si>
  <si>
    <t>10/2022, 1-3/2023. MNB Közl.</t>
  </si>
  <si>
    <t>3/2023, 1-8/2024. MNB Közl.</t>
  </si>
  <si>
    <t>https://www.ksh.hu/stadat_files/okt/hu/okt0027.html</t>
  </si>
  <si>
    <t>1997. évi LXXX. Törvény (Tbj.)</t>
  </si>
  <si>
    <t>2019. évi CXXII. Törvény (Tbj.)</t>
  </si>
  <si>
    <t>Egészségbizt. és munkaerőpiaci járulék</t>
  </si>
  <si>
    <t>Eurostat (gov_10dd_edpt1)</t>
  </si>
  <si>
    <t>Bruttó államadósság a GDP arányában</t>
  </si>
  <si>
    <t/>
  </si>
  <si>
    <t>https://www.ksh.hu/gyorstajekoztatok/krm/krm2412.html</t>
  </si>
  <si>
    <t>FRED Graph Observations (CLVMNACSCAB1GQHU)</t>
  </si>
  <si>
    <t>Reál GDP értéke</t>
  </si>
  <si>
    <t>https://www.ksh.hu/stadat_files/gsz/hu/gsz0004.html</t>
  </si>
  <si>
    <t>Nagyvállalatok száma</t>
  </si>
  <si>
    <t>db</t>
  </si>
  <si>
    <t>mill HUF</t>
  </si>
  <si>
    <t>mrd HUF</t>
  </si>
  <si>
    <t>Külker. termékforgalom Kivitel</t>
  </si>
  <si>
    <t>https://www.ksh.hu/stadat_files/kkr/hu/kkr0007.html</t>
  </si>
  <si>
    <t>https://www.ksh.hu/docs/hun/xstadat/xstadat_eves/i_qkt002.html</t>
  </si>
  <si>
    <t>Államháztartás egyenlege GDP arány</t>
  </si>
  <si>
    <t>https://www.ksh.hu/stadat_files/gdp/hu/gdp0110.html</t>
  </si>
  <si>
    <t>https://www.ksh.hu/ffi/4-3.html</t>
  </si>
  <si>
    <t>Br. állóeszköz felhalmozás GDP arány</t>
  </si>
  <si>
    <t>https://www.ksh.hu/stadat_files/gdp/hu/gdp0044.html</t>
  </si>
  <si>
    <t>https://tradingeconomics.com/hungary/gross-fixed-capital-formation-at-current-prices-eurostat-data.html</t>
  </si>
  <si>
    <t>Nemzetgazdasági beruházások</t>
  </si>
  <si>
    <t>https://www.ksh.hu/stadat_files/ber/hu/ber0001.html</t>
  </si>
  <si>
    <t>Mennyiség / Érték</t>
  </si>
  <si>
    <t>Legalább középfokú végzettségűek</t>
  </si>
  <si>
    <t>X9</t>
  </si>
  <si>
    <t>X10</t>
  </si>
  <si>
    <t>X11</t>
  </si>
  <si>
    <t>X12</t>
  </si>
  <si>
    <t>X13</t>
  </si>
  <si>
    <t>X14</t>
  </si>
  <si>
    <t>x̄ hatás</t>
  </si>
  <si>
    <t>X(A10)</t>
  </si>
  <si>
    <t>X(A11)</t>
  </si>
  <si>
    <t>S25 összeg:</t>
  </si>
  <si>
    <t>MY-X</t>
  </si>
  <si>
    <t>HUF arány '24</t>
  </si>
  <si>
    <t>HUF arány '25</t>
  </si>
  <si>
    <t>SZUM</t>
  </si>
  <si>
    <t>(×)</t>
  </si>
  <si>
    <t>(÷)</t>
  </si>
  <si>
    <t>2024 érték</t>
  </si>
  <si>
    <t>HUF arány '26</t>
  </si>
  <si>
    <t>HUF arány '27</t>
  </si>
  <si>
    <t>Szorzó</t>
  </si>
  <si>
    <t>Optimista</t>
  </si>
  <si>
    <t>Pesszimista</t>
  </si>
  <si>
    <t>ESIM</t>
  </si>
  <si>
    <t>SZÍNKÓDOK</t>
  </si>
  <si>
    <t>HUF arány '28</t>
  </si>
  <si>
    <t>szakirod</t>
  </si>
  <si>
    <t>szakirod+ESIM</t>
  </si>
  <si>
    <t>manual</t>
  </si>
  <si>
    <t>X(A12)</t>
  </si>
  <si>
    <t>X(A13)</t>
  </si>
  <si>
    <t>X(A14)</t>
  </si>
  <si>
    <t>Y(A15)</t>
  </si>
  <si>
    <r>
      <t>Maximális memória használat: </t>
    </r>
    <r>
      <rPr>
        <b/>
        <sz val="9"/>
        <color rgb="FF333333"/>
        <rFont val="Verdana"/>
        <family val="2"/>
      </rPr>
      <t>1.43 Mb</t>
    </r>
  </si>
  <si>
    <t>Felsőfokú végzettségűek</t>
  </si>
  <si>
    <t>Felsőfokú végzettségűek 25–64</t>
  </si>
  <si>
    <t>COCO Y0: 6813735</t>
  </si>
  <si>
    <t>(22223.9+304095.1)/(2)=163159.5</t>
  </si>
  <si>
    <t>(24+24)/(2)=24</t>
  </si>
  <si>
    <t>(237085.3+145574.6)/(2)=191329.9</t>
  </si>
  <si>
    <t>(11938+30526.9)/(2)=21232.45</t>
  </si>
  <si>
    <t>(28773.9+44895.9)/(2)=36834.9</t>
  </si>
  <si>
    <t>(47848.9+118603.6)/(2)=83226.25</t>
  </si>
  <si>
    <t>(26311.9+103500.7)/(2)=64906.3</t>
  </si>
  <si>
    <t>(24+153793.5)/(2)=76908.75</t>
  </si>
  <si>
    <t>(254624.2+198351.4)/(2)=226487.8</t>
  </si>
  <si>
    <t>(24+17887.9)/(2)=8955.95</t>
  </si>
  <si>
    <t>(736+24)/(2)=380</t>
  </si>
  <si>
    <t>(60608.8+361788.9)/(2)=211198.85</t>
  </si>
  <si>
    <t>(22222.9+23)/(2)=11122.95</t>
  </si>
  <si>
    <t>(23+23)/(2)=23</t>
  </si>
  <si>
    <t>(237084.3+68620.8)/(2)=152852.55</t>
  </si>
  <si>
    <t>(11937+22464.9)/(2)=17200.95</t>
  </si>
  <si>
    <t>(28772.9+44894.9)/(2)=36833.9</t>
  </si>
  <si>
    <t>(47847.9+23)/(2)=23935.45</t>
  </si>
  <si>
    <t>(26310.9+87498.7)/(2)=56904.85</t>
  </si>
  <si>
    <t>(23+153792.5)/(2)=76907.75</t>
  </si>
  <si>
    <t>(254623.2+198350.4)/(2)=226486.8</t>
  </si>
  <si>
    <t>(23+17886.9)/(2)=8954.95</t>
  </si>
  <si>
    <t>(735+23)/(2)=379</t>
  </si>
  <si>
    <t>(60607.8+23)/(2)=30315.4</t>
  </si>
  <si>
    <t>(22221.9+22)/(2)=11121.95</t>
  </si>
  <si>
    <t>(22+22)/(2)=22</t>
  </si>
  <si>
    <t>(237083.3+68619.8)/(2)=152851.55</t>
  </si>
  <si>
    <t>(11936+22463.9)/(2)=17199.95</t>
  </si>
  <si>
    <t>(26384.9+44893.9)/(2)=35639.4</t>
  </si>
  <si>
    <t>(47846.9+22)/(2)=23934.45</t>
  </si>
  <si>
    <t>(26309.9+87497.7)/(2)=56903.85</t>
  </si>
  <si>
    <t>(22+37907.9)/(2)=18964.95</t>
  </si>
  <si>
    <t>(149943.5+198349.4)/(2)=174146.45</t>
  </si>
  <si>
    <t>(22+17885.9)/(2)=8953.95</t>
  </si>
  <si>
    <t>(734+22)/(2)=378</t>
  </si>
  <si>
    <t>(60606.8+22)/(2)=30314.4</t>
  </si>
  <si>
    <t>(22220.9+21)/(2)=11120.95</t>
  </si>
  <si>
    <t>(21+21)/(2)=21</t>
  </si>
  <si>
    <t>(144346.6+68618.8)/(2)=106482.7</t>
  </si>
  <si>
    <t>(11935+22462.9)/(2)=17198.95</t>
  </si>
  <si>
    <t>(26383.9+29392.9)/(2)=27888.4</t>
  </si>
  <si>
    <t>(47845.9+21)/(2)=23933.45</t>
  </si>
  <si>
    <t>(26308.9+44216.9)/(2)=35262.9</t>
  </si>
  <si>
    <t>(149942.5+198348.4)/(2)=174145.45</t>
  </si>
  <si>
    <t>(21+17884.9)/(2)=8952.95</t>
  </si>
  <si>
    <t>(733+21)/(2)=377</t>
  </si>
  <si>
    <t>(60605.8+21)/(2)=30313.4</t>
  </si>
  <si>
    <t>(22219.9+20)/(2)=11119.95</t>
  </si>
  <si>
    <t>(20+20)/(2)=20</t>
  </si>
  <si>
    <t>(144345.6+68617.8)/(2)=106481.7</t>
  </si>
  <si>
    <t>(11934+22461.9)/(2)=17197.95</t>
  </si>
  <si>
    <t>(26382.9+12017)/(2)=19199.95</t>
  </si>
  <si>
    <t>(47844.9+20)/(2)=23932.45</t>
  </si>
  <si>
    <t>(26307.9+44215.9)/(2)=35261.9</t>
  </si>
  <si>
    <t>(149941.5+198347.4)/(2)=174144.45</t>
  </si>
  <si>
    <t>(20+17883.9)/(2)=8951.95</t>
  </si>
  <si>
    <t>(732+20)/(2)=376</t>
  </si>
  <si>
    <t>(60604.8+20)/(2)=30312.4</t>
  </si>
  <si>
    <t>(22218.9+19)/(2)=11118.95</t>
  </si>
  <si>
    <t>(19+19)/(2)=19</t>
  </si>
  <si>
    <t>(144344.6+68616.8)/(2)=106480.7</t>
  </si>
  <si>
    <t>(11933+19405.9)/(2)=15669.45</t>
  </si>
  <si>
    <t>(26381.9+12016)/(2)=19198.95</t>
  </si>
  <si>
    <t>(47843.9+19)/(2)=23931.45</t>
  </si>
  <si>
    <t>(26306.9+44214.9)/(2)=35260.9</t>
  </si>
  <si>
    <t>(36879.9+198346.4)/(2)=117613.15</t>
  </si>
  <si>
    <t>(19+17882.9)/(2)=8950.95</t>
  </si>
  <si>
    <t>(731+19)/(2)=375</t>
  </si>
  <si>
    <t>(60603.8+19)/(2)=30311.4</t>
  </si>
  <si>
    <t>(22217.9+18)/(2)=11117.95</t>
  </si>
  <si>
    <t>(18+18)/(2)=18</t>
  </si>
  <si>
    <t>(144343.6+68615.8)/(2)=106479.7</t>
  </si>
  <si>
    <t>(11932+19404.9)/(2)=15668.45</t>
  </si>
  <si>
    <t>(26380.9+18)/(2)=13199.45</t>
  </si>
  <si>
    <t>(47842.9+18)/(2)=23930.45</t>
  </si>
  <si>
    <t>(26305.9+44213.9)/(2)=35259.9</t>
  </si>
  <si>
    <t>(36878.9+198345.4)/(2)=117612.15</t>
  </si>
  <si>
    <t>(18+17881.9)/(2)=8949.95</t>
  </si>
  <si>
    <t>(730+18)/(2)=374</t>
  </si>
  <si>
    <t>(60602.8+18)/(2)=30310.4</t>
  </si>
  <si>
    <t>(22216.9+17)/(2)=11116.95</t>
  </si>
  <si>
    <t>(17+17)/(2)=17</t>
  </si>
  <si>
    <t>(144342.6+68614.8)/(2)=106478.7</t>
  </si>
  <si>
    <t>(11931+5512)/(2)=8721.45</t>
  </si>
  <si>
    <t>(26379.9+17)/(2)=13198.45</t>
  </si>
  <si>
    <t>(47841.9+17)/(2)=23929.45</t>
  </si>
  <si>
    <t>(26304.9+17)/(2)=13160.95</t>
  </si>
  <si>
    <t>(36877.9+198344.4)/(2)=117611.15</t>
  </si>
  <si>
    <t>(17+17880.9)/(2)=8948.95</t>
  </si>
  <si>
    <t>(729+17)/(2)=373</t>
  </si>
  <si>
    <t>(27726.9+17)/(2)=13871.95</t>
  </si>
  <si>
    <t>(22215.9+16)/(2)=11115.95</t>
  </si>
  <si>
    <t>(16+16)/(2)=16</t>
  </si>
  <si>
    <t>(108170.7+68613.8)/(2)=88392.25</t>
  </si>
  <si>
    <t>(11930+16)/(2)=5973</t>
  </si>
  <si>
    <t>(26378.9+16)/(2)=13197.45</t>
  </si>
  <si>
    <t>(47840.9+16)/(2)=23928.45</t>
  </si>
  <si>
    <t>(13718+16)/(2)=6867</t>
  </si>
  <si>
    <t>(36876.9+131684.6)/(2)=84280.75</t>
  </si>
  <si>
    <t>(16+17879.9)/(2)=8947.95</t>
  </si>
  <si>
    <t>(27725.9+16)/(2)=13870.95</t>
  </si>
  <si>
    <t>(22214.9+15)/(2)=11114.95</t>
  </si>
  <si>
    <t>(15+15)/(2)=15</t>
  </si>
  <si>
    <t>(83143.7+68612.8)/(2)=75878.25</t>
  </si>
  <si>
    <t>(11929+15)/(2)=5972</t>
  </si>
  <si>
    <t>(26377.9+15)/(2)=13196.45</t>
  </si>
  <si>
    <t>(47839.9+15)/(2)=23927.45</t>
  </si>
  <si>
    <t>(13717+15)/(2)=6866</t>
  </si>
  <si>
    <t>(36875.9+131683.6)/(2)=84279.75</t>
  </si>
  <si>
    <t>(15+17878.9)/(2)=8946.95</t>
  </si>
  <si>
    <t>(27724.9+15)/(2)=13869.95</t>
  </si>
  <si>
    <t>(22213.9+14)/(2)=11113.95</t>
  </si>
  <si>
    <t>(14+14)/(2)=14</t>
  </si>
  <si>
    <t>(73157.8+68611.8)/(2)=70884.8</t>
  </si>
  <si>
    <t>(11928+14)/(2)=5971</t>
  </si>
  <si>
    <t>(26376.9+14)/(2)=13195.45</t>
  </si>
  <si>
    <t>(47838.9+14)/(2)=23926.45</t>
  </si>
  <si>
    <t>(13716+14)/(2)=6865</t>
  </si>
  <si>
    <t>(36874.9+131682.6)/(2)=84278.75</t>
  </si>
  <si>
    <t>(14+17877.9)/(2)=8945.95</t>
  </si>
  <si>
    <t>(27723.9+14)/(2)=13868.95</t>
  </si>
  <si>
    <t>(22212.9+13)/(2)=11112.95</t>
  </si>
  <si>
    <t>(13+13)/(2)=13</t>
  </si>
  <si>
    <t>(68949.8+68610.8)/(2)=68780.3</t>
  </si>
  <si>
    <t>(11927+13)/(2)=5970</t>
  </si>
  <si>
    <t>(26375.9+13)/(2)=13194.45</t>
  </si>
  <si>
    <t>(31343.9+13)/(2)=15678.45</t>
  </si>
  <si>
    <t>(13715+13)/(2)=6864</t>
  </si>
  <si>
    <t>(36873.9+121930.6)/(2)=79402.25</t>
  </si>
  <si>
    <t>(13+17876.9)/(2)=8944.95</t>
  </si>
  <si>
    <t>(27722.9+13)/(2)=13867.95</t>
  </si>
  <si>
    <t>(22211.9+12)/(2)=11111.95</t>
  </si>
  <si>
    <t>(12+12)/(2)=12</t>
  </si>
  <si>
    <t>(66460.8+68609.8)/(2)=67535.3</t>
  </si>
  <si>
    <t>(11926+12)/(2)=5969</t>
  </si>
  <si>
    <t>(26374.9+12)/(2)=13193.45</t>
  </si>
  <si>
    <t>(31342.9+12)/(2)=15677.45</t>
  </si>
  <si>
    <t>(13714+12)/(2)=6863</t>
  </si>
  <si>
    <t>(36872.9+121929.6)/(2)=79401.25</t>
  </si>
  <si>
    <t>(12+17875.9)/(2)=8943.95</t>
  </si>
  <si>
    <t>(27721.9+12)/(2)=13866.95</t>
  </si>
  <si>
    <t>(22210.9+11)/(2)=11110.95</t>
  </si>
  <si>
    <t>(11+11)/(2)=11</t>
  </si>
  <si>
    <t>(66459.8+68608.8)/(2)=67534.3</t>
  </si>
  <si>
    <t>(26373.9+11)/(2)=13192.45</t>
  </si>
  <si>
    <t>(31341.9+11)/(2)=15676.45</t>
  </si>
  <si>
    <t>(13713+11)/(2)=6862</t>
  </si>
  <si>
    <t>(36871.9+121928.6)/(2)=79400.25</t>
  </si>
  <si>
    <t>(11+17874.9)/(2)=8942.95</t>
  </si>
  <si>
    <t>(27720.9+11)/(2)=13865.95</t>
  </si>
  <si>
    <t>(22209.9+10)/(2)=11109.95</t>
  </si>
  <si>
    <t>(10+10)/(2)=10</t>
  </si>
  <si>
    <t>(66458.8+68607.8)/(2)=67533.3</t>
  </si>
  <si>
    <t>(26372.9+10)/(2)=13191.45</t>
  </si>
  <si>
    <t>(31340.9+10)/(2)=15675.45</t>
  </si>
  <si>
    <t>(13712+10)/(2)=6861</t>
  </si>
  <si>
    <t>(10+92901.7)/(2)=46455.85</t>
  </si>
  <si>
    <t>(10+17873.9)/(2)=8941.95</t>
  </si>
  <si>
    <t>(27719.9+10)/(2)=13864.95</t>
  </si>
  <si>
    <t>(22208.9+9)/(2)=11108.95</t>
  </si>
  <si>
    <t>(9+9)/(2)=9</t>
  </si>
  <si>
    <t>(66457.8+68606.8)/(2)=67532.3</t>
  </si>
  <si>
    <t>(31339.9+9)/(2)=15674.45</t>
  </si>
  <si>
    <t>(13711+9)/(2)=6860</t>
  </si>
  <si>
    <t>(9+92900.7)/(2)=46454.85</t>
  </si>
  <si>
    <t>(9+17872.9)/(2)=8940.95</t>
  </si>
  <si>
    <t>(27718.9+9)/(2)=13863.95</t>
  </si>
  <si>
    <t>(22207.9+8)/(2)=11107.95</t>
  </si>
  <si>
    <t>(8+8)/(2)=8</t>
  </si>
  <si>
    <t>(66456.8+66477.8)/(2)=66467.3</t>
  </si>
  <si>
    <t>(31338.9+8)/(2)=15673.45</t>
  </si>
  <si>
    <t>(13710+8)/(2)=6859</t>
  </si>
  <si>
    <t>(8+92899.7)/(2)=46453.85</t>
  </si>
  <si>
    <t>(8+12604)/(2)=6306</t>
  </si>
  <si>
    <t>(27717.9+8)/(2)=13862.95</t>
  </si>
  <si>
    <t>(22206.9+7)/(2)=11106.95</t>
  </si>
  <si>
    <t>(7+7)/(2)=7</t>
  </si>
  <si>
    <t>(66455.8+66476.8)/(2)=66466.3</t>
  </si>
  <si>
    <t>(31337.9+7)/(2)=15672.45</t>
  </si>
  <si>
    <t>(13709+7)/(2)=6858</t>
  </si>
  <si>
    <t>(7+92898.7)/(2)=46452.85</t>
  </si>
  <si>
    <t>(7+12603)/(2)=6305</t>
  </si>
  <si>
    <t>(12898+7)/(2)=6452.5</t>
  </si>
  <si>
    <t>(6+6)/(2)=6</t>
  </si>
  <si>
    <t>(66454.8+66475.8)/(2)=66465.3</t>
  </si>
  <si>
    <t>(31336.9+6)/(2)=15671.45</t>
  </si>
  <si>
    <t>(13708+6)/(2)=6857</t>
  </si>
  <si>
    <t>(6+92897.7)/(2)=46451.85</t>
  </si>
  <si>
    <t>(12897+6)/(2)=6451.5</t>
  </si>
  <si>
    <t>(5+5)/(2)=5</t>
  </si>
  <si>
    <t>(66453.8+66474.8)/(2)=66464.3</t>
  </si>
  <si>
    <t>(27919.9+5)/(2)=13962.45</t>
  </si>
  <si>
    <t>(13707+5)/(2)=6856</t>
  </si>
  <si>
    <t>(5+34924.9)/(2)=17464.95</t>
  </si>
  <si>
    <t>(4+4)/(2)=4</t>
  </si>
  <si>
    <t>(57271.8+66473.8)/(2)=61872.8</t>
  </si>
  <si>
    <t>(27918.9+4)/(2)=13961.45</t>
  </si>
  <si>
    <t>(13706+4)/(2)=6855</t>
  </si>
  <si>
    <t>(4+34923.9)/(2)=17463.95</t>
  </si>
  <si>
    <t>(3+3)/(2)=3</t>
  </si>
  <si>
    <t>(57270.8+3)/(2)=28636.9</t>
  </si>
  <si>
    <t>(27917.9+3)/(2)=13960.45</t>
  </si>
  <si>
    <t>(3+34922.9)/(2)=17462.95</t>
  </si>
  <si>
    <t>(2+2)/(2)=2</t>
  </si>
  <si>
    <t>(45283.9+2)/(2)=22642.95</t>
  </si>
  <si>
    <t>(27916.9+2)/(2)=13959.45</t>
  </si>
  <si>
    <t>(2+34921.9)/(2)=17461.95</t>
  </si>
  <si>
    <t>(1+1)/(2)=1</t>
  </si>
  <si>
    <t>(0+0)/(2)=0</t>
  </si>
  <si>
    <t>163159.5</t>
  </si>
  <si>
    <t>191329.9</t>
  </si>
  <si>
    <t>21232.4</t>
  </si>
  <si>
    <t>36834.9</t>
  </si>
  <si>
    <t>83226.2</t>
  </si>
  <si>
    <t>64906.3</t>
  </si>
  <si>
    <t>76908.8</t>
  </si>
  <si>
    <t>226487.8</t>
  </si>
  <si>
    <t>211198.9</t>
  </si>
  <si>
    <t>152852.5</t>
  </si>
  <si>
    <t>17200.9</t>
  </si>
  <si>
    <t>36833.9</t>
  </si>
  <si>
    <t>23935.4</t>
  </si>
  <si>
    <t>56904.8</t>
  </si>
  <si>
    <t>76907.8</t>
  </si>
  <si>
    <t>226486.8</t>
  </si>
  <si>
    <t>30315.4</t>
  </si>
  <si>
    <t>152851.5</t>
  </si>
  <si>
    <t>17199.9</t>
  </si>
  <si>
    <t>35639.4</t>
  </si>
  <si>
    <t>23934.4</t>
  </si>
  <si>
    <t>56903.8</t>
  </si>
  <si>
    <t>18964.9</t>
  </si>
  <si>
    <t>174146.5</t>
  </si>
  <si>
    <t>30314.4</t>
  </si>
  <si>
    <t>106482.7</t>
  </si>
  <si>
    <t>17198.9</t>
  </si>
  <si>
    <t>27888.4</t>
  </si>
  <si>
    <t>23933.4</t>
  </si>
  <si>
    <t>35262.9</t>
  </si>
  <si>
    <t>174145.5</t>
  </si>
  <si>
    <t>30313.4</t>
  </si>
  <si>
    <t>106481.7</t>
  </si>
  <si>
    <t>17197.9</t>
  </si>
  <si>
    <t>19199.9</t>
  </si>
  <si>
    <t>23932.4</t>
  </si>
  <si>
    <t>35261.9</t>
  </si>
  <si>
    <t>174144.5</t>
  </si>
  <si>
    <t>30312.4</t>
  </si>
  <si>
    <t>106480.7</t>
  </si>
  <si>
    <t>15669.5</t>
  </si>
  <si>
    <t>19198.9</t>
  </si>
  <si>
    <t>23931.4</t>
  </si>
  <si>
    <t>35260.9</t>
  </si>
  <si>
    <t>117613.1</t>
  </si>
  <si>
    <t>30311.4</t>
  </si>
  <si>
    <t>106479.7</t>
  </si>
  <si>
    <t>15668.5</t>
  </si>
  <si>
    <t>13199.5</t>
  </si>
  <si>
    <t>23930.4</t>
  </si>
  <si>
    <t>35259.9</t>
  </si>
  <si>
    <t>117612.1</t>
  </si>
  <si>
    <t>30310.4</t>
  </si>
  <si>
    <t>106478.7</t>
  </si>
  <si>
    <t>8721.5</t>
  </si>
  <si>
    <t>13198.5</t>
  </si>
  <si>
    <t>23929.4</t>
  </si>
  <si>
    <t>117611.1</t>
  </si>
  <si>
    <t>88392.2</t>
  </si>
  <si>
    <t>13197.5</t>
  </si>
  <si>
    <t>23928.4</t>
  </si>
  <si>
    <t>84280.7</t>
  </si>
  <si>
    <t>75878.3</t>
  </si>
  <si>
    <t>13196.5</t>
  </si>
  <si>
    <t>23927.4</t>
  </si>
  <si>
    <t>84279.7</t>
  </si>
  <si>
    <t>70884.8</t>
  </si>
  <si>
    <t>13195.5</t>
  </si>
  <si>
    <t>23926.4</t>
  </si>
  <si>
    <t>84278.7</t>
  </si>
  <si>
    <t>68780.3</t>
  </si>
  <si>
    <t>13194.5</t>
  </si>
  <si>
    <t>15678.5</t>
  </si>
  <si>
    <t>79402.3</t>
  </si>
  <si>
    <t>67535.3</t>
  </si>
  <si>
    <t>13193.5</t>
  </si>
  <si>
    <t>15677.5</t>
  </si>
  <si>
    <t>79401.3</t>
  </si>
  <si>
    <t>67534.3</t>
  </si>
  <si>
    <t>13192.5</t>
  </si>
  <si>
    <t>15676.5</t>
  </si>
  <si>
    <t>79400.3</t>
  </si>
  <si>
    <t>67533.3</t>
  </si>
  <si>
    <t>13191.5</t>
  </si>
  <si>
    <t>15675.5</t>
  </si>
  <si>
    <t>46455.9</t>
  </si>
  <si>
    <t>67532.3</t>
  </si>
  <si>
    <t>15674.5</t>
  </si>
  <si>
    <t>46454.9</t>
  </si>
  <si>
    <t>66467.3</t>
  </si>
  <si>
    <t>15673.5</t>
  </si>
  <si>
    <t>46453.9</t>
  </si>
  <si>
    <t>66466.3</t>
  </si>
  <si>
    <t>15672.5</t>
  </si>
  <si>
    <t>46452.9</t>
  </si>
  <si>
    <t>6452.5</t>
  </si>
  <si>
    <t>66465.3</t>
  </si>
  <si>
    <t>15671.5</t>
  </si>
  <si>
    <t>46451.9</t>
  </si>
  <si>
    <t>6451.5</t>
  </si>
  <si>
    <t>66464.3</t>
  </si>
  <si>
    <t>13962.5</t>
  </si>
  <si>
    <t>17464.9</t>
  </si>
  <si>
    <t>61872.8</t>
  </si>
  <si>
    <t>13961.5</t>
  </si>
  <si>
    <t>17463.9</t>
  </si>
  <si>
    <t>28636.9</t>
  </si>
  <si>
    <t>13960.5</t>
  </si>
  <si>
    <t>17462.9</t>
  </si>
  <si>
    <t>22642.9</t>
  </si>
  <si>
    <t>13959.5</t>
  </si>
  <si>
    <t>17461.9</t>
  </si>
  <si>
    <t>COCO:Y0</t>
  </si>
  <si>
    <t>87600.2</t>
  </si>
  <si>
    <t>-0.2</t>
  </si>
  <si>
    <t>103600.2</t>
  </si>
  <si>
    <t>122500.1</t>
  </si>
  <si>
    <t>-0.1</t>
  </si>
  <si>
    <t>137200.1</t>
  </si>
  <si>
    <t>145700.1</t>
  </si>
  <si>
    <t>158300.5</t>
  </si>
  <si>
    <t>-0.5</t>
  </si>
  <si>
    <t>171200.5</t>
  </si>
  <si>
    <t>185000.9</t>
  </si>
  <si>
    <t>-0.9</t>
  </si>
  <si>
    <t>198900.4</t>
  </si>
  <si>
    <t>-0.4</t>
  </si>
  <si>
    <t>199800.9</t>
  </si>
  <si>
    <t>202600.4</t>
  </si>
  <si>
    <t>213099.8</t>
  </si>
  <si>
    <t>0.2</t>
  </si>
  <si>
    <t>223000.8</t>
  </si>
  <si>
    <t>-0.8</t>
  </si>
  <si>
    <t>231000.3</t>
  </si>
  <si>
    <t>-0.3</t>
  </si>
  <si>
    <t>237700.8</t>
  </si>
  <si>
    <t>247700.7</t>
  </si>
  <si>
    <t>-0.7</t>
  </si>
  <si>
    <t>263200.2</t>
  </si>
  <si>
    <t>297000.1</t>
  </si>
  <si>
    <t>367799.4</t>
  </si>
  <si>
    <t>0.6</t>
  </si>
  <si>
    <t>403598.8</t>
  </si>
  <si>
    <t>1.2</t>
  </si>
  <si>
    <t>438798.7</t>
  </si>
  <si>
    <t>1.3</t>
  </si>
  <si>
    <t>515764.9</t>
  </si>
  <si>
    <t>1.1</t>
  </si>
  <si>
    <t>589112.2</t>
  </si>
  <si>
    <t>1.8</t>
  </si>
  <si>
    <t>1084692.7</t>
  </si>
  <si>
    <r>
      <t>A futtatás idôtartama: </t>
    </r>
    <r>
      <rPr>
        <b/>
        <sz val="9"/>
        <color rgb="FF333333"/>
        <rFont val="Verdana"/>
        <family val="2"/>
      </rPr>
      <t>0.17 mp (0 p)</t>
    </r>
  </si>
  <si>
    <t>Államháztartás egyenlege GDP-arány</t>
  </si>
  <si>
    <t>Br. állóeszköz felhalmozás GDP-arány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</si>
</sst>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"/>
    <numFmt numFmtId="165" formatCode="0.0000"/>
    <numFmt numFmtId="166" formatCode="0.0%"/>
    <numFmt numFmtId="167" formatCode="#,##0\ &quot;Ft&quot;"/>
    <numFmt numFmtId="168" formatCode="#,##0.0"/>
    <numFmt numFmtId="169" formatCode="_-* #,##0\ [$HUF]_-;\-* #,##0\ [$HUF]_-;_-* &quot;-&quot;\ [$HUF]_-;_-@_-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rgb="FF000000"/>
      <name val="Times New Roman"/>
      <family val="1"/>
    </font>
    <font>
      <sz val="7"/>
      <color rgb="FF333333"/>
      <name val="Verdana"/>
      <family val="2"/>
    </font>
    <font>
      <sz val="8"/>
      <color theme="1"/>
      <name val="Calibri"/>
      <family val="2"/>
      <charset val="238"/>
      <scheme val="minor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b/>
      <sz val="7"/>
      <color rgb="FFFFFFFF"/>
      <name val="Verdana"/>
      <family val="2"/>
    </font>
    <font>
      <sz val="9"/>
      <color rgb="FF333333"/>
      <name val="Verdana"/>
      <family val="2"/>
    </font>
    <font>
      <b/>
      <sz val="9"/>
      <color rgb="FF333333"/>
      <name val="Verdana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5E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666666"/>
      </left>
      <right style="medium">
        <color rgb="FF666666"/>
      </right>
      <top style="medium">
        <color rgb="FF666666"/>
      </top>
      <bottom style="medium">
        <color rgb="FF66666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97">
    <xf numFmtId="0" fontId="0" fillId="0" borderId="0" xfId="0"/>
    <xf numFmtId="0" fontId="2" fillId="2" borderId="2" xfId="0" applyFont="1" applyFill="1" applyBorder="1" applyAlignment="1">
      <alignment wrapText="1"/>
    </xf>
    <xf numFmtId="0" fontId="0" fillId="0" borderId="1" xfId="0" applyBorder="1"/>
    <xf numFmtId="0" fontId="0" fillId="0" borderId="2" xfId="0" applyBorder="1"/>
    <xf numFmtId="3" fontId="0" fillId="0" borderId="2" xfId="0" applyNumberFormat="1" applyBorder="1"/>
    <xf numFmtId="3" fontId="0" fillId="0" borderId="2" xfId="0" applyNumberFormat="1" applyBorder="1" applyAlignment="1">
      <alignment wrapText="1"/>
    </xf>
    <xf numFmtId="9" fontId="0" fillId="0" borderId="0" xfId="1" applyFont="1"/>
    <xf numFmtId="0" fontId="4" fillId="0" borderId="0" xfId="2"/>
    <xf numFmtId="0" fontId="2" fillId="0" borderId="0" xfId="0" applyFont="1"/>
    <xf numFmtId="14" fontId="0" fillId="0" borderId="0" xfId="0" applyNumberFormat="1"/>
    <xf numFmtId="3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" fontId="0" fillId="6" borderId="2" xfId="0" applyNumberFormat="1" applyFill="1" applyBorder="1"/>
    <xf numFmtId="0" fontId="0" fillId="6" borderId="5" xfId="0" applyFill="1" applyBorder="1"/>
    <xf numFmtId="0" fontId="0" fillId="3" borderId="5" xfId="0" applyFill="1" applyBorder="1"/>
    <xf numFmtId="0" fontId="2" fillId="2" borderId="1" xfId="0" applyFont="1" applyFill="1" applyBorder="1" applyAlignment="1">
      <alignment wrapText="1"/>
    </xf>
    <xf numFmtId="0" fontId="2" fillId="2" borderId="5" xfId="0" applyFont="1" applyFill="1" applyBorder="1" applyAlignment="1">
      <alignment wrapText="1"/>
    </xf>
    <xf numFmtId="3" fontId="0" fillId="3" borderId="5" xfId="0" applyNumberFormat="1" applyFill="1" applyBorder="1"/>
    <xf numFmtId="0" fontId="0" fillId="7" borderId="5" xfId="0" applyFill="1" applyBorder="1"/>
    <xf numFmtId="0" fontId="0" fillId="8" borderId="5" xfId="0" applyFill="1" applyBorder="1"/>
    <xf numFmtId="0" fontId="2" fillId="0" borderId="2" xfId="0" applyFont="1" applyBorder="1"/>
    <xf numFmtId="0" fontId="4" fillId="0" borderId="0" xfId="2" applyFill="1"/>
    <xf numFmtId="3" fontId="0" fillId="0" borderId="0" xfId="0" applyNumberFormat="1" applyAlignment="1">
      <alignment wrapText="1"/>
    </xf>
    <xf numFmtId="2" fontId="0" fillId="0" borderId="0" xfId="0" applyNumberFormat="1"/>
    <xf numFmtId="1" fontId="0" fillId="0" borderId="0" xfId="0" applyNumberFormat="1"/>
    <xf numFmtId="1" fontId="0" fillId="3" borderId="0" xfId="0" applyNumberFormat="1" applyFill="1"/>
    <xf numFmtId="16" fontId="0" fillId="0" borderId="0" xfId="0" applyNumberFormat="1"/>
    <xf numFmtId="17" fontId="0" fillId="0" borderId="0" xfId="0" applyNumberFormat="1"/>
    <xf numFmtId="4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1" fontId="0" fillId="6" borderId="5" xfId="0" applyNumberFormat="1" applyFill="1" applyBorder="1"/>
    <xf numFmtId="0" fontId="0" fillId="2" borderId="5" xfId="0" applyFill="1" applyBorder="1"/>
    <xf numFmtId="2" fontId="0" fillId="0" borderId="2" xfId="0" applyNumberFormat="1" applyBorder="1"/>
    <xf numFmtId="1" fontId="0" fillId="0" borderId="2" xfId="0" applyNumberFormat="1" applyBorder="1"/>
    <xf numFmtId="0" fontId="0" fillId="0" borderId="6" xfId="0" applyBorder="1"/>
    <xf numFmtId="0" fontId="2" fillId="2" borderId="0" xfId="0" applyFont="1" applyFill="1" applyAlignment="1">
      <alignment wrapText="1"/>
    </xf>
    <xf numFmtId="0" fontId="0" fillId="2" borderId="7" xfId="0" applyFill="1" applyBorder="1"/>
    <xf numFmtId="1" fontId="0" fillId="0" borderId="6" xfId="0" applyNumberFormat="1" applyBorder="1"/>
    <xf numFmtId="1" fontId="0" fillId="9" borderId="5" xfId="0" applyNumberFormat="1" applyFill="1" applyBorder="1"/>
    <xf numFmtId="166" fontId="0" fillId="10" borderId="5" xfId="0" applyNumberFormat="1" applyFill="1" applyBorder="1"/>
    <xf numFmtId="2" fontId="0" fillId="6" borderId="5" xfId="0" applyNumberFormat="1" applyFill="1" applyBorder="1"/>
    <xf numFmtId="167" fontId="0" fillId="0" borderId="0" xfId="1" applyNumberFormat="1" applyFont="1"/>
    <xf numFmtId="167" fontId="0" fillId="0" borderId="0" xfId="0" applyNumberFormat="1"/>
    <xf numFmtId="10" fontId="0" fillId="0" borderId="0" xfId="1" applyNumberFormat="1" applyFont="1"/>
    <xf numFmtId="0" fontId="2" fillId="2" borderId="9" xfId="0" applyFont="1" applyFill="1" applyBorder="1"/>
    <xf numFmtId="0" fontId="0" fillId="2" borderId="9" xfId="0" applyFill="1" applyBorder="1"/>
    <xf numFmtId="165" fontId="0" fillId="11" borderId="5" xfId="0" applyNumberFormat="1" applyFill="1" applyBorder="1"/>
    <xf numFmtId="0" fontId="2" fillId="0" borderId="0" xfId="0" applyFont="1" applyAlignment="1">
      <alignment horizontal="center" vertical="center"/>
    </xf>
    <xf numFmtId="0" fontId="0" fillId="0" borderId="10" xfId="0" applyBorder="1"/>
    <xf numFmtId="2" fontId="0" fillId="0" borderId="11" xfId="0" applyNumberFormat="1" applyBorder="1"/>
    <xf numFmtId="0" fontId="0" fillId="0" borderId="11" xfId="0" applyBorder="1"/>
    <xf numFmtId="10" fontId="2" fillId="0" borderId="2" xfId="1" applyNumberFormat="1" applyFont="1" applyBorder="1"/>
    <xf numFmtId="9" fontId="0" fillId="0" borderId="0" xfId="0" applyNumberFormat="1"/>
    <xf numFmtId="10" fontId="0" fillId="6" borderId="5" xfId="1" applyNumberFormat="1" applyFont="1" applyFill="1" applyBorder="1"/>
    <xf numFmtId="0" fontId="0" fillId="0" borderId="12" xfId="0" applyBorder="1"/>
    <xf numFmtId="168" fontId="0" fillId="0" borderId="11" xfId="0" applyNumberFormat="1" applyBorder="1"/>
    <xf numFmtId="0" fontId="6" fillId="0" borderId="0" xfId="0" applyFont="1" applyAlignment="1">
      <alignment horizontal="center"/>
    </xf>
    <xf numFmtId="0" fontId="0" fillId="0" borderId="14" xfId="0" applyBorder="1"/>
    <xf numFmtId="0" fontId="0" fillId="2" borderId="15" xfId="0" applyFill="1" applyBorder="1"/>
    <xf numFmtId="0" fontId="6" fillId="12" borderId="16" xfId="0" applyFont="1" applyFill="1" applyBorder="1" applyAlignment="1">
      <alignment horizontal="center" vertical="center"/>
    </xf>
    <xf numFmtId="0" fontId="6" fillId="13" borderId="13" xfId="0" applyFont="1" applyFill="1" applyBorder="1" applyAlignment="1">
      <alignment horizontal="center" vertical="center"/>
    </xf>
    <xf numFmtId="0" fontId="1" fillId="0" borderId="18" xfId="0" applyFont="1" applyBorder="1" applyAlignment="1"/>
    <xf numFmtId="0" fontId="0" fillId="0" borderId="19" xfId="0" applyBorder="1"/>
    <xf numFmtId="0" fontId="6" fillId="14" borderId="13" xfId="0" applyFont="1" applyFill="1" applyBorder="1" applyAlignment="1">
      <alignment horizontal="center" vertical="center"/>
    </xf>
    <xf numFmtId="9" fontId="6" fillId="0" borderId="20" xfId="1" applyFont="1" applyFill="1" applyBorder="1"/>
    <xf numFmtId="0" fontId="6" fillId="0" borderId="13" xfId="0" applyFont="1" applyFill="1" applyBorder="1"/>
    <xf numFmtId="2" fontId="6" fillId="13" borderId="13" xfId="0" applyNumberFormat="1" applyFont="1" applyFill="1" applyBorder="1"/>
    <xf numFmtId="164" fontId="6" fillId="13" borderId="13" xfId="0" applyNumberFormat="1" applyFont="1" applyFill="1" applyBorder="1"/>
    <xf numFmtId="2" fontId="6" fillId="12" borderId="13" xfId="0" applyNumberFormat="1" applyFont="1" applyFill="1" applyBorder="1"/>
    <xf numFmtId="2" fontId="6" fillId="14" borderId="13" xfId="0" applyNumberFormat="1" applyFont="1" applyFill="1" applyBorder="1"/>
    <xf numFmtId="164" fontId="6" fillId="14" borderId="5" xfId="0" applyNumberFormat="1" applyFont="1" applyFill="1" applyBorder="1"/>
    <xf numFmtId="0" fontId="6" fillId="12" borderId="13" xfId="0" applyFont="1" applyFill="1" applyBorder="1"/>
    <xf numFmtId="164" fontId="6" fillId="12" borderId="13" xfId="0" applyNumberFormat="1" applyFont="1" applyFill="1" applyBorder="1"/>
    <xf numFmtId="1" fontId="6" fillId="13" borderId="13" xfId="0" applyNumberFormat="1" applyFont="1" applyFill="1" applyBorder="1"/>
    <xf numFmtId="164" fontId="6" fillId="14" borderId="13" xfId="0" applyNumberFormat="1" applyFont="1" applyFill="1" applyBorder="1"/>
    <xf numFmtId="0" fontId="6" fillId="0" borderId="17" xfId="0" applyFont="1" applyBorder="1" applyAlignment="1"/>
    <xf numFmtId="0" fontId="6" fillId="0" borderId="21" xfId="0" applyFont="1" applyBorder="1" applyAlignment="1">
      <alignment horizontal="center"/>
    </xf>
    <xf numFmtId="1" fontId="0" fillId="0" borderId="2" xfId="0" applyNumberFormat="1" applyFill="1" applyBorder="1"/>
    <xf numFmtId="1" fontId="0" fillId="0" borderId="6" xfId="0" applyNumberFormat="1" applyFill="1" applyBorder="1"/>
    <xf numFmtId="1" fontId="0" fillId="8" borderId="5" xfId="0" applyNumberFormat="1" applyFill="1" applyBorder="1"/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0" xfId="0" applyFont="1"/>
    <xf numFmtId="0" fontId="12" fillId="0" borderId="0" xfId="0" applyFont="1" applyAlignment="1">
      <alignment horizontal="right" vertical="center" wrapText="1"/>
    </xf>
    <xf numFmtId="0" fontId="13" fillId="0" borderId="0" xfId="0" applyFont="1" applyAlignment="1">
      <alignment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left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0" borderId="0" xfId="0" applyFont="1"/>
    <xf numFmtId="0" fontId="0" fillId="0" borderId="0" xfId="0" applyAlignment="1">
      <alignment horizontal="center"/>
    </xf>
    <xf numFmtId="169" fontId="6" fillId="0" borderId="8" xfId="0" applyNumberFormat="1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14" xfId="0" applyBorder="1" applyAlignment="1">
      <alignment horizontal="center"/>
    </xf>
  </cellXfs>
  <cellStyles count="3">
    <cellStyle name="Hivatkozás" xfId="2" builtinId="8"/>
    <cellStyle name="Normál" xfId="0" builtinId="0"/>
    <cellStyle name="Százalék" xfId="1" builtinId="5"/>
  </cellStyles>
  <dxfs count="0"/>
  <tableStyles count="0" defaultTableStyle="TableStyleMedium2" defaultPivotStyle="PivotStyleLight16"/>
  <colors>
    <mruColors>
      <color rgb="FFFF99CC"/>
      <color rgb="FF99FF99"/>
      <color rgb="FF66FFFF"/>
      <color rgb="FFFFFFCC"/>
      <color rgb="FFFF6699"/>
      <color rgb="FFFFC5E2"/>
      <color rgb="FFFFBDDE"/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76200</xdr:colOff>
      <xdr:row>3</xdr:row>
      <xdr:rowOff>22860</xdr:rowOff>
    </xdr:to>
    <xdr:pic>
      <xdr:nvPicPr>
        <xdr:cNvPr id="2" name="Kép 1" descr="COC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5766.861196759259" createdVersion="8" refreshedVersion="8" minRefreshableVersion="3" recordCount="375">
  <cacheSource type="worksheet">
    <worksheetSource ref="A1:I376" sheet="Alapadat"/>
  </cacheSource>
  <cacheFields count="9">
    <cacheField name="Ssz." numFmtId="0">
      <sharedItems containsSemiMixedTypes="0" containsString="0" containsNumber="1" containsInteger="1" minValue="1" maxValue="402"/>
    </cacheField>
    <cacheField name="Objektum" numFmtId="0">
      <sharedItems containsSemiMixedTypes="0" containsString="0" containsNumber="1" containsInteger="1" minValue="2000" maxValue="2024" count="25"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</sharedItems>
    </cacheField>
    <cacheField name="Tulajdonság" numFmtId="0">
      <sharedItems count="16">
        <s v="Inflációs ráta"/>
        <s v="Nyugdíj járulék"/>
        <s v="Egészségbizt. és munkaerőpiaci járulék"/>
        <s v="Reál GDP értéke"/>
        <s v="Munkanélküliségi ráta"/>
        <s v="Legalább középfokú végzettségűek 25–64"/>
        <s v="Ebből: a felsőfokú végzettségűek 25–64"/>
        <s v="Jegybanki alapkamat mértéke"/>
        <s v="Bruttó államadósság a GDP arányában"/>
        <s v="Nagyvállalatok száma"/>
        <s v="Külker. termékforgalom Kivitel"/>
        <s v="Államháztartás egyenlege GDP arány"/>
        <s v="Br. állóeszköz felhalmozás GDP arány"/>
        <s v="Nemzetgazdasági beruházások"/>
        <s v="Átlagbér (Br)"/>
        <s v="Külker. termékforgalom Behozatal" u="1"/>
      </sharedItems>
    </cacheField>
    <cacheField name="Érték" numFmtId="0">
      <sharedItems containsSemiMixedTypes="0" containsString="0" containsNumber="1" minValue="-9.334487764074515" maxValue="646800"/>
    </cacheField>
    <cacheField name="Mértékegység" numFmtId="0">
      <sharedItems count="5">
        <s v="%"/>
        <s v="mill HUF"/>
        <s v="db"/>
        <s v="mrd HUF"/>
        <s v="HUF"/>
      </sharedItems>
    </cacheField>
    <cacheField name="Ország" numFmtId="0">
      <sharedItems/>
    </cacheField>
    <cacheField name="Forrás" numFmtId="0">
      <sharedItems/>
    </cacheField>
    <cacheField name="Rögzítés dátuma" numFmtId="14">
      <sharedItems containsSemiMixedTypes="0" containsNonDate="0" containsDate="1" containsString="0" minDate="2025-01-08T00:00:00" maxDate="2025-04-12T00:00:00"/>
    </cacheField>
    <cacheField name="Rögzített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5">
  <r>
    <n v="1"/>
    <x v="0"/>
    <x v="0"/>
    <n v="9.8000000000000007"/>
    <x v="0"/>
    <s v="Magyarország"/>
    <s v="https://www.ksh.hu/docs/hun/xstadat/xstadat_eves/i_qsf001.html"/>
    <d v="2025-01-08T00:00:00"/>
    <s v="Leitner Patrik"/>
  </r>
  <r>
    <n v="2"/>
    <x v="0"/>
    <x v="1"/>
    <n v="8"/>
    <x v="0"/>
    <s v="Magyarország"/>
    <s v="1997. évi LXXX. Törvény (Tbj.)"/>
    <d v="2025-01-08T00:00:00"/>
    <s v="Leitner Patrik"/>
  </r>
  <r>
    <n v="3"/>
    <x v="0"/>
    <x v="2"/>
    <n v="3"/>
    <x v="0"/>
    <s v="Magyarország"/>
    <s v="1997. évi LXXX. Törvény (Tbj.)"/>
    <d v="2025-01-08T00:00:00"/>
    <s v="Leitner Patrik"/>
  </r>
  <r>
    <n v="4"/>
    <x v="0"/>
    <x v="3"/>
    <n v="22.325578200000002"/>
    <x v="1"/>
    <s v="Magyarország"/>
    <s v="FRED Graph Observations (CLVMNACSCAB1GQHU)"/>
    <d v="2025-03-25T00:00:00"/>
    <s v="Leitner Patrik"/>
  </r>
  <r>
    <n v="5"/>
    <x v="0"/>
    <x v="4"/>
    <n v="6.6"/>
    <x v="0"/>
    <s v="Magyarország"/>
    <s v="https://www.ksh.hu/stadat_files/mun/hu/mun0094.html"/>
    <d v="2025-01-08T00:00:00"/>
    <s v="Leitner Patrik"/>
  </r>
  <r>
    <n v="6"/>
    <x v="0"/>
    <x v="5"/>
    <n v="69.400000000000006"/>
    <x v="0"/>
    <s v="Magyarország"/>
    <s v="https://www.ksh.hu/stadat_files/okt/hu/okt0027.html"/>
    <d v="2025-01-08T00:00:00"/>
    <s v="Leitner Patrik"/>
  </r>
  <r>
    <n v="7"/>
    <x v="0"/>
    <x v="6"/>
    <n v="14"/>
    <x v="0"/>
    <s v="Magyarország"/>
    <s v="https://www.ksh.hu/stadat_files/okt/hu/okt0027.html"/>
    <d v="2025-01-08T00:00:00"/>
    <s v="Leitner Patrik"/>
  </r>
  <r>
    <n v="8"/>
    <x v="0"/>
    <x v="7"/>
    <n v="11.5"/>
    <x v="0"/>
    <s v="Magyarország"/>
    <s v="4/1999, 1-3/2000. MNB Közl."/>
    <d v="2025-01-08T00:00:00"/>
    <s v="Leitner Patrik"/>
  </r>
  <r>
    <n v="9"/>
    <x v="0"/>
    <x v="8"/>
    <n v="55.6"/>
    <x v="0"/>
    <s v="Magyarország"/>
    <s v="Eurostat (gov_10dd_edpt1)"/>
    <d v="2025-03-25T00:00:00"/>
    <s v="Leitner Patrik"/>
  </r>
  <r>
    <n v="10"/>
    <x v="0"/>
    <x v="9"/>
    <n v="1110"/>
    <x v="2"/>
    <s v="Magyarország"/>
    <s v="https://www.ksh.hu/stadat_files/gsz/hu/gsz0004.html"/>
    <d v="2025-03-25T00:00:00"/>
    <s v="Leitner Patrik"/>
  </r>
  <r>
    <n v="12"/>
    <x v="0"/>
    <x v="10"/>
    <n v="7942.8"/>
    <x v="3"/>
    <s v="Magyarország"/>
    <s v="https://www.ksh.hu/docs/hun/xstadat/xstadat_eves/i_qkt002.html"/>
    <d v="2025-04-11T00:00:00"/>
    <s v="Leitner Patrik"/>
  </r>
  <r>
    <n v="13"/>
    <x v="0"/>
    <x v="11"/>
    <n v="-2.9392340654247118"/>
    <x v="0"/>
    <s v="Magyarország"/>
    <s v="https://www.ksh.hu/stadat_files/gdp/hu/gdp0110.html"/>
    <d v="2025-04-11T00:00:00"/>
    <s v="Leitner Patrik"/>
  </r>
  <r>
    <n v="14"/>
    <x v="0"/>
    <x v="12"/>
    <n v="25.5"/>
    <x v="0"/>
    <s v="Magyarország"/>
    <s v="https://www.ksh.hu/ffi/4-3.html"/>
    <d v="2025-04-11T00:00:00"/>
    <s v="Leitner Patrik"/>
  </r>
  <r>
    <n v="15"/>
    <x v="0"/>
    <x v="13"/>
    <n v="2852.9"/>
    <x v="3"/>
    <s v="Magyarország"/>
    <s v="https://www.ksh.hu/stadat_files/ber/hu/ber0001.html"/>
    <d v="2025-04-11T00:00:00"/>
    <s v="Leitner Patrik"/>
  </r>
  <r>
    <n v="16"/>
    <x v="0"/>
    <x v="14"/>
    <n v="87600"/>
    <x v="4"/>
    <s v="Magyarország"/>
    <s v="Magyar Közlöny 2001/41."/>
    <d v="2025-01-08T00:00:00"/>
    <s v="Leitner Patrik"/>
  </r>
  <r>
    <n v="17"/>
    <x v="1"/>
    <x v="0"/>
    <n v="9.1999999999999993"/>
    <x v="0"/>
    <s v="Magyarország"/>
    <s v="https://www.ksh.hu/docs/hun/xstadat/xstadat_eves/i_qsf001.html"/>
    <d v="2025-01-08T00:00:00"/>
    <s v="Leitner Patrik"/>
  </r>
  <r>
    <n v="18"/>
    <x v="1"/>
    <x v="1"/>
    <n v="8"/>
    <x v="0"/>
    <s v="Magyarország"/>
    <s v="1997. évi LXXX. Törvény (Tbj.)"/>
    <d v="2025-01-08T00:00:00"/>
    <s v="Leitner Patrik"/>
  </r>
  <r>
    <n v="19"/>
    <x v="1"/>
    <x v="2"/>
    <n v="3"/>
    <x v="0"/>
    <s v="Magyarország"/>
    <s v="1997. évi LXXX. Törvény (Tbj.)"/>
    <d v="2025-01-08T00:00:00"/>
    <s v="Leitner Patrik"/>
  </r>
  <r>
    <n v="20"/>
    <x v="1"/>
    <x v="3"/>
    <n v="23.234711299999997"/>
    <x v="1"/>
    <s v="Magyarország"/>
    <s v="FRED Graph Observations (CLVMNACSCAB1GQHU)"/>
    <d v="2025-03-25T00:00:00"/>
    <s v="Leitner Patrik"/>
  </r>
  <r>
    <n v="21"/>
    <x v="1"/>
    <x v="4"/>
    <n v="5.7"/>
    <x v="0"/>
    <s v="Magyarország"/>
    <s v="https://www.ksh.hu/stadat_files/mun/hu/mun0094.html"/>
    <d v="2025-01-08T00:00:00"/>
    <s v="Leitner Patrik"/>
  </r>
  <r>
    <n v="22"/>
    <x v="1"/>
    <x v="5"/>
    <n v="70"/>
    <x v="0"/>
    <s v="Magyarország"/>
    <s v="https://www.ksh.hu/stadat_files/okt/hu/okt0027.html"/>
    <d v="2025-01-08T00:00:00"/>
    <s v="Leitner Patrik"/>
  </r>
  <r>
    <n v="23"/>
    <x v="1"/>
    <x v="6"/>
    <n v="14"/>
    <x v="0"/>
    <s v="Magyarország"/>
    <s v="https://www.ksh.hu/stadat_files/okt/hu/okt0027.html"/>
    <d v="2025-01-08T00:00:00"/>
    <s v="Leitner Patrik"/>
  </r>
  <r>
    <n v="24"/>
    <x v="1"/>
    <x v="7"/>
    <n v="10.9"/>
    <x v="0"/>
    <s v="Magyarország"/>
    <s v="3/2000, 1-5/2001. MNB Közl."/>
    <d v="2025-01-08T00:00:00"/>
    <s v="Leitner Patrik"/>
  </r>
  <r>
    <n v="25"/>
    <x v="1"/>
    <x v="8"/>
    <n v="52.2"/>
    <x v="0"/>
    <s v="Magyarország"/>
    <s v="Eurostat (gov_10dd_edpt1)"/>
    <d v="2025-03-25T00:00:00"/>
    <s v="Leitner Patrik"/>
  </r>
  <r>
    <n v="26"/>
    <x v="1"/>
    <x v="9"/>
    <n v="1078"/>
    <x v="2"/>
    <s v="Magyarország"/>
    <s v="https://www.ksh.hu/stadat_files/gsz/hu/gsz0004.html"/>
    <d v="2025-03-25T00:00:00"/>
    <s v="Leitner Patrik"/>
  </r>
  <r>
    <n v="28"/>
    <x v="1"/>
    <x v="10"/>
    <n v="8748.17"/>
    <x v="3"/>
    <s v="Magyarország"/>
    <s v="https://www.ksh.hu/stadat_files/kkr/hu/kkr0007.html"/>
    <d v="2025-04-11T00:00:00"/>
    <s v="Leitner Patrik"/>
  </r>
  <r>
    <n v="29"/>
    <x v="1"/>
    <x v="11"/>
    <n v="-3.9698838366737119"/>
    <x v="0"/>
    <s v="Magyarország"/>
    <s v="https://www.ksh.hu/stadat_files/gdp/hu/gdp0110.html"/>
    <d v="2025-04-11T00:00:00"/>
    <s v="Leitner Patrik"/>
  </r>
  <r>
    <n v="30"/>
    <x v="1"/>
    <x v="12"/>
    <n v="24.9"/>
    <x v="0"/>
    <s v="Magyarország"/>
    <s v="https://www.ksh.hu/ffi/4-3.html"/>
    <d v="2025-04-11T00:00:00"/>
    <s v="Leitner Patrik"/>
  </r>
  <r>
    <n v="31"/>
    <x v="1"/>
    <x v="13"/>
    <n v="3158"/>
    <x v="3"/>
    <s v="Magyarország"/>
    <s v="https://www.ksh.hu/stadat_files/ber/hu/ber0001.html"/>
    <d v="2025-04-11T00:00:00"/>
    <s v="Leitner Patrik"/>
  </r>
  <r>
    <n v="32"/>
    <x v="1"/>
    <x v="14"/>
    <n v="103600"/>
    <x v="4"/>
    <s v="Magyarország"/>
    <s v="Statisztikai Közlöny 2002/2."/>
    <d v="2025-01-08T00:00:00"/>
    <s v="Leitner Patrik"/>
  </r>
  <r>
    <n v="33"/>
    <x v="2"/>
    <x v="0"/>
    <n v="5.3"/>
    <x v="0"/>
    <s v="Magyarország"/>
    <s v="https://www.ksh.hu/docs/hun/xstadat/xstadat_eves/i_qsf001.html"/>
    <d v="2025-01-08T00:00:00"/>
    <s v="Leitner Patrik"/>
  </r>
  <r>
    <n v="34"/>
    <x v="2"/>
    <x v="1"/>
    <n v="8"/>
    <x v="0"/>
    <s v="Magyarország"/>
    <s v="1997. évi LXXX. Törvény (Tbj.)"/>
    <d v="2025-01-08T00:00:00"/>
    <s v="Leitner Patrik"/>
  </r>
  <r>
    <n v="35"/>
    <x v="2"/>
    <x v="2"/>
    <n v="3"/>
    <x v="0"/>
    <s v="Magyarország"/>
    <s v="1997. évi LXXX. Törvény (Tbj.)"/>
    <d v="2025-01-08T00:00:00"/>
    <s v="Leitner Patrik"/>
  </r>
  <r>
    <n v="36"/>
    <x v="2"/>
    <x v="3"/>
    <n v="24.332349499999999"/>
    <x v="1"/>
    <s v="Magyarország"/>
    <s v="FRED Graph Observations (CLVMNACSCAB1GQHU)"/>
    <d v="2025-03-25T00:00:00"/>
    <s v="Leitner Patrik"/>
  </r>
  <r>
    <n v="37"/>
    <x v="2"/>
    <x v="4"/>
    <n v="5.6"/>
    <x v="0"/>
    <s v="Magyarország"/>
    <s v="https://www.ksh.hu/stadat_files/mun/hu/mun0094.html"/>
    <d v="2025-01-08T00:00:00"/>
    <s v="Leitner Patrik"/>
  </r>
  <r>
    <n v="38"/>
    <x v="2"/>
    <x v="5"/>
    <n v="71.400000000000006"/>
    <x v="0"/>
    <s v="Magyarország"/>
    <s v="https://www.ksh.hu/stadat_files/okt/hu/okt0027.html"/>
    <d v="2025-01-08T00:00:00"/>
    <s v="Leitner Patrik"/>
  </r>
  <r>
    <n v="39"/>
    <x v="2"/>
    <x v="6"/>
    <n v="14.2"/>
    <x v="0"/>
    <s v="Magyarország"/>
    <s v="https://www.ksh.hu/stadat_files/okt/hu/okt0027.html"/>
    <d v="2025-01-08T00:00:00"/>
    <s v="Leitner Patrik"/>
  </r>
  <r>
    <n v="40"/>
    <x v="2"/>
    <x v="7"/>
    <n v="9.07"/>
    <x v="0"/>
    <s v="Magyarország"/>
    <s v="5/2001, 1-7/2002. MNB Közl."/>
    <d v="2025-01-08T00:00:00"/>
    <s v="Leitner Patrik"/>
  </r>
  <r>
    <n v="41"/>
    <x v="2"/>
    <x v="8"/>
    <n v="55.6"/>
    <x v="0"/>
    <s v="Magyarország"/>
    <s v="Eurostat (gov_10dd_edpt1)"/>
    <d v="2025-03-25T00:00:00"/>
    <s v="Leitner Patrik"/>
  </r>
  <r>
    <n v="42"/>
    <x v="2"/>
    <x v="9"/>
    <n v="1046"/>
    <x v="2"/>
    <s v="Magyarország"/>
    <s v="https://www.ksh.hu/stadat_files/gsz/hu/gsz0004.html"/>
    <d v="2025-03-25T00:00:00"/>
    <s v="Leitner Patrik"/>
  </r>
  <r>
    <n v="44"/>
    <x v="2"/>
    <x v="10"/>
    <n v="8873.9696999999996"/>
    <x v="3"/>
    <s v="Magyarország"/>
    <s v="https://www.ksh.hu/stadat_files/kkr/hu/kkr0007.html"/>
    <d v="2025-04-11T00:00:00"/>
    <s v="Leitner Patrik"/>
  </r>
  <r>
    <n v="45"/>
    <x v="2"/>
    <x v="11"/>
    <n v="-8.7123090186783436"/>
    <x v="0"/>
    <s v="Magyarország"/>
    <s v="https://www.ksh.hu/stadat_files/gdp/hu/gdp0110.html"/>
    <d v="2025-04-11T00:00:00"/>
    <s v="Leitner Patrik"/>
  </r>
  <r>
    <n v="46"/>
    <x v="2"/>
    <x v="12"/>
    <n v="24.7"/>
    <x v="0"/>
    <s v="Magyarország"/>
    <s v="https://www.ksh.hu/ffi/4-3.html"/>
    <d v="2025-04-11T00:00:00"/>
    <s v="Leitner Patrik"/>
  </r>
  <r>
    <n v="47"/>
    <x v="2"/>
    <x v="13"/>
    <n v="3525.6"/>
    <x v="3"/>
    <s v="Magyarország"/>
    <s v="https://www.ksh.hu/stadat_files/ber/hu/ber0001.html"/>
    <d v="2025-04-11T00:00:00"/>
    <s v="Leitner Patrik"/>
  </r>
  <r>
    <n v="48"/>
    <x v="2"/>
    <x v="14"/>
    <n v="122500"/>
    <x v="4"/>
    <s v="Magyarország"/>
    <s v="Magyar Közlöny 2003/32."/>
    <d v="2025-01-08T00:00:00"/>
    <s v="Leitner Patrik"/>
  </r>
  <r>
    <n v="49"/>
    <x v="3"/>
    <x v="0"/>
    <n v="4.7"/>
    <x v="0"/>
    <s v="Magyarország"/>
    <s v="https://www.ksh.hu/docs/hun/xstadat/xstadat_eves/i_qsf001.html"/>
    <d v="2025-01-08T00:00:00"/>
    <s v="Leitner Patrik"/>
  </r>
  <r>
    <n v="50"/>
    <x v="3"/>
    <x v="1"/>
    <n v="8.5"/>
    <x v="0"/>
    <s v="Magyarország"/>
    <s v="1997. évi LXXX. Törvény (Tbj.)"/>
    <d v="2025-01-08T00:00:00"/>
    <s v="Leitner Patrik"/>
  </r>
  <r>
    <n v="51"/>
    <x v="3"/>
    <x v="2"/>
    <n v="3"/>
    <x v="0"/>
    <s v="Magyarország"/>
    <s v="1997. évi LXXX. Törvény (Tbj.)"/>
    <d v="2025-01-08T00:00:00"/>
    <s v="Leitner Patrik"/>
  </r>
  <r>
    <n v="52"/>
    <x v="3"/>
    <x v="3"/>
    <n v="25.266222699999997"/>
    <x v="1"/>
    <s v="Magyarország"/>
    <s v="FRED Graph Observations (CLVMNACSCAB1GQHU)"/>
    <d v="2025-03-25T00:00:00"/>
    <s v="Leitner Patrik"/>
  </r>
  <r>
    <n v="53"/>
    <x v="3"/>
    <x v="4"/>
    <n v="5.8"/>
    <x v="0"/>
    <s v="Magyarország"/>
    <s v="https://www.ksh.hu/stadat_files/mun/hu/mun0094.html"/>
    <d v="2025-01-08T00:00:00"/>
    <s v="Leitner Patrik"/>
  </r>
  <r>
    <n v="54"/>
    <x v="3"/>
    <x v="5"/>
    <n v="74.099999999999994"/>
    <x v="0"/>
    <s v="Magyarország"/>
    <s v="https://www.ksh.hu/stadat_files/okt/hu/okt0027.html"/>
    <d v="2025-01-08T00:00:00"/>
    <s v="Leitner Patrik"/>
  </r>
  <r>
    <n v="55"/>
    <x v="3"/>
    <x v="6"/>
    <n v="15.4"/>
    <x v="0"/>
    <s v="Magyarország"/>
    <s v="https://www.ksh.hu/stadat_files/okt/hu/okt0027.html"/>
    <d v="2025-01-08T00:00:00"/>
    <s v="Leitner Patrik"/>
  </r>
  <r>
    <n v="56"/>
    <x v="3"/>
    <x v="7"/>
    <n v="8.5"/>
    <x v="0"/>
    <s v="Magyarország"/>
    <s v="7/2002, 1-5/2003. MNB Közl."/>
    <d v="2025-01-08T00:00:00"/>
    <s v="Leitner Patrik"/>
  </r>
  <r>
    <n v="57"/>
    <x v="3"/>
    <x v="8"/>
    <n v="58.2"/>
    <x v="0"/>
    <s v="Magyarország"/>
    <s v="Eurostat (gov_10dd_edpt1)"/>
    <d v="2025-03-25T00:00:00"/>
    <s v="Leitner Patrik"/>
  </r>
  <r>
    <n v="58"/>
    <x v="3"/>
    <x v="9"/>
    <n v="980"/>
    <x v="2"/>
    <s v="Magyarország"/>
    <s v="https://www.ksh.hu/stadat_files/gsz/hu/gsz0004.html"/>
    <d v="2025-03-25T00:00:00"/>
    <s v="Leitner Patrik"/>
  </r>
  <r>
    <n v="62"/>
    <x v="3"/>
    <x v="10"/>
    <n v="9643.7098000000005"/>
    <x v="3"/>
    <s v="Magyarország"/>
    <s v="https://www.ksh.hu/stadat_files/kkr/hu/kkr0007.html"/>
    <d v="2025-04-11T00:00:00"/>
    <s v="Leitner Patrik"/>
  </r>
  <r>
    <n v="63"/>
    <x v="3"/>
    <x v="11"/>
    <n v="-7.1195630045844212"/>
    <x v="0"/>
    <s v="Magyarország"/>
    <s v="https://www.ksh.hu/stadat_files/gdp/hu/gdp0110.html"/>
    <d v="2025-04-11T00:00:00"/>
    <s v="Leitner Patrik"/>
  </r>
  <r>
    <n v="64"/>
    <x v="3"/>
    <x v="12"/>
    <n v="23.6"/>
    <x v="0"/>
    <s v="Magyarország"/>
    <s v="https://www.ksh.hu/ffi/4-3.html"/>
    <d v="2025-04-11T00:00:00"/>
    <s v="Leitner Patrik"/>
  </r>
  <r>
    <n v="65"/>
    <x v="3"/>
    <x v="13"/>
    <n v="3709.5"/>
    <x v="3"/>
    <s v="Magyarország"/>
    <s v="https://www.ksh.hu/stadat_files/ber/hu/ber0001.html"/>
    <d v="2025-04-11T00:00:00"/>
    <s v="Leitner Patrik"/>
  </r>
  <r>
    <n v="66"/>
    <x v="3"/>
    <x v="14"/>
    <n v="137200"/>
    <x v="4"/>
    <s v="Magyarország"/>
    <s v="Magyar Közlöny 2004/41."/>
    <d v="2025-01-08T00:00:00"/>
    <s v="Leitner Patrik"/>
  </r>
  <r>
    <n v="67"/>
    <x v="4"/>
    <x v="0"/>
    <n v="6.8"/>
    <x v="0"/>
    <s v="Magyarország"/>
    <s v="https://www.ksh.hu/docs/hun/xstadat/xstadat_eves/i_qsf001.html"/>
    <d v="2025-01-08T00:00:00"/>
    <s v="Leitner Patrik"/>
  </r>
  <r>
    <n v="68"/>
    <x v="4"/>
    <x v="1"/>
    <n v="8.5"/>
    <x v="0"/>
    <s v="Magyarország"/>
    <s v="1997. évi LXXX. Törvény (Tbj.)"/>
    <d v="2025-01-08T00:00:00"/>
    <s v="Leitner Patrik"/>
  </r>
  <r>
    <n v="69"/>
    <x v="4"/>
    <x v="2"/>
    <n v="4"/>
    <x v="0"/>
    <s v="Magyarország"/>
    <s v="1997. évi LXXX. Törvény (Tbj.)"/>
    <d v="2025-01-08T00:00:00"/>
    <s v="Leitner Patrik"/>
  </r>
  <r>
    <n v="70"/>
    <x v="4"/>
    <x v="3"/>
    <n v="26.487818000000001"/>
    <x v="1"/>
    <s v="Magyarország"/>
    <s v="FRED Graph Observations (CLVMNACSCAB1GQHU)"/>
    <d v="2025-03-25T00:00:00"/>
    <s v="Leitner Patrik"/>
  </r>
  <r>
    <n v="71"/>
    <x v="4"/>
    <x v="4"/>
    <n v="5.9"/>
    <x v="0"/>
    <s v="Magyarország"/>
    <s v="https://www.ksh.hu/stadat_files/mun/hu/mun0094.html"/>
    <d v="2025-01-08T00:00:00"/>
    <s v="Leitner Patrik"/>
  </r>
  <r>
    <n v="72"/>
    <x v="4"/>
    <x v="5"/>
    <n v="75.3"/>
    <x v="0"/>
    <s v="Magyarország"/>
    <s v="https://www.ksh.hu/stadat_files/okt/hu/okt0027.html"/>
    <d v="2025-01-08T00:00:00"/>
    <s v="Leitner Patrik"/>
  </r>
  <r>
    <n v="73"/>
    <x v="4"/>
    <x v="6"/>
    <n v="16.7"/>
    <x v="0"/>
    <s v="Magyarország"/>
    <s v="https://www.ksh.hu/stadat_files/okt/hu/okt0027.html"/>
    <d v="2025-01-08T00:00:00"/>
    <s v="Leitner Patrik"/>
  </r>
  <r>
    <n v="74"/>
    <x v="4"/>
    <x v="7"/>
    <n v="11.43"/>
    <x v="0"/>
    <s v="Magyarország"/>
    <s v="5/2003, 1-7/2004. MNB Közl."/>
    <d v="2025-01-08T00:00:00"/>
    <s v="Leitner Patrik"/>
  </r>
  <r>
    <n v="75"/>
    <x v="4"/>
    <x v="8"/>
    <n v="58.9"/>
    <x v="0"/>
    <s v="Magyarország"/>
    <s v="Eurostat (gov_10dd_edpt1)"/>
    <d v="2025-03-25T00:00:00"/>
    <s v="Leitner Patrik"/>
  </r>
  <r>
    <n v="76"/>
    <x v="4"/>
    <x v="9"/>
    <n v="942"/>
    <x v="2"/>
    <s v="Magyarország"/>
    <s v="https://www.ksh.hu/stadat_files/gsz/hu/gsz0004.html"/>
    <d v="2025-03-25T00:00:00"/>
    <s v="Leitner Patrik"/>
  </r>
  <r>
    <n v="78"/>
    <x v="4"/>
    <x v="10"/>
    <n v="11232.375800000002"/>
    <x v="3"/>
    <s v="Magyarország"/>
    <s v="https://www.ksh.hu/stadat_files/kkr/hu/kkr0007.html"/>
    <d v="2025-04-11T00:00:00"/>
    <s v="Leitner Patrik"/>
  </r>
  <r>
    <n v="79"/>
    <x v="4"/>
    <x v="11"/>
    <n v="-6.5886309561719258"/>
    <x v="0"/>
    <s v="Magyarország"/>
    <s v="https://www.ksh.hu/stadat_files/gdp/hu/gdp0110.html"/>
    <d v="2025-04-11T00:00:00"/>
    <s v="Leitner Patrik"/>
  </r>
  <r>
    <n v="80"/>
    <x v="4"/>
    <x v="12"/>
    <n v="24"/>
    <x v="0"/>
    <s v="Magyarország"/>
    <s v="https://www.ksh.hu/ffi/4-3.html"/>
    <d v="2025-04-11T00:00:00"/>
    <s v="Leitner Patrik"/>
  </r>
  <r>
    <n v="81"/>
    <x v="4"/>
    <x v="13"/>
    <n v="4188.3"/>
    <x v="3"/>
    <s v="Magyarország"/>
    <s v="https://www.ksh.hu/stadat_files/ber/hu/ber0001.html"/>
    <d v="2025-04-11T00:00:00"/>
    <s v="Leitner Patrik"/>
  </r>
  <r>
    <n v="82"/>
    <x v="4"/>
    <x v="14"/>
    <n v="145700"/>
    <x v="4"/>
    <s v="Magyarország"/>
    <s v="Magyar Közlöny 2005/55."/>
    <d v="2025-01-08T00:00:00"/>
    <s v="Leitner Patrik"/>
  </r>
  <r>
    <n v="83"/>
    <x v="5"/>
    <x v="0"/>
    <n v="3.6"/>
    <x v="0"/>
    <s v="Magyarország"/>
    <s v="https://www.ksh.hu/docs/hun/xstadat/xstadat_eves/i_qsf001.html"/>
    <d v="2025-01-08T00:00:00"/>
    <s v="Leitner Patrik"/>
  </r>
  <r>
    <n v="84"/>
    <x v="5"/>
    <x v="1"/>
    <n v="8.5"/>
    <x v="0"/>
    <s v="Magyarország"/>
    <s v="1997. évi LXXX. Törvény (Tbj.)"/>
    <d v="2025-01-08T00:00:00"/>
    <s v="Leitner Patrik"/>
  </r>
  <r>
    <n v="85"/>
    <x v="5"/>
    <x v="2"/>
    <n v="4"/>
    <x v="0"/>
    <s v="Magyarország"/>
    <s v="1997. évi LXXX. Törvény (Tbj.)"/>
    <d v="2025-01-08T00:00:00"/>
    <s v="Leitner Patrik"/>
  </r>
  <r>
    <n v="86"/>
    <x v="5"/>
    <x v="3"/>
    <n v="27.631743100000001"/>
    <x v="1"/>
    <s v="Magyarország"/>
    <s v="FRED Graph Observations (CLVMNACSCAB1GQHU)"/>
    <d v="2025-03-25T00:00:00"/>
    <s v="Leitner Patrik"/>
  </r>
  <r>
    <n v="87"/>
    <x v="5"/>
    <x v="4"/>
    <n v="7.2"/>
    <x v="0"/>
    <s v="Magyarország"/>
    <s v="https://www.ksh.hu/stadat_files/mun/hu/mun0094.html"/>
    <d v="2025-01-08T00:00:00"/>
    <s v="Leitner Patrik"/>
  </r>
  <r>
    <n v="88"/>
    <x v="5"/>
    <x v="5"/>
    <n v="76.400000000000006"/>
    <x v="0"/>
    <s v="Magyarország"/>
    <s v="https://www.ksh.hu/stadat_files/okt/hu/okt0027.html"/>
    <d v="2025-01-08T00:00:00"/>
    <s v="Leitner Patrik"/>
  </r>
  <r>
    <n v="89"/>
    <x v="5"/>
    <x v="6"/>
    <n v="17.100000000000001"/>
    <x v="0"/>
    <s v="Magyarország"/>
    <s v="https://www.ksh.hu/stadat_files/okt/hu/okt0027.html"/>
    <d v="2025-01-08T00:00:00"/>
    <s v="Leitner Patrik"/>
  </r>
  <r>
    <n v="90"/>
    <x v="5"/>
    <x v="7"/>
    <n v="7.19"/>
    <x v="0"/>
    <s v="Magyarország"/>
    <s v="7/2004, 1-9/2005. MNB Közl."/>
    <d v="2025-01-08T00:00:00"/>
    <s v="Leitner Patrik"/>
  </r>
  <r>
    <n v="91"/>
    <x v="5"/>
    <x v="8"/>
    <n v="60.6"/>
    <x v="0"/>
    <s v="Magyarország"/>
    <s v="Eurostat (gov_10dd_edpt1)"/>
    <d v="2025-03-25T00:00:00"/>
    <s v="Leitner Patrik"/>
  </r>
  <r>
    <n v="92"/>
    <x v="5"/>
    <x v="9"/>
    <n v="944"/>
    <x v="2"/>
    <s v="Magyarország"/>
    <s v="https://www.ksh.hu/stadat_files/gsz/hu/gsz0004.html"/>
    <d v="2025-03-25T00:00:00"/>
    <s v="Leitner Patrik"/>
  </r>
  <r>
    <n v="94"/>
    <x v="5"/>
    <x v="10"/>
    <n v="12425.491199999999"/>
    <x v="3"/>
    <s v="Magyarország"/>
    <s v="https://www.ksh.hu/stadat_files/kkr/hu/kkr0007.html"/>
    <d v="2025-04-11T00:00:00"/>
    <s v="Leitner Patrik"/>
  </r>
  <r>
    <n v="95"/>
    <x v="5"/>
    <x v="11"/>
    <n v="-7.8443447538617956"/>
    <x v="0"/>
    <s v="Magyarország"/>
    <s v="https://www.ksh.hu/stadat_files/gdp/hu/gdp0110.html"/>
    <d v="2025-04-11T00:00:00"/>
    <s v="Leitner Patrik"/>
  </r>
  <r>
    <n v="96"/>
    <x v="5"/>
    <x v="12"/>
    <n v="23.8"/>
    <x v="0"/>
    <s v="Magyarország"/>
    <s v="https://www.ksh.hu/ffi/4-3.html"/>
    <d v="2025-04-11T00:00:00"/>
    <s v="Leitner Patrik"/>
  </r>
  <r>
    <n v="97"/>
    <x v="5"/>
    <x v="13"/>
    <n v="4469.8"/>
    <x v="3"/>
    <s v="Magyarország"/>
    <s v="https://www.ksh.hu/stadat_files/ber/hu/ber0001.html"/>
    <d v="2025-04-11T00:00:00"/>
    <s v="Leitner Patrik"/>
  </r>
  <r>
    <n v="98"/>
    <x v="5"/>
    <x v="14"/>
    <n v="158300"/>
    <x v="4"/>
    <s v="Magyarország"/>
    <s v="Statisztikai Közlöny 2006/1."/>
    <d v="2025-01-08T00:00:00"/>
    <s v="Leitner Patrik"/>
  </r>
  <r>
    <n v="99"/>
    <x v="6"/>
    <x v="0"/>
    <n v="3.9"/>
    <x v="0"/>
    <s v="Magyarország"/>
    <s v="https://www.ksh.hu/docs/hun/xstadat/xstadat_eves/i_qsf001.html"/>
    <d v="2025-01-08T00:00:00"/>
    <s v="Leitner Patrik"/>
  </r>
  <r>
    <n v="100"/>
    <x v="6"/>
    <x v="1"/>
    <n v="8.5"/>
    <x v="0"/>
    <s v="Magyarország"/>
    <s v="1997. évi LXXX. Törvény (Tbj.)"/>
    <d v="2025-01-08T00:00:00"/>
    <s v="Leitner Patrik"/>
  </r>
  <r>
    <n v="101"/>
    <x v="6"/>
    <x v="2"/>
    <n v="4.5"/>
    <x v="0"/>
    <s v="Magyarország"/>
    <s v="1997. évi LXXX. Törvény (Tbj.)"/>
    <d v="2025-01-08T00:00:00"/>
    <s v="Leitner Patrik"/>
  </r>
  <r>
    <n v="102"/>
    <x v="6"/>
    <x v="3"/>
    <n v="28.766519099999996"/>
    <x v="1"/>
    <s v="Magyarország"/>
    <s v="FRED Graph Observations (CLVMNACSCAB1GQHU)"/>
    <d v="2025-03-25T00:00:00"/>
    <s v="Leitner Patrik"/>
  </r>
  <r>
    <n v="103"/>
    <x v="6"/>
    <x v="4"/>
    <n v="7.5"/>
    <x v="0"/>
    <s v="Magyarország"/>
    <s v="https://www.ksh.hu/stadat_files/mun/hu/mun0094.html"/>
    <d v="2025-01-08T00:00:00"/>
    <s v="Leitner Patrik"/>
  </r>
  <r>
    <n v="104"/>
    <x v="6"/>
    <x v="5"/>
    <n v="78"/>
    <x v="0"/>
    <s v="Magyarország"/>
    <s v="https://www.ksh.hu/stadat_files/okt/hu/okt0027.html"/>
    <d v="2025-01-08T00:00:00"/>
    <s v="Leitner Patrik"/>
  </r>
  <r>
    <n v="105"/>
    <x v="6"/>
    <x v="6"/>
    <n v="17.7"/>
    <x v="0"/>
    <s v="Magyarország"/>
    <s v="https://www.ksh.hu/stadat_files/okt/hu/okt0027.html"/>
    <d v="2025-01-08T00:00:00"/>
    <s v="Leitner Patrik"/>
  </r>
  <r>
    <n v="106"/>
    <x v="6"/>
    <x v="7"/>
    <n v="6.7"/>
    <x v="0"/>
    <s v="Magyarország"/>
    <s v="9/2005, 1-5/2006. MNB Közl."/>
    <d v="2025-01-08T00:00:00"/>
    <s v="Leitner Patrik"/>
  </r>
  <r>
    <n v="107"/>
    <x v="6"/>
    <x v="8"/>
    <n v="64.5"/>
    <x v="0"/>
    <s v="Magyarország"/>
    <s v="Eurostat (gov_10dd_edpt1)"/>
    <d v="2025-03-25T00:00:00"/>
    <s v="Leitner Patrik"/>
  </r>
  <r>
    <n v="108"/>
    <x v="6"/>
    <x v="9"/>
    <n v="907"/>
    <x v="2"/>
    <s v="Magyarország"/>
    <s v="https://www.ksh.hu/stadat_files/gsz/hu/gsz0004.html"/>
    <d v="2025-03-25T00:00:00"/>
    <s v="Leitner Patrik"/>
  </r>
  <r>
    <n v="110"/>
    <x v="6"/>
    <x v="10"/>
    <n v="15591.0646"/>
    <x v="3"/>
    <s v="Magyarország"/>
    <s v="https://www.ksh.hu/stadat_files/kkr/hu/kkr0007.html"/>
    <d v="2025-04-11T00:00:00"/>
    <s v="Leitner Patrik"/>
  </r>
  <r>
    <n v="111"/>
    <x v="6"/>
    <x v="11"/>
    <n v="-9.334487764074515"/>
    <x v="0"/>
    <s v="Magyarország"/>
    <s v="https://www.ksh.hu/stadat_files/gdp/hu/gdp0110.html"/>
    <d v="2025-04-11T00:00:00"/>
    <s v="Leitner Patrik"/>
  </r>
  <r>
    <n v="112"/>
    <x v="6"/>
    <x v="12"/>
    <n v="23.5"/>
    <x v="0"/>
    <s v="Magyarország"/>
    <s v="https://www.ksh.hu/ffi/4-3.html"/>
    <d v="2025-04-11T00:00:00"/>
    <s v="Leitner Patrik"/>
  </r>
  <r>
    <n v="113"/>
    <x v="6"/>
    <x v="13"/>
    <n v="4652.5"/>
    <x v="3"/>
    <s v="Magyarország"/>
    <s v="https://www.ksh.hu/stadat_files/ber/hu/ber0001.html"/>
    <d v="2025-04-11T00:00:00"/>
    <s v="Leitner Patrik"/>
  </r>
  <r>
    <n v="114"/>
    <x v="6"/>
    <x v="14"/>
    <n v="171200"/>
    <x v="4"/>
    <s v="Magyarország"/>
    <s v="Statisztikai Közlöny 2007/2."/>
    <d v="2025-01-08T00:00:00"/>
    <s v="Leitner Patrik"/>
  </r>
  <r>
    <n v="115"/>
    <x v="7"/>
    <x v="0"/>
    <n v="8"/>
    <x v="0"/>
    <s v="Magyarország"/>
    <s v="https://www.ksh.hu/docs/hun/xstadat/xstadat_eves/i_qsf001.html"/>
    <d v="2025-01-08T00:00:00"/>
    <s v="Leitner Patrik"/>
  </r>
  <r>
    <n v="116"/>
    <x v="7"/>
    <x v="1"/>
    <n v="8.5"/>
    <x v="0"/>
    <s v="Magyarország"/>
    <s v="1997. évi LXXX. Törvény (Tbj.)"/>
    <d v="2025-01-08T00:00:00"/>
    <s v="Leitner Patrik"/>
  </r>
  <r>
    <n v="117"/>
    <x v="7"/>
    <x v="2"/>
    <n v="7"/>
    <x v="0"/>
    <s v="Magyarország"/>
    <s v="1997. évi LXXX. Törvény (Tbj.)"/>
    <d v="2025-01-08T00:00:00"/>
    <s v="Leitner Patrik"/>
  </r>
  <r>
    <n v="118"/>
    <x v="7"/>
    <x v="3"/>
    <n v="28.873988499999996"/>
    <x v="1"/>
    <s v="Magyarország"/>
    <s v="FRED Graph Observations (CLVMNACSCAB1GQHU)"/>
    <d v="2025-03-25T00:00:00"/>
    <s v="Leitner Patrik"/>
  </r>
  <r>
    <n v="119"/>
    <x v="7"/>
    <x v="4"/>
    <n v="7.5"/>
    <x v="0"/>
    <s v="Magyarország"/>
    <s v="https://www.ksh.hu/stadat_files/mun/hu/mun0094.html"/>
    <d v="2025-01-08T00:00:00"/>
    <s v="Leitner Patrik"/>
  </r>
  <r>
    <n v="120"/>
    <x v="7"/>
    <x v="5"/>
    <n v="79"/>
    <x v="0"/>
    <s v="Magyarország"/>
    <s v="https://www.ksh.hu/stadat_files/okt/hu/okt0027.html"/>
    <d v="2025-01-08T00:00:00"/>
    <s v="Leitner Patrik"/>
  </r>
  <r>
    <n v="121"/>
    <x v="7"/>
    <x v="6"/>
    <n v="18.100000000000001"/>
    <x v="0"/>
    <s v="Magyarország"/>
    <s v="https://www.ksh.hu/stadat_files/okt/hu/okt0027.html"/>
    <d v="2025-01-08T00:00:00"/>
    <s v="Leitner Patrik"/>
  </r>
  <r>
    <n v="122"/>
    <x v="7"/>
    <x v="7"/>
    <n v="7.8"/>
    <x v="0"/>
    <s v="Magyarország"/>
    <s v="5/2006, 1-2/2007. MNB Közl."/>
    <d v="2025-01-08T00:00:00"/>
    <s v="Leitner Patrik"/>
  </r>
  <r>
    <n v="123"/>
    <x v="7"/>
    <x v="8"/>
    <n v="65.599999999999994"/>
    <x v="0"/>
    <s v="Magyarország"/>
    <s v="Eurostat (gov_10dd_edpt1)"/>
    <d v="2025-03-25T00:00:00"/>
    <s v="Leitner Patrik"/>
  </r>
  <r>
    <n v="124"/>
    <x v="7"/>
    <x v="9"/>
    <n v="900"/>
    <x v="2"/>
    <s v="Magyarország"/>
    <s v="https://www.ksh.hu/stadat_files/gsz/hu/gsz0004.html"/>
    <d v="2025-03-25T00:00:00"/>
    <s v="Leitner Patrik"/>
  </r>
  <r>
    <n v="126"/>
    <x v="7"/>
    <x v="10"/>
    <n v="17344.509399999999"/>
    <x v="3"/>
    <s v="Magyarország"/>
    <s v="https://www.ksh.hu/stadat_files/kkr/hu/kkr0007.html"/>
    <d v="2025-04-11T00:00:00"/>
    <s v="Leitner Patrik"/>
  </r>
  <r>
    <n v="127"/>
    <x v="7"/>
    <x v="11"/>
    <n v="-5.0728593075531325"/>
    <x v="0"/>
    <s v="Magyarország"/>
    <s v="https://www.ksh.hu/stadat_files/gdp/hu/gdp0110.html"/>
    <d v="2025-04-11T00:00:00"/>
    <s v="Leitner Patrik"/>
  </r>
  <r>
    <n v="128"/>
    <x v="7"/>
    <x v="12"/>
    <n v="23.7"/>
    <x v="0"/>
    <s v="Magyarország"/>
    <s v="https://www.ksh.hu/ffi/4-3.html"/>
    <d v="2025-04-11T00:00:00"/>
    <s v="Leitner Patrik"/>
  </r>
  <r>
    <n v="129"/>
    <x v="7"/>
    <x v="13"/>
    <n v="4771.5"/>
    <x v="3"/>
    <s v="Magyarország"/>
    <s v="https://www.ksh.hu/stadat_files/ber/hu/ber0001.html"/>
    <d v="2025-04-11T00:00:00"/>
    <s v="Leitner Patrik"/>
  </r>
  <r>
    <n v="130"/>
    <x v="7"/>
    <x v="14"/>
    <n v="185000"/>
    <x v="4"/>
    <s v="Magyarország"/>
    <s v="Magyar Közlöny 2008/41."/>
    <d v="2025-01-08T00:00:00"/>
    <s v="Leitner Patrik"/>
  </r>
  <r>
    <n v="131"/>
    <x v="8"/>
    <x v="0"/>
    <n v="6.1"/>
    <x v="0"/>
    <s v="Magyarország"/>
    <s v="https://www.ksh.hu/docs/hun/xstadat/xstadat_eves/i_qsf001.html"/>
    <d v="2025-01-08T00:00:00"/>
    <s v="Leitner Patrik"/>
  </r>
  <r>
    <n v="132"/>
    <x v="8"/>
    <x v="1"/>
    <n v="9.5"/>
    <x v="0"/>
    <s v="Magyarország"/>
    <s v="1997. évi LXXX. Törvény (Tbj.)"/>
    <d v="2025-01-08T00:00:00"/>
    <s v="Leitner Patrik"/>
  </r>
  <r>
    <n v="133"/>
    <x v="8"/>
    <x v="2"/>
    <n v="6"/>
    <x v="0"/>
    <s v="Magyarország"/>
    <s v="1997. évi LXXX. Törvény (Tbj.)"/>
    <d v="2025-01-08T00:00:00"/>
    <s v="Leitner Patrik"/>
  </r>
  <r>
    <n v="134"/>
    <x v="8"/>
    <x v="3"/>
    <n v="29.125958799999996"/>
    <x v="1"/>
    <s v="Magyarország"/>
    <s v="FRED Graph Observations (CLVMNACSCAB1GQHU)"/>
    <d v="2025-03-25T00:00:00"/>
    <s v="Leitner Patrik"/>
  </r>
  <r>
    <n v="135"/>
    <x v="8"/>
    <x v="4"/>
    <n v="7.9"/>
    <x v="0"/>
    <s v="Magyarország"/>
    <s v="https://www.ksh.hu/stadat_files/mun/hu/mun0094.html"/>
    <d v="2025-01-08T00:00:00"/>
    <s v="Leitner Patrik"/>
  </r>
  <r>
    <n v="136"/>
    <x v="8"/>
    <x v="5"/>
    <n v="79.599999999999994"/>
    <x v="0"/>
    <s v="Magyarország"/>
    <s v="https://www.ksh.hu/stadat_files/okt/hu/okt0027.html"/>
    <d v="2025-01-08T00:00:00"/>
    <s v="Leitner Patrik"/>
  </r>
  <r>
    <n v="137"/>
    <x v="8"/>
    <x v="6"/>
    <n v="19.3"/>
    <x v="0"/>
    <s v="Magyarország"/>
    <s v="https://www.ksh.hu/stadat_files/okt/hu/okt0027.html"/>
    <d v="2025-01-08T00:00:00"/>
    <s v="Leitner Patrik"/>
  </r>
  <r>
    <n v="138"/>
    <x v="8"/>
    <x v="7"/>
    <n v="8.68"/>
    <x v="0"/>
    <s v="Magyarország"/>
    <s v="2/2007, 1-7/2008. MNB Közl."/>
    <d v="2025-01-08T00:00:00"/>
    <s v="Leitner Patrik"/>
  </r>
  <r>
    <n v="139"/>
    <x v="8"/>
    <x v="8"/>
    <n v="71.8"/>
    <x v="0"/>
    <s v="Magyarország"/>
    <s v="Eurostat (gov_10dd_edpt1)"/>
    <d v="2025-03-25T00:00:00"/>
    <s v="Leitner Patrik"/>
  </r>
  <r>
    <n v="140"/>
    <x v="8"/>
    <x v="9"/>
    <n v="953"/>
    <x v="2"/>
    <s v="Magyarország"/>
    <s v="https://www.ksh.hu/stadat_files/gsz/hu/gsz0004.html"/>
    <d v="2025-03-25T00:00:00"/>
    <s v="Leitner Patrik"/>
  </r>
  <r>
    <n v="142"/>
    <x v="8"/>
    <x v="10"/>
    <n v="18440.430889529995"/>
    <x v="3"/>
    <s v="Magyarország"/>
    <s v="https://www.ksh.hu/stadat_files/kkr/hu/kkr0007.html"/>
    <d v="2025-04-11T00:00:00"/>
    <s v="Leitner Patrik"/>
  </r>
  <r>
    <n v="143"/>
    <x v="8"/>
    <x v="11"/>
    <n v="-3.8054373752203103"/>
    <x v="0"/>
    <s v="Magyarország"/>
    <s v="https://www.ksh.hu/stadat_files/gdp/hu/gdp0110.html"/>
    <d v="2025-04-11T00:00:00"/>
    <s v="Leitner Patrik"/>
  </r>
  <r>
    <n v="144"/>
    <x v="8"/>
    <x v="12"/>
    <n v="23.3"/>
    <x v="0"/>
    <s v="Magyarország"/>
    <s v="https://www.ksh.hu/ffi/4-3.html"/>
    <d v="2025-04-11T00:00:00"/>
    <s v="Leitner Patrik"/>
  </r>
  <r>
    <n v="145"/>
    <x v="8"/>
    <x v="13"/>
    <n v="4942.3999999999996"/>
    <x v="3"/>
    <s v="Magyarország"/>
    <s v="https://www.ksh.hu/stadat_files/ber/hu/ber0001.html"/>
    <d v="2025-04-11T00:00:00"/>
    <s v="Leitner Patrik"/>
  </r>
  <r>
    <n v="146"/>
    <x v="8"/>
    <x v="14"/>
    <n v="198900"/>
    <x v="4"/>
    <s v="Magyarország"/>
    <s v="Hivatalos Értesítő 2009/11."/>
    <d v="2025-01-08T00:00:00"/>
    <s v="Leitner Patrik"/>
  </r>
  <r>
    <n v="147"/>
    <x v="9"/>
    <x v="0"/>
    <n v="4.2"/>
    <x v="0"/>
    <s v="Magyarország"/>
    <s v="https://www.ksh.hu/docs/hun/xstadat/xstadat_eves/i_qsf001.html"/>
    <d v="2025-01-08T00:00:00"/>
    <s v="Leitner Patrik"/>
  </r>
  <r>
    <n v="148"/>
    <x v="9"/>
    <x v="1"/>
    <n v="9.5"/>
    <x v="0"/>
    <s v="Magyarország"/>
    <s v="1997. évi LXXX. Törvény (Tbj.)"/>
    <d v="2025-01-08T00:00:00"/>
    <s v="Leitner Patrik"/>
  </r>
  <r>
    <n v="149"/>
    <x v="9"/>
    <x v="2"/>
    <n v="6"/>
    <x v="0"/>
    <s v="Magyarország"/>
    <s v="1997. évi LXXX. Törvény (Tbj.)"/>
    <d v="2025-01-08T00:00:00"/>
    <s v="Leitner Patrik"/>
  </r>
  <r>
    <n v="150"/>
    <x v="9"/>
    <x v="3"/>
    <n v="27.153311800000001"/>
    <x v="1"/>
    <s v="Magyarország"/>
    <s v="FRED Graph Observations (CLVMNACSCAB1GQHU)"/>
    <d v="2025-03-25T00:00:00"/>
    <s v="Leitner Patrik"/>
  </r>
  <r>
    <n v="151"/>
    <x v="9"/>
    <x v="4"/>
    <n v="10.1"/>
    <x v="0"/>
    <s v="Magyarország"/>
    <s v="https://www.ksh.hu/stadat_files/mun/hu/mun0094.html"/>
    <d v="2025-01-08T00:00:00"/>
    <s v="Leitner Patrik"/>
  </r>
  <r>
    <n v="152"/>
    <x v="9"/>
    <x v="5"/>
    <n v="80.5"/>
    <x v="0"/>
    <s v="Magyarország"/>
    <s v="https://www.ksh.hu/stadat_files/okt/hu/okt0027.html"/>
    <d v="2025-01-08T00:00:00"/>
    <s v="Leitner Patrik"/>
  </r>
  <r>
    <n v="153"/>
    <x v="9"/>
    <x v="6"/>
    <n v="19.8"/>
    <x v="0"/>
    <s v="Magyarország"/>
    <s v="https://www.ksh.hu/stadat_files/okt/hu/okt0027.html"/>
    <d v="2025-01-08T00:00:00"/>
    <s v="Leitner Patrik"/>
  </r>
  <r>
    <n v="154"/>
    <x v="9"/>
    <x v="7"/>
    <n v="8.6300000000000008"/>
    <x v="0"/>
    <s v="Magyarország"/>
    <s v="7/2008, 1-7/2009. MNB Közl."/>
    <d v="2025-01-08T00:00:00"/>
    <s v="Leitner Patrik"/>
  </r>
  <r>
    <n v="155"/>
    <x v="9"/>
    <x v="8"/>
    <n v="78.2"/>
    <x v="0"/>
    <s v="Magyarország"/>
    <s v="Eurostat (gov_10dd_edpt1)"/>
    <d v="2025-03-25T00:00:00"/>
    <s v="Leitner Patrik"/>
  </r>
  <r>
    <n v="156"/>
    <x v="9"/>
    <x v="9"/>
    <n v="979"/>
    <x v="2"/>
    <s v="Magyarország"/>
    <s v="https://www.ksh.hu/stadat_files/gsz/hu/gsz0004.html"/>
    <d v="2025-03-25T00:00:00"/>
    <s v="Leitner Patrik"/>
  </r>
  <r>
    <n v="158"/>
    <x v="9"/>
    <x v="10"/>
    <n v="16573.977058679"/>
    <x v="3"/>
    <s v="Magyarország"/>
    <s v="https://www.ksh.hu/stadat_files/kkr/hu/kkr0007.html"/>
    <d v="2025-04-11T00:00:00"/>
    <s v="Leitner Patrik"/>
  </r>
  <r>
    <n v="159"/>
    <x v="9"/>
    <x v="11"/>
    <n v="-4.7560262448528468"/>
    <x v="0"/>
    <s v="Magyarország"/>
    <s v="https://www.ksh.hu/stadat_files/gdp/hu/gdp0110.html"/>
    <d v="2025-04-11T00:00:00"/>
    <s v="Leitner Patrik"/>
  </r>
  <r>
    <n v="160"/>
    <x v="9"/>
    <x v="12"/>
    <n v="22.6"/>
    <x v="0"/>
    <s v="Magyarország"/>
    <s v="https://www.ksh.hu/ffi/4-3.html"/>
    <d v="2025-04-11T00:00:00"/>
    <s v="Leitner Patrik"/>
  </r>
  <r>
    <n v="161"/>
    <x v="9"/>
    <x v="13"/>
    <n v="4659.7"/>
    <x v="3"/>
    <s v="Magyarország"/>
    <s v="https://www.ksh.hu/stadat_files/ber/hu/ber0001.html"/>
    <d v="2025-04-11T00:00:00"/>
    <s v="Leitner Patrik"/>
  </r>
  <r>
    <n v="162"/>
    <x v="9"/>
    <x v="14"/>
    <n v="199800"/>
    <x v="4"/>
    <s v="Magyarország"/>
    <s v="Hivatalos Értesítő 2010/18."/>
    <d v="2025-01-08T00:00:00"/>
    <s v="Leitner Patrik"/>
  </r>
  <r>
    <n v="163"/>
    <x v="10"/>
    <x v="0"/>
    <n v="4.9000000000000004"/>
    <x v="0"/>
    <s v="Magyarország"/>
    <s v="https://www.ksh.hu/docs/hun/xstadat/xstadat_eves/i_qsf001.html"/>
    <d v="2025-01-08T00:00:00"/>
    <s v="Leitner Patrik"/>
  </r>
  <r>
    <n v="164"/>
    <x v="10"/>
    <x v="1"/>
    <n v="9.5"/>
    <x v="0"/>
    <s v="Magyarország"/>
    <s v="1997. évi LXXX. Törvény (Tbj.)"/>
    <d v="2025-01-08T00:00:00"/>
    <s v="Leitner Patrik"/>
  </r>
  <r>
    <n v="165"/>
    <x v="10"/>
    <x v="2"/>
    <n v="7.5"/>
    <x v="0"/>
    <s v="Magyarország"/>
    <s v="1997. évi LXXX. Törvény (Tbj.)"/>
    <d v="2025-01-08T00:00:00"/>
    <s v="Leitner Patrik"/>
  </r>
  <r>
    <n v="166"/>
    <x v="10"/>
    <x v="3"/>
    <n v="27.427572999999999"/>
    <x v="1"/>
    <s v="Magyarország"/>
    <s v="FRED Graph Observations (CLVMNACSCAB1GQHU)"/>
    <d v="2025-03-25T00:00:00"/>
    <s v="Leitner Patrik"/>
  </r>
  <r>
    <n v="167"/>
    <x v="10"/>
    <x v="4"/>
    <n v="11.3"/>
    <x v="0"/>
    <s v="Magyarország"/>
    <s v="https://www.ksh.hu/stadat_files/mun/hu/mun0094.html"/>
    <d v="2025-01-08T00:00:00"/>
    <s v="Leitner Patrik"/>
  </r>
  <r>
    <n v="168"/>
    <x v="10"/>
    <x v="5"/>
    <n v="81.2"/>
    <x v="0"/>
    <s v="Magyarország"/>
    <s v="https://www.ksh.hu/stadat_files/okt/hu/okt0027.html"/>
    <d v="2025-01-08T00:00:00"/>
    <s v="Leitner Patrik"/>
  </r>
  <r>
    <n v="169"/>
    <x v="10"/>
    <x v="6"/>
    <n v="20"/>
    <x v="0"/>
    <s v="Magyarország"/>
    <s v="https://www.ksh.hu/stadat_files/okt/hu/okt0027.html"/>
    <d v="2025-01-08T00:00:00"/>
    <s v="Leitner Patrik"/>
  </r>
  <r>
    <n v="170"/>
    <x v="10"/>
    <x v="7"/>
    <n v="5.47"/>
    <x v="0"/>
    <s v="Magyarország"/>
    <s v="7/2009, 1-6/2010. MNB Közl."/>
    <d v="2025-01-08T00:00:00"/>
    <s v="Leitner Patrik"/>
  </r>
  <r>
    <n v="171"/>
    <x v="10"/>
    <x v="8"/>
    <n v="80.2"/>
    <x v="0"/>
    <s v="Magyarország"/>
    <s v="Eurostat (gov_10dd_edpt1)"/>
    <d v="2025-03-25T00:00:00"/>
    <s v="Leitner Patrik"/>
  </r>
  <r>
    <n v="172"/>
    <x v="10"/>
    <x v="9"/>
    <n v="880"/>
    <x v="2"/>
    <s v="Magyarország"/>
    <s v="https://www.ksh.hu/stadat_files/gsz/hu/gsz0004.html"/>
    <d v="2025-03-25T00:00:00"/>
    <s v="Leitner Patrik"/>
  </r>
  <r>
    <n v="174"/>
    <x v="10"/>
    <x v="10"/>
    <n v="19690.045110228999"/>
    <x v="3"/>
    <s v="Magyarország"/>
    <s v="https://www.ksh.hu/stadat_files/kkr/hu/kkr0007.html"/>
    <d v="2025-04-11T00:00:00"/>
    <s v="Leitner Patrik"/>
  </r>
  <r>
    <n v="175"/>
    <x v="10"/>
    <x v="11"/>
    <n v="-4.4501131874639288"/>
    <x v="0"/>
    <s v="Magyarország"/>
    <s v="https://www.ksh.hu/stadat_files/gdp/hu/gdp0110.html"/>
    <d v="2025-04-11T00:00:00"/>
    <s v="Leitner Patrik"/>
  </r>
  <r>
    <n v="176"/>
    <x v="10"/>
    <x v="12"/>
    <n v="20.100000000000001"/>
    <x v="0"/>
    <s v="Magyarország"/>
    <s v="https://www.ksh.hu/ffi/4-3.html"/>
    <d v="2025-04-11T00:00:00"/>
    <s v="Leitner Patrik"/>
  </r>
  <r>
    <n v="177"/>
    <x v="10"/>
    <x v="13"/>
    <n v="4505.7"/>
    <x v="3"/>
    <s v="Magyarország"/>
    <s v="https://www.ksh.hu/stadat_files/ber/hu/ber0001.html"/>
    <d v="2025-04-11T00:00:00"/>
    <s v="Leitner Patrik"/>
  </r>
  <r>
    <n v="178"/>
    <x v="10"/>
    <x v="14"/>
    <n v="202600"/>
    <x v="4"/>
    <s v="Magyarország"/>
    <s v="Hivatalos Értesítő 2011/13."/>
    <d v="2025-01-08T00:00:00"/>
    <s v="Leitner Patrik"/>
  </r>
  <r>
    <n v="179"/>
    <x v="11"/>
    <x v="0"/>
    <n v="3.9"/>
    <x v="0"/>
    <s v="Magyarország"/>
    <s v="https://www.ksh.hu/docs/hun/xstadat/xstadat_eves/i_qsf001.html"/>
    <d v="2025-01-08T00:00:00"/>
    <s v="Leitner Patrik"/>
  </r>
  <r>
    <n v="180"/>
    <x v="11"/>
    <x v="1"/>
    <n v="10"/>
    <x v="0"/>
    <s v="Magyarország"/>
    <s v="1997. évi LXXX. Törvény (Tbj.)"/>
    <d v="2025-01-08T00:00:00"/>
    <s v="Leitner Patrik"/>
  </r>
  <r>
    <n v="181"/>
    <x v="11"/>
    <x v="2"/>
    <n v="7.5"/>
    <x v="0"/>
    <s v="Magyarország"/>
    <s v="1997. évi LXXX. Törvény (Tbj.)"/>
    <d v="2025-01-08T00:00:00"/>
    <s v="Leitner Patrik"/>
  </r>
  <r>
    <n v="182"/>
    <x v="11"/>
    <x v="3"/>
    <n v="27.956157200000003"/>
    <x v="1"/>
    <s v="Magyarország"/>
    <s v="FRED Graph Observations (CLVMNACSCAB1GQHU)"/>
    <d v="2025-03-25T00:00:00"/>
    <s v="Leitner Patrik"/>
  </r>
  <r>
    <n v="183"/>
    <x v="11"/>
    <x v="4"/>
    <n v="11.1"/>
    <x v="0"/>
    <s v="Magyarország"/>
    <s v="https://www.ksh.hu/stadat_files/mun/hu/mun0094.html"/>
    <d v="2025-01-08T00:00:00"/>
    <s v="Leitner Patrik"/>
  </r>
  <r>
    <n v="184"/>
    <x v="11"/>
    <x v="5"/>
    <n v="81.5"/>
    <x v="0"/>
    <s v="Magyarország"/>
    <s v="https://www.ksh.hu/stadat_files/okt/hu/okt0027.html"/>
    <d v="2025-01-08T00:00:00"/>
    <s v="Leitner Patrik"/>
  </r>
  <r>
    <n v="185"/>
    <x v="11"/>
    <x v="6"/>
    <n v="21"/>
    <x v="0"/>
    <s v="Magyarország"/>
    <s v="https://www.ksh.hu/stadat_files/okt/hu/okt0027.html"/>
    <d v="2025-01-08T00:00:00"/>
    <s v="Leitner Patrik"/>
  </r>
  <r>
    <n v="186"/>
    <x v="11"/>
    <x v="7"/>
    <n v="6.04"/>
    <x v="0"/>
    <s v="Magyarország"/>
    <s v="6/2010, 1-3/2011. MNB Közl."/>
    <d v="2025-01-08T00:00:00"/>
    <s v="Leitner Patrik"/>
  </r>
  <r>
    <n v="187"/>
    <x v="11"/>
    <x v="8"/>
    <n v="80.5"/>
    <x v="0"/>
    <s v="Magyarország"/>
    <s v="Eurostat (gov_10dd_edpt1)"/>
    <d v="2025-03-25T00:00:00"/>
    <s v="Leitner Patrik"/>
  </r>
  <r>
    <n v="188"/>
    <x v="11"/>
    <x v="9"/>
    <n v="859"/>
    <x v="2"/>
    <s v="Magyarország"/>
    <s v="https://www.ksh.hu/stadat_files/gsz/hu/gsz0004.html"/>
    <d v="2025-03-25T00:00:00"/>
    <s v="Leitner Patrik"/>
  </r>
  <r>
    <n v="190"/>
    <x v="11"/>
    <x v="10"/>
    <n v="22342.502613877012"/>
    <x v="3"/>
    <s v="Magyarország"/>
    <s v="https://www.ksh.hu/stadat_files/kkr/hu/kkr0007.html"/>
    <d v="2025-04-11T00:00:00"/>
    <s v="Leitner Patrik"/>
  </r>
  <r>
    <n v="191"/>
    <x v="11"/>
    <x v="11"/>
    <n v="-5.2051818810051316"/>
    <x v="0"/>
    <s v="Magyarország"/>
    <s v="https://www.ksh.hu/stadat_files/gdp/hu/gdp0110.html"/>
    <d v="2025-04-11T00:00:00"/>
    <s v="Leitner Patrik"/>
  </r>
  <r>
    <n v="192"/>
    <x v="11"/>
    <x v="12"/>
    <n v="19.5"/>
    <x v="0"/>
    <s v="Magyarország"/>
    <s v="https://www.ksh.hu/ffi/4-3.html"/>
    <d v="2025-04-11T00:00:00"/>
    <s v="Leitner Patrik"/>
  </r>
  <r>
    <n v="193"/>
    <x v="11"/>
    <x v="13"/>
    <n v="4390.8999999999996"/>
    <x v="3"/>
    <s v="Magyarország"/>
    <s v="https://www.ksh.hu/stadat_files/ber/hu/ber0001.html"/>
    <d v="2025-04-11T00:00:00"/>
    <s v="Leitner Patrik"/>
  </r>
  <r>
    <n v="194"/>
    <x v="11"/>
    <x v="14"/>
    <n v="213100"/>
    <x v="4"/>
    <s v="Magyarország"/>
    <s v="Hivatalos Értesítő 2012/11."/>
    <d v="2025-01-08T00:00:00"/>
    <s v="Leitner Patrik"/>
  </r>
  <r>
    <n v="195"/>
    <x v="12"/>
    <x v="0"/>
    <n v="5.7"/>
    <x v="0"/>
    <s v="Magyarország"/>
    <s v="https://www.ksh.hu/docs/hun/xstadat/xstadat_eves/i_qsf001.html"/>
    <d v="2025-01-08T00:00:00"/>
    <s v="Leitner Patrik"/>
  </r>
  <r>
    <n v="196"/>
    <x v="12"/>
    <x v="1"/>
    <n v="10"/>
    <x v="0"/>
    <s v="Magyarország"/>
    <s v="1997. évi LXXX. Törvény (Tbj.)"/>
    <d v="2025-01-08T00:00:00"/>
    <s v="Leitner Patrik"/>
  </r>
  <r>
    <n v="197"/>
    <x v="12"/>
    <x v="2"/>
    <n v="8.5"/>
    <x v="0"/>
    <s v="Magyarország"/>
    <s v="1997. évi LXXX. Törvény (Tbj.)"/>
    <d v="2025-01-08T00:00:00"/>
    <s v="Leitner Patrik"/>
  </r>
  <r>
    <n v="198"/>
    <x v="12"/>
    <x v="3"/>
    <n v="27.633666299999998"/>
    <x v="1"/>
    <s v="Magyarország"/>
    <s v="FRED Graph Observations (CLVMNACSCAB1GQHU)"/>
    <d v="2025-03-25T00:00:00"/>
    <s v="Leitner Patrik"/>
  </r>
  <r>
    <n v="199"/>
    <x v="12"/>
    <x v="4"/>
    <n v="11.1"/>
    <x v="0"/>
    <s v="Magyarország"/>
    <s v="https://www.ksh.hu/stadat_files/mun/hu/mun0094.html"/>
    <d v="2025-01-08T00:00:00"/>
    <s v="Leitner Patrik"/>
  </r>
  <r>
    <n v="200"/>
    <x v="12"/>
    <x v="5"/>
    <n v="82"/>
    <x v="0"/>
    <s v="Magyarország"/>
    <s v="https://www.ksh.hu/stadat_files/okt/hu/okt0027.html"/>
    <d v="2025-01-08T00:00:00"/>
    <s v="Leitner Patrik"/>
  </r>
  <r>
    <n v="201"/>
    <x v="12"/>
    <x v="6"/>
    <n v="22.1"/>
    <x v="0"/>
    <s v="Magyarország"/>
    <s v="https://www.ksh.hu/stadat_files/okt/hu/okt0027.html"/>
    <d v="2025-01-08T00:00:00"/>
    <s v="Leitner Patrik"/>
  </r>
  <r>
    <n v="202"/>
    <x v="12"/>
    <x v="7"/>
    <n v="6.77"/>
    <x v="0"/>
    <s v="Magyarország"/>
    <s v="3/2011, 1-5/2012. MNB Közl."/>
    <d v="2025-01-08T00:00:00"/>
    <s v="Leitner Patrik"/>
  </r>
  <r>
    <n v="203"/>
    <x v="12"/>
    <x v="8"/>
    <n v="78.400000000000006"/>
    <x v="0"/>
    <s v="Magyarország"/>
    <s v="Eurostat (gov_10dd_edpt1)"/>
    <d v="2025-03-25T00:00:00"/>
    <s v="Leitner Patrik"/>
  </r>
  <r>
    <n v="204"/>
    <x v="12"/>
    <x v="9"/>
    <n v="874"/>
    <x v="2"/>
    <s v="Magyarország"/>
    <s v="https://www.ksh.hu/stadat_files/gsz/hu/gsz0004.html"/>
    <d v="2025-03-25T00:00:00"/>
    <s v="Leitner Patrik"/>
  </r>
  <r>
    <n v="206"/>
    <x v="12"/>
    <x v="10"/>
    <n v="23143.054006477003"/>
    <x v="3"/>
    <s v="Magyarország"/>
    <s v="https://www.ksh.hu/stadat_files/kkr/hu/kkr0007.html"/>
    <d v="2025-04-11T00:00:00"/>
    <s v="Leitner Patrik"/>
  </r>
  <r>
    <n v="207"/>
    <x v="12"/>
    <x v="11"/>
    <n v="-2.329207964474274"/>
    <x v="0"/>
    <s v="Magyarország"/>
    <s v="https://www.ksh.hu/stadat_files/gdp/hu/gdp0110.html"/>
    <d v="2025-04-11T00:00:00"/>
    <s v="Leitner Patrik"/>
  </r>
  <r>
    <n v="208"/>
    <x v="12"/>
    <x v="12"/>
    <n v="19.100000000000001"/>
    <x v="0"/>
    <s v="Magyarország"/>
    <s v="https://www.ksh.hu/ffi/4-3.html"/>
    <d v="2025-04-11T00:00:00"/>
    <s v="Leitner Patrik"/>
  </r>
  <r>
    <n v="209"/>
    <x v="12"/>
    <x v="13"/>
    <n v="4264.1000000000004"/>
    <x v="3"/>
    <s v="Magyarország"/>
    <s v="https://www.ksh.hu/stadat_files/ber/hu/ber0001.html"/>
    <d v="2025-04-11T00:00:00"/>
    <s v="Leitner Patrik"/>
  </r>
  <r>
    <n v="210"/>
    <x v="12"/>
    <x v="14"/>
    <n v="223000"/>
    <x v="4"/>
    <s v="Magyarország"/>
    <s v="Hivatalos Értesítő 2013/14."/>
    <d v="2025-01-08T00:00:00"/>
    <s v="Leitner Patrik"/>
  </r>
  <r>
    <n v="211"/>
    <x v="13"/>
    <x v="0"/>
    <n v="1.7"/>
    <x v="0"/>
    <s v="Magyarország"/>
    <s v="https://www.ksh.hu/docs/hun/xstadat/xstadat_eves/i_qsf001.html"/>
    <d v="2025-01-08T00:00:00"/>
    <s v="Leitner Patrik"/>
  </r>
  <r>
    <n v="212"/>
    <x v="13"/>
    <x v="1"/>
    <n v="10"/>
    <x v="0"/>
    <s v="Magyarország"/>
    <s v="1997. évi LXXX. Törvény (Tbj.)"/>
    <d v="2025-01-08T00:00:00"/>
    <s v="Leitner Patrik"/>
  </r>
  <r>
    <n v="213"/>
    <x v="13"/>
    <x v="2"/>
    <n v="8.5"/>
    <x v="0"/>
    <s v="Magyarország"/>
    <s v="1997. évi LXXX. Törvény (Tbj.)"/>
    <d v="2025-01-08T00:00:00"/>
    <s v="Leitner Patrik"/>
  </r>
  <r>
    <n v="214"/>
    <x v="13"/>
    <x v="3"/>
    <n v="28.197355999999999"/>
    <x v="1"/>
    <s v="Magyarország"/>
    <s v="FRED Graph Observations (CLVMNACSCAB1GQHU)"/>
    <d v="2025-03-25T00:00:00"/>
    <s v="Leitner Patrik"/>
  </r>
  <r>
    <n v="215"/>
    <x v="13"/>
    <x v="4"/>
    <n v="10.199999999999999"/>
    <x v="0"/>
    <s v="Magyarország"/>
    <s v="https://www.ksh.hu/stadat_files/mun/hu/mun0094.html"/>
    <d v="2025-01-08T00:00:00"/>
    <s v="Leitner Patrik"/>
  </r>
  <r>
    <n v="216"/>
    <x v="13"/>
    <x v="5"/>
    <n v="82.5"/>
    <x v="0"/>
    <s v="Magyarország"/>
    <s v="https://www.ksh.hu/stadat_files/okt/hu/okt0027.html"/>
    <d v="2025-01-08T00:00:00"/>
    <s v="Leitner Patrik"/>
  </r>
  <r>
    <n v="217"/>
    <x v="13"/>
    <x v="6"/>
    <n v="22.6"/>
    <x v="0"/>
    <s v="Magyarország"/>
    <s v="https://www.ksh.hu/stadat_files/okt/hu/okt0027.html"/>
    <d v="2025-01-08T00:00:00"/>
    <s v="Leitner Patrik"/>
  </r>
  <r>
    <n v="218"/>
    <x v="13"/>
    <x v="7"/>
    <n v="4.37"/>
    <x v="0"/>
    <s v="Magyarország"/>
    <s v="5/2012, 1-12/2013. MNB Közl."/>
    <d v="2025-01-08T00:00:00"/>
    <s v="Leitner Patrik"/>
  </r>
  <r>
    <n v="219"/>
    <x v="13"/>
    <x v="8"/>
    <n v="77.2"/>
    <x v="0"/>
    <s v="Magyarország"/>
    <s v="Eurostat (gov_10dd_edpt1)"/>
    <d v="2025-03-25T00:00:00"/>
    <s v="Leitner Patrik"/>
  </r>
  <r>
    <n v="220"/>
    <x v="13"/>
    <x v="9"/>
    <n v="880"/>
    <x v="2"/>
    <s v="Magyarország"/>
    <s v="https://www.ksh.hu/stadat_files/gsz/hu/gsz0004.html"/>
    <d v="2025-03-25T00:00:00"/>
    <s v="Leitner Patrik"/>
  </r>
  <r>
    <n v="222"/>
    <x v="13"/>
    <x v="10"/>
    <n v="24117.786292674995"/>
    <x v="3"/>
    <s v="Magyarország"/>
    <s v="https://www.ksh.hu/stadat_files/kkr/hu/kkr0007.html"/>
    <d v="2025-04-11T00:00:00"/>
    <s v="Leitner Patrik"/>
  </r>
  <r>
    <n v="223"/>
    <x v="13"/>
    <x v="11"/>
    <n v="-2.6088738436490897"/>
    <x v="0"/>
    <s v="Magyarország"/>
    <s v="https://www.ksh.hu/stadat_files/gdp/hu/gdp0110.html"/>
    <d v="2025-04-11T00:00:00"/>
    <s v="Leitner Patrik"/>
  </r>
  <r>
    <n v="224"/>
    <x v="13"/>
    <x v="12"/>
    <n v="20.8"/>
    <x v="0"/>
    <s v="Magyarország"/>
    <s v="https://www.ksh.hu/ffi/4-3.html"/>
    <d v="2025-04-11T00:00:00"/>
    <s v="Leitner Patrik"/>
  </r>
  <r>
    <n v="225"/>
    <x v="13"/>
    <x v="13"/>
    <n v="4572.3"/>
    <x v="3"/>
    <s v="Magyarország"/>
    <s v="https://www.ksh.hu/stadat_files/ber/hu/ber0001.html"/>
    <d v="2025-04-11T00:00:00"/>
    <s v="Leitner Patrik"/>
  </r>
  <r>
    <n v="226"/>
    <x v="13"/>
    <x v="14"/>
    <n v="231000"/>
    <x v="4"/>
    <s v="Magyarország"/>
    <s v="Hivatalos Értesítő 2014/17."/>
    <d v="2025-01-08T00:00:00"/>
    <s v="Leitner Patrik"/>
  </r>
  <r>
    <n v="227"/>
    <x v="14"/>
    <x v="0"/>
    <n v="-0.2"/>
    <x v="0"/>
    <s v="Magyarország"/>
    <s v="https://www.ksh.hu/docs/hun/xstadat/xstadat_eves/i_qsf001.html"/>
    <d v="2025-01-08T00:00:00"/>
    <s v="Leitner Patrik"/>
  </r>
  <r>
    <n v="228"/>
    <x v="14"/>
    <x v="1"/>
    <n v="10"/>
    <x v="0"/>
    <s v="Magyarország"/>
    <s v="1997. évi LXXX. Törvény (Tbj.)"/>
    <d v="2025-01-08T00:00:00"/>
    <s v="Leitner Patrik"/>
  </r>
  <r>
    <n v="229"/>
    <x v="14"/>
    <x v="2"/>
    <n v="8.5"/>
    <x v="0"/>
    <s v="Magyarország"/>
    <s v="1997. évi LXXX. Törvény (Tbj.)"/>
    <d v="2025-01-08T00:00:00"/>
    <s v="Leitner Patrik"/>
  </r>
  <r>
    <n v="230"/>
    <x v="14"/>
    <x v="3"/>
    <n v="29.391082299999997"/>
    <x v="1"/>
    <s v="Magyarország"/>
    <s v="FRED Graph Observations (CLVMNACSCAB1GQHU)"/>
    <d v="2025-03-25T00:00:00"/>
    <s v="Leitner Patrik"/>
  </r>
  <r>
    <n v="231"/>
    <x v="14"/>
    <x v="4"/>
    <n v="7.8"/>
    <x v="0"/>
    <s v="Magyarország"/>
    <s v="https://www.ksh.hu/stadat_files/mun/hu/mun0094.html"/>
    <d v="2025-01-08T00:00:00"/>
    <s v="Leitner Patrik"/>
  </r>
  <r>
    <n v="232"/>
    <x v="14"/>
    <x v="5"/>
    <n v="83.1"/>
    <x v="0"/>
    <s v="Magyarország"/>
    <s v="https://www.ksh.hu/stadat_files/okt/hu/okt0027.html"/>
    <d v="2025-01-08T00:00:00"/>
    <s v="Leitner Patrik"/>
  </r>
  <r>
    <n v="233"/>
    <x v="14"/>
    <x v="6"/>
    <n v="23.4"/>
    <x v="0"/>
    <s v="Magyarország"/>
    <s v="https://www.ksh.hu/stadat_files/okt/hu/okt0027.html"/>
    <d v="2025-01-08T00:00:00"/>
    <s v="Leitner Patrik"/>
  </r>
  <r>
    <n v="234"/>
    <x v="14"/>
    <x v="7"/>
    <n v="2.38"/>
    <x v="0"/>
    <s v="Magyarország"/>
    <s v="12/2013, 1-7/2014. MNB Közl."/>
    <d v="2025-01-08T00:00:00"/>
    <s v="Leitner Patrik"/>
  </r>
  <r>
    <n v="235"/>
    <x v="14"/>
    <x v="8"/>
    <n v="76.5"/>
    <x v="0"/>
    <s v="Magyarország"/>
    <s v="Eurostat (gov_10dd_edpt1)"/>
    <d v="2025-03-25T00:00:00"/>
    <s v="Leitner Patrik"/>
  </r>
  <r>
    <n v="236"/>
    <x v="14"/>
    <x v="9"/>
    <n v="867"/>
    <x v="2"/>
    <s v="Magyarország"/>
    <s v="https://www.ksh.hu/stadat_files/gsz/hu/gsz0004.html"/>
    <d v="2025-03-25T00:00:00"/>
    <s v="Leitner Patrik"/>
  </r>
  <r>
    <n v="238"/>
    <x v="14"/>
    <x v="10"/>
    <n v="26064.040833077001"/>
    <x v="3"/>
    <s v="Magyarország"/>
    <s v="https://www.ksh.hu/stadat_files/kkr/hu/kkr0007.html"/>
    <d v="2025-04-11T00:00:00"/>
    <s v="Leitner Patrik"/>
  </r>
  <r>
    <n v="239"/>
    <x v="14"/>
    <x v="11"/>
    <n v="-2.7726466805169894"/>
    <x v="0"/>
    <s v="Magyarország"/>
    <s v="https://www.ksh.hu/stadat_files/gdp/hu/gdp0110.html"/>
    <d v="2025-04-11T00:00:00"/>
    <s v="Leitner Patrik"/>
  </r>
  <r>
    <n v="240"/>
    <x v="14"/>
    <x v="12"/>
    <n v="22"/>
    <x v="0"/>
    <s v="Magyarország"/>
    <s v="https://www.ksh.hu/ffi/4-3.html"/>
    <d v="2025-04-11T00:00:00"/>
    <s v="Leitner Patrik"/>
  </r>
  <r>
    <n v="241"/>
    <x v="14"/>
    <x v="13"/>
    <n v="5532.1"/>
    <x v="3"/>
    <s v="Magyarország"/>
    <s v="https://www.ksh.hu/stadat_files/ber/hu/ber0001.html"/>
    <d v="2025-04-11T00:00:00"/>
    <s v="Leitner Patrik"/>
  </r>
  <r>
    <n v="242"/>
    <x v="14"/>
    <x v="14"/>
    <n v="237700"/>
    <x v="4"/>
    <s v="Magyarország"/>
    <s v="Hivatalos Értesítő 2015/10."/>
    <d v="2025-01-08T00:00:00"/>
    <s v="Leitner Patrik"/>
  </r>
  <r>
    <n v="243"/>
    <x v="15"/>
    <x v="0"/>
    <n v="-0.1"/>
    <x v="0"/>
    <s v="Magyarország"/>
    <s v="https://www.ksh.hu/docs/hun/xstadat/xstadat_eves/i_qsf001.html"/>
    <d v="2025-01-08T00:00:00"/>
    <s v="Leitner Patrik"/>
  </r>
  <r>
    <n v="244"/>
    <x v="15"/>
    <x v="1"/>
    <n v="10"/>
    <x v="0"/>
    <s v="Magyarország"/>
    <s v="1997. évi LXXX. Törvény (Tbj.)"/>
    <d v="2025-01-08T00:00:00"/>
    <s v="Leitner Patrik"/>
  </r>
  <r>
    <n v="245"/>
    <x v="15"/>
    <x v="2"/>
    <n v="8.5"/>
    <x v="0"/>
    <s v="Magyarország"/>
    <s v="1997. évi LXXX. Törvény (Tbj.)"/>
    <d v="2025-01-08T00:00:00"/>
    <s v="Leitner Patrik"/>
  </r>
  <r>
    <n v="246"/>
    <x v="15"/>
    <x v="3"/>
    <n v="30.450620599999997"/>
    <x v="1"/>
    <s v="Magyarország"/>
    <s v="FRED Graph Observations (CLVMNACSCAB1GQHU)"/>
    <d v="2025-03-25T00:00:00"/>
    <s v="Leitner Patrik"/>
  </r>
  <r>
    <n v="247"/>
    <x v="15"/>
    <x v="4"/>
    <n v="6.8"/>
    <x v="0"/>
    <s v="Magyarország"/>
    <s v="https://www.ksh.hu/stadat_files/mun/hu/mun0094.html"/>
    <d v="2025-01-08T00:00:00"/>
    <s v="Leitner Patrik"/>
  </r>
  <r>
    <n v="248"/>
    <x v="15"/>
    <x v="5"/>
    <n v="83.2"/>
    <x v="0"/>
    <s v="Magyarország"/>
    <s v="https://www.ksh.hu/stadat_files/okt/hu/okt0027.html"/>
    <d v="2025-01-08T00:00:00"/>
    <s v="Leitner Patrik"/>
  </r>
  <r>
    <n v="249"/>
    <x v="15"/>
    <x v="6"/>
    <n v="24.2"/>
    <x v="0"/>
    <s v="Magyarország"/>
    <s v="https://www.ksh.hu/stadat_files/okt/hu/okt0027.html"/>
    <d v="2025-01-08T00:00:00"/>
    <s v="Leitner Patrik"/>
  </r>
  <r>
    <n v="250"/>
    <x v="15"/>
    <x v="7"/>
    <n v="1.64"/>
    <x v="0"/>
    <s v="Magyarország"/>
    <s v="7/2014, 1-5/2015. MNB Közl."/>
    <d v="2025-01-08T00:00:00"/>
    <s v="Leitner Patrik"/>
  </r>
  <r>
    <n v="251"/>
    <x v="15"/>
    <x v="8"/>
    <n v="75.7"/>
    <x v="0"/>
    <s v="Magyarország"/>
    <s v="Eurostat (gov_10dd_edpt1)"/>
    <d v="2025-03-25T00:00:00"/>
    <s v="Leitner Patrik"/>
  </r>
  <r>
    <n v="252"/>
    <x v="15"/>
    <x v="9"/>
    <n v="878"/>
    <x v="2"/>
    <s v="Magyarország"/>
    <s v="https://www.ksh.hu/stadat_files/gsz/hu/gsz0004.html"/>
    <d v="2025-03-25T00:00:00"/>
    <s v="Leitner Patrik"/>
  </r>
  <r>
    <n v="254"/>
    <x v="15"/>
    <x v="10"/>
    <n v="28013.525170725978"/>
    <x v="3"/>
    <s v="Magyarország"/>
    <s v="https://www.ksh.hu/stadat_files/kkr/hu/kkr0007.html"/>
    <d v="2025-04-11T00:00:00"/>
    <s v="Leitner Patrik"/>
  </r>
  <r>
    <n v="255"/>
    <x v="15"/>
    <x v="11"/>
    <n v="-2.0150220944255137"/>
    <x v="0"/>
    <s v="Magyarország"/>
    <s v="https://www.ksh.hu/stadat_files/gdp/hu/gdp0110.html"/>
    <d v="2025-04-11T00:00:00"/>
    <s v="Leitner Patrik"/>
  </r>
  <r>
    <n v="256"/>
    <x v="15"/>
    <x v="12"/>
    <n v="22.2"/>
    <x v="0"/>
    <s v="Magyarország"/>
    <s v="https://www.ksh.hu/ffi/4-3.html"/>
    <d v="2025-04-11T00:00:00"/>
    <s v="Leitner Patrik"/>
  </r>
  <r>
    <n v="257"/>
    <x v="15"/>
    <x v="13"/>
    <n v="6066.8"/>
    <x v="3"/>
    <s v="Magyarország"/>
    <s v="https://www.ksh.hu/stadat_files/ber/hu/ber0001.html"/>
    <d v="2025-04-11T00:00:00"/>
    <s v="Leitner Patrik"/>
  </r>
  <r>
    <n v="258"/>
    <x v="15"/>
    <x v="14"/>
    <n v="247700"/>
    <x v="4"/>
    <s v="Magyarország"/>
    <s v="Hivatalos Értesítő 2016/15."/>
    <d v="2025-01-08T00:00:00"/>
    <s v="Leitner Patrik"/>
  </r>
  <r>
    <n v="259"/>
    <x v="16"/>
    <x v="0"/>
    <n v="0.4"/>
    <x v="0"/>
    <s v="Magyarország"/>
    <s v="https://www.ksh.hu/docs/hun/xstadat/xstadat_eves/i_qsf001.html"/>
    <d v="2025-01-08T00:00:00"/>
    <s v="Leitner Patrik"/>
  </r>
  <r>
    <n v="260"/>
    <x v="16"/>
    <x v="1"/>
    <n v="10"/>
    <x v="0"/>
    <s v="Magyarország"/>
    <s v="1997. évi LXXX. Törvény (Tbj.)"/>
    <d v="2025-01-08T00:00:00"/>
    <s v="Leitner Patrik"/>
  </r>
  <r>
    <n v="261"/>
    <x v="16"/>
    <x v="2"/>
    <n v="8.5"/>
    <x v="0"/>
    <s v="Magyarország"/>
    <s v="1997. évi LXXX. Törvény (Tbj.)"/>
    <d v="2025-01-08T00:00:00"/>
    <s v="Leitner Patrik"/>
  </r>
  <r>
    <n v="262"/>
    <x v="16"/>
    <x v="3"/>
    <n v="31.1870461"/>
    <x v="1"/>
    <s v="Magyarország"/>
    <s v="FRED Graph Observations (CLVMNACSCAB1GQHU)"/>
    <d v="2025-03-25T00:00:00"/>
    <s v="Leitner Patrik"/>
  </r>
  <r>
    <n v="263"/>
    <x v="16"/>
    <x v="4"/>
    <n v="5.0999999999999996"/>
    <x v="0"/>
    <s v="Magyarország"/>
    <s v="https://www.ksh.hu/stadat_files/mun/hu/mun0094.html"/>
    <d v="2025-01-08T00:00:00"/>
    <s v="Leitner Patrik"/>
  </r>
  <r>
    <n v="264"/>
    <x v="16"/>
    <x v="5"/>
    <n v="83.4"/>
    <x v="0"/>
    <s v="Magyarország"/>
    <s v="https://www.ksh.hu/stadat_files/okt/hu/okt0027.html"/>
    <d v="2025-01-08T00:00:00"/>
    <s v="Leitner Patrik"/>
  </r>
  <r>
    <n v="265"/>
    <x v="16"/>
    <x v="6"/>
    <n v="23.7"/>
    <x v="0"/>
    <s v="Magyarország"/>
    <s v="https://www.ksh.hu/stadat_files/okt/hu/okt0027.html"/>
    <d v="2025-01-08T00:00:00"/>
    <s v="Leitner Patrik"/>
  </r>
  <r>
    <n v="266"/>
    <x v="16"/>
    <x v="7"/>
    <n v="1.04"/>
    <x v="0"/>
    <s v="Magyarország"/>
    <s v="5/2015, 1-3/2016. MNB Közl."/>
    <d v="2025-01-08T00:00:00"/>
    <s v="Leitner Patrik"/>
  </r>
  <r>
    <n v="267"/>
    <x v="16"/>
    <x v="8"/>
    <n v="74.599999999999994"/>
    <x v="0"/>
    <s v="Magyarország"/>
    <s v="Eurostat (gov_10dd_edpt1)"/>
    <d v="2025-03-25T00:00:00"/>
    <s v="Leitner Patrik"/>
  </r>
  <r>
    <n v="268"/>
    <x v="16"/>
    <x v="9"/>
    <n v="923"/>
    <x v="2"/>
    <s v="Magyarország"/>
    <s v="https://www.ksh.hu/stadat_files/gsz/hu/gsz0004.html"/>
    <d v="2025-03-25T00:00:00"/>
    <s v="Leitner Patrik"/>
  </r>
  <r>
    <n v="270"/>
    <x v="16"/>
    <x v="10"/>
    <n v="28960.455302764971"/>
    <x v="3"/>
    <s v="Magyarország"/>
    <s v="https://www.ksh.hu/stadat_files/kkr/hu/kkr0007.html"/>
    <d v="2025-04-11T00:00:00"/>
    <s v="Leitner Patrik"/>
  </r>
  <r>
    <n v="271"/>
    <x v="16"/>
    <x v="11"/>
    <n v="-1.7507689287826467"/>
    <x v="0"/>
    <s v="Magyarország"/>
    <s v="https://www.ksh.hu/stadat_files/gdp/hu/gdp0110.html"/>
    <d v="2025-04-11T00:00:00"/>
    <s v="Leitner Patrik"/>
  </r>
  <r>
    <n v="272"/>
    <x v="16"/>
    <x v="12"/>
    <n v="19.5"/>
    <x v="0"/>
    <s v="Magyarország"/>
    <s v="https://www.ksh.hu/ffi/4-3.html"/>
    <d v="2025-04-11T00:00:00"/>
    <s v="Leitner Patrik"/>
  </r>
  <r>
    <n v="273"/>
    <x v="16"/>
    <x v="13"/>
    <n v="5363.7"/>
    <x v="3"/>
    <s v="Magyarország"/>
    <s v="https://www.ksh.hu/stadat_files/ber/hu/ber0001.html"/>
    <d v="2025-04-11T00:00:00"/>
    <s v="Leitner Patrik"/>
  </r>
  <r>
    <n v="274"/>
    <x v="16"/>
    <x v="14"/>
    <n v="263200"/>
    <x v="4"/>
    <s v="Magyarország"/>
    <s v="Hivatalos Értesítő 2017/11."/>
    <d v="2025-01-08T00:00:00"/>
    <s v="Leitner Patrik"/>
  </r>
  <r>
    <n v="275"/>
    <x v="17"/>
    <x v="0"/>
    <n v="2.4"/>
    <x v="0"/>
    <s v="Magyarország"/>
    <s v="https://www.ksh.hu/docs/hun/xstadat/xstadat_eves/i_qsf001.html"/>
    <d v="2025-01-08T00:00:00"/>
    <s v="Leitner Patrik"/>
  </r>
  <r>
    <n v="276"/>
    <x v="17"/>
    <x v="1"/>
    <n v="10"/>
    <x v="0"/>
    <s v="Magyarország"/>
    <s v="1997. évi LXXX. Törvény (Tbj.)"/>
    <d v="2025-01-08T00:00:00"/>
    <s v="Leitner Patrik"/>
  </r>
  <r>
    <n v="277"/>
    <x v="17"/>
    <x v="2"/>
    <n v="8.5"/>
    <x v="0"/>
    <s v="Magyarország"/>
    <s v="1997. évi LXXX. Törvény (Tbj.)"/>
    <d v="2025-01-08T00:00:00"/>
    <s v="Leitner Patrik"/>
  </r>
  <r>
    <n v="278"/>
    <x v="17"/>
    <x v="3"/>
    <n v="32.517378399999998"/>
    <x v="1"/>
    <s v="Magyarország"/>
    <s v="FRED Graph Observations (CLVMNACSCAB1GQHU)"/>
    <d v="2025-03-25T00:00:00"/>
    <s v="Leitner Patrik"/>
  </r>
  <r>
    <n v="279"/>
    <x v="17"/>
    <x v="4"/>
    <n v="4.2"/>
    <x v="0"/>
    <s v="Magyarország"/>
    <s v="https://www.ksh.hu/stadat_files/mun/hu/mun0094.html"/>
    <d v="2025-01-08T00:00:00"/>
    <s v="Leitner Patrik"/>
  </r>
  <r>
    <n v="280"/>
    <x v="17"/>
    <x v="5"/>
    <n v="84"/>
    <x v="0"/>
    <s v="Magyarország"/>
    <s v="https://www.ksh.hu/stadat_files/okt/hu/okt0027.html"/>
    <d v="2025-01-08T00:00:00"/>
    <s v="Leitner Patrik"/>
  </r>
  <r>
    <n v="281"/>
    <x v="17"/>
    <x v="6"/>
    <n v="24.1"/>
    <x v="0"/>
    <s v="Magyarország"/>
    <s v="https://www.ksh.hu/stadat_files/okt/hu/okt0027.html"/>
    <d v="2025-01-08T00:00:00"/>
    <s v="Leitner Patrik"/>
  </r>
  <r>
    <n v="282"/>
    <x v="17"/>
    <x v="7"/>
    <n v="0.9"/>
    <x v="0"/>
    <s v="Magyarország"/>
    <s v="3/2016. MNB Közl."/>
    <d v="2025-01-08T00:00:00"/>
    <s v="Leitner Patrik"/>
  </r>
  <r>
    <n v="283"/>
    <x v="17"/>
    <x v="8"/>
    <n v="72"/>
    <x v="0"/>
    <s v="Magyarország"/>
    <s v="Eurostat (gov_10dd_edpt1)"/>
    <d v="2025-03-25T00:00:00"/>
    <s v="Leitner Patrik"/>
  </r>
  <r>
    <n v="284"/>
    <x v="17"/>
    <x v="9"/>
    <n v="953"/>
    <x v="2"/>
    <s v="Magyarország"/>
    <s v="https://www.ksh.hu/stadat_files/gsz/hu/gsz0004.html"/>
    <d v="2025-03-25T00:00:00"/>
    <s v="Leitner Patrik"/>
  </r>
  <r>
    <n v="286"/>
    <x v="17"/>
    <x v="10"/>
    <n v="31133.857516158008"/>
    <x v="3"/>
    <s v="Magyarország"/>
    <s v="https://www.ksh.hu/stadat_files/kkr/hu/kkr0007.html"/>
    <d v="2025-04-11T00:00:00"/>
    <s v="Leitner Patrik"/>
  </r>
  <r>
    <n v="287"/>
    <x v="17"/>
    <x v="11"/>
    <n v="-2.3654284908495136"/>
    <x v="0"/>
    <s v="Magyarország"/>
    <s v="https://www.ksh.hu/stadat_files/gdp/hu/gdp0110.html"/>
    <d v="2025-04-11T00:00:00"/>
    <s v="Leitner Patrik"/>
  </r>
  <r>
    <n v="288"/>
    <x v="17"/>
    <x v="12"/>
    <n v="22.1"/>
    <x v="0"/>
    <s v="Magyarország"/>
    <s v="https://www.ksh.hu/ffi/4-3.html"/>
    <d v="2025-04-11T00:00:00"/>
    <s v="Leitner Patrik"/>
  </r>
  <r>
    <n v="289"/>
    <x v="17"/>
    <x v="13"/>
    <n v="6878"/>
    <x v="3"/>
    <s v="Magyarország"/>
    <s v="https://www.ksh.hu/stadat_files/ber/hu/ber0001.html"/>
    <d v="2025-04-11T00:00:00"/>
    <s v="Leitner Patrik"/>
  </r>
  <r>
    <n v="290"/>
    <x v="17"/>
    <x v="14"/>
    <n v="297000"/>
    <x v="4"/>
    <s v="Magyarország"/>
    <s v="Hivatalos Értesítő 2018/9."/>
    <d v="2025-01-08T00:00:00"/>
    <s v="Leitner Patrik"/>
  </r>
  <r>
    <n v="291"/>
    <x v="18"/>
    <x v="0"/>
    <n v="2.8"/>
    <x v="0"/>
    <s v="Magyarország"/>
    <s v="https://www.ksh.hu/docs/hun/xstadat/xstadat_eves/i_qsf001.html"/>
    <d v="2025-01-08T00:00:00"/>
    <s v="Leitner Patrik"/>
  </r>
  <r>
    <n v="292"/>
    <x v="18"/>
    <x v="1"/>
    <n v="10"/>
    <x v="0"/>
    <s v="Magyarország"/>
    <s v="1997. évi LXXX. Törvény (Tbj.)"/>
    <d v="2025-01-08T00:00:00"/>
    <s v="Leitner Patrik"/>
  </r>
  <r>
    <n v="293"/>
    <x v="18"/>
    <x v="2"/>
    <n v="8.5"/>
    <x v="0"/>
    <s v="Magyarország"/>
    <s v="1997. évi LXXX. Törvény (Tbj.)"/>
    <d v="2025-01-08T00:00:00"/>
    <s v="Leitner Patrik"/>
  </r>
  <r>
    <n v="294"/>
    <x v="18"/>
    <x v="3"/>
    <n v="34.353105799999994"/>
    <x v="1"/>
    <s v="Magyarország"/>
    <s v="FRED Graph Observations (CLVMNACSCAB1GQHU)"/>
    <d v="2025-03-25T00:00:00"/>
    <s v="Leitner Patrik"/>
  </r>
  <r>
    <n v="295"/>
    <x v="18"/>
    <x v="4"/>
    <n v="3.7"/>
    <x v="0"/>
    <s v="Magyarország"/>
    <s v="https://www.ksh.hu/stadat_files/mun/hu/mun0094.html"/>
    <d v="2025-01-08T00:00:00"/>
    <s v="Leitner Patrik"/>
  </r>
  <r>
    <n v="296"/>
    <x v="18"/>
    <x v="5"/>
    <n v="84.9"/>
    <x v="0"/>
    <s v="Magyarország"/>
    <s v="https://www.ksh.hu/stadat_files/okt/hu/okt0027.html"/>
    <d v="2025-01-08T00:00:00"/>
    <s v="Leitner Patrik"/>
  </r>
  <r>
    <n v="297"/>
    <x v="18"/>
    <x v="6"/>
    <n v="25"/>
    <x v="0"/>
    <s v="Magyarország"/>
    <s v="https://www.ksh.hu/stadat_files/okt/hu/okt0027.html"/>
    <d v="2025-01-08T00:00:00"/>
    <s v="Leitner Patrik"/>
  </r>
  <r>
    <n v="298"/>
    <x v="18"/>
    <x v="7"/>
    <n v="0.9"/>
    <x v="0"/>
    <s v="Magyarország"/>
    <s v="3/2016. MNB Közl."/>
    <d v="2025-01-08T00:00:00"/>
    <s v="Leitner Patrik"/>
  </r>
  <r>
    <n v="299"/>
    <x v="18"/>
    <x v="8"/>
    <n v="68.8"/>
    <x v="0"/>
    <s v="Magyarország"/>
    <s v="Eurostat (gov_10dd_edpt1)"/>
    <d v="2025-03-25T00:00:00"/>
    <s v="Leitner Patrik"/>
  </r>
  <r>
    <n v="300"/>
    <x v="18"/>
    <x v="9"/>
    <n v="990"/>
    <x v="2"/>
    <s v="Magyarország"/>
    <s v="https://www.ksh.hu/stadat_files/gsz/hu/gsz0004.html"/>
    <d v="2025-03-25T00:00:00"/>
    <s v="Leitner Patrik"/>
  </r>
  <r>
    <n v="302"/>
    <x v="18"/>
    <x v="10"/>
    <n v="33409.082456192999"/>
    <x v="3"/>
    <s v="Magyarország"/>
    <s v="https://www.ksh.hu/stadat_files/kkr/hu/kkr0007.html"/>
    <d v="2025-04-11T00:00:00"/>
    <s v="Leitner Patrik"/>
  </r>
  <r>
    <n v="303"/>
    <x v="18"/>
    <x v="11"/>
    <n v="-1.9998786587169093"/>
    <x v="0"/>
    <s v="Magyarország"/>
    <s v="https://www.ksh.hu/stadat_files/gdp/hu/gdp0110.html"/>
    <d v="2025-04-11T00:00:00"/>
    <s v="Leitner Patrik"/>
  </r>
  <r>
    <n v="304"/>
    <x v="18"/>
    <x v="12"/>
    <n v="24.7"/>
    <x v="0"/>
    <s v="Magyarország"/>
    <s v="https://www.ksh.hu/ffi/4-3.html"/>
    <d v="2025-04-11T00:00:00"/>
    <s v="Leitner Patrik"/>
  </r>
  <r>
    <n v="305"/>
    <x v="18"/>
    <x v="13"/>
    <n v="8746.2000000000007"/>
    <x v="3"/>
    <s v="Magyarország"/>
    <s v="https://www.ksh.hu/stadat_files/ber/hu/ber0001.html"/>
    <d v="2025-04-11T00:00:00"/>
    <s v="Leitner Patrik"/>
  </r>
  <r>
    <n v="306"/>
    <x v="18"/>
    <x v="14"/>
    <n v="329900"/>
    <x v="4"/>
    <s v="Magyarország"/>
    <s v="Hivatalos Értesítő 2019/9."/>
    <d v="2025-01-08T00:00:00"/>
    <s v="Leitner Patrik"/>
  </r>
  <r>
    <n v="307"/>
    <x v="19"/>
    <x v="0"/>
    <n v="3.4"/>
    <x v="0"/>
    <s v="Magyarország"/>
    <s v="https://www.ksh.hu/docs/hun/xstadat/xstadat_eves/i_qsf001.html"/>
    <d v="2025-01-08T00:00:00"/>
    <s v="Leitner Patrik"/>
  </r>
  <r>
    <n v="308"/>
    <x v="19"/>
    <x v="1"/>
    <n v="10"/>
    <x v="0"/>
    <s v="Magyarország"/>
    <s v="1997. évi LXXX. Törvény (Tbj.)"/>
    <d v="2025-01-08T00:00:00"/>
    <s v="Leitner Patrik"/>
  </r>
  <r>
    <n v="309"/>
    <x v="19"/>
    <x v="2"/>
    <n v="8.5"/>
    <x v="0"/>
    <s v="Magyarország"/>
    <s v="1997. évi LXXX. Törvény (Tbj.)"/>
    <d v="2025-01-08T00:00:00"/>
    <s v="Leitner Patrik"/>
  </r>
  <r>
    <n v="310"/>
    <x v="19"/>
    <x v="3"/>
    <n v="36.096508199999995"/>
    <x v="1"/>
    <s v="Magyarország"/>
    <s v="FRED Graph Observations (CLVMNACSCAB1GQHU)"/>
    <d v="2025-03-25T00:00:00"/>
    <s v="Leitner Patrik"/>
  </r>
  <r>
    <n v="311"/>
    <x v="19"/>
    <x v="4"/>
    <n v="3.5"/>
    <x v="0"/>
    <s v="Magyarország"/>
    <s v="https://www.ksh.hu/stadat_files/mun/hu/mun0094.html"/>
    <d v="2025-01-08T00:00:00"/>
    <s v="Leitner Patrik"/>
  </r>
  <r>
    <n v="312"/>
    <x v="19"/>
    <x v="5"/>
    <n v="84.9"/>
    <x v="0"/>
    <s v="Magyarország"/>
    <s v="https://www.ksh.hu/stadat_files/okt/hu/okt0027.html"/>
    <d v="2025-01-08T00:00:00"/>
    <s v="Leitner Patrik"/>
  </r>
  <r>
    <n v="313"/>
    <x v="19"/>
    <x v="6"/>
    <n v="25.9"/>
    <x v="0"/>
    <s v="Magyarország"/>
    <s v="https://www.ksh.hu/stadat_files/okt/hu/okt0027.html"/>
    <d v="2025-01-08T00:00:00"/>
    <s v="Leitner Patrik"/>
  </r>
  <r>
    <n v="314"/>
    <x v="19"/>
    <x v="7"/>
    <n v="0.9"/>
    <x v="0"/>
    <s v="Magyarország"/>
    <s v="3/2016. MNB Közl."/>
    <d v="2025-01-08T00:00:00"/>
    <s v="Leitner Patrik"/>
  </r>
  <r>
    <n v="315"/>
    <x v="19"/>
    <x v="8"/>
    <n v="65"/>
    <x v="0"/>
    <s v="Magyarország"/>
    <s v="Eurostat (gov_10dd_edpt1)"/>
    <d v="2025-03-25T00:00:00"/>
    <s v="Leitner Patrik"/>
  </r>
  <r>
    <n v="316"/>
    <x v="19"/>
    <x v="9"/>
    <n v="1019"/>
    <x v="2"/>
    <s v="Magyarország"/>
    <s v="https://www.ksh.hu/stadat_files/gsz/hu/gsz0004.html"/>
    <d v="2025-03-25T00:00:00"/>
    <s v="Leitner Patrik"/>
  </r>
  <r>
    <n v="318"/>
    <x v="19"/>
    <x v="10"/>
    <n v="35470.093306723975"/>
    <x v="3"/>
    <s v="Magyarország"/>
    <s v="https://www.ksh.hu/stadat_files/kkr/hu/kkr0007.html"/>
    <d v="2025-04-11T00:00:00"/>
    <s v="Leitner Patrik"/>
  </r>
  <r>
    <n v="319"/>
    <x v="19"/>
    <x v="11"/>
    <n v="-1.9732581164489349"/>
    <x v="0"/>
    <s v="Magyarország"/>
    <s v="https://www.ksh.hu/stadat_files/gdp/hu/gdp0110.html"/>
    <d v="2025-04-11T00:00:00"/>
    <s v="Leitner Patrik"/>
  </r>
  <r>
    <n v="320"/>
    <x v="19"/>
    <x v="12"/>
    <n v="27.1"/>
    <x v="0"/>
    <s v="Magyarország"/>
    <s v="https://www.ksh.hu/ffi/4-3.html"/>
    <d v="2025-04-11T00:00:00"/>
    <s v="Leitner Patrik"/>
  </r>
  <r>
    <n v="321"/>
    <x v="19"/>
    <x v="13"/>
    <n v="10404.299999999999"/>
    <x v="3"/>
    <s v="Magyarország"/>
    <s v="https://www.ksh.hu/stadat_files/ber/hu/ber0001.html"/>
    <d v="2025-04-11T00:00:00"/>
    <s v="Leitner Patrik"/>
  </r>
  <r>
    <n v="322"/>
    <x v="19"/>
    <x v="14"/>
    <n v="367800"/>
    <x v="4"/>
    <s v="Magyarország"/>
    <s v="Hivatalos Értesítő 2020/10."/>
    <d v="2025-01-08T00:00:00"/>
    <s v="Leitner Patrik"/>
  </r>
  <r>
    <n v="323"/>
    <x v="20"/>
    <x v="0"/>
    <n v="3.3"/>
    <x v="0"/>
    <s v="Magyarország"/>
    <s v="https://www.ksh.hu/docs/hun/xstadat/xstadat_eves/i_qsf001.html"/>
    <d v="2025-01-08T00:00:00"/>
    <s v="Leitner Patrik"/>
  </r>
  <r>
    <n v="324"/>
    <x v="20"/>
    <x v="1"/>
    <n v="10"/>
    <x v="0"/>
    <s v="Magyarország"/>
    <s v="1997. évi LXXX. Törvény (Tbj.)"/>
    <d v="2025-01-08T00:00:00"/>
    <s v="Leitner Patrik"/>
  </r>
  <r>
    <n v="325"/>
    <x v="20"/>
    <x v="2"/>
    <n v="8.5"/>
    <x v="0"/>
    <s v="Magyarország"/>
    <s v="1997. évi LXXX. Törvény (Tbj.)"/>
    <d v="2025-01-08T00:00:00"/>
    <s v="Leitner Patrik"/>
  </r>
  <r>
    <n v="326"/>
    <x v="20"/>
    <x v="3"/>
    <n v="34.471961"/>
    <x v="1"/>
    <s v="Magyarország"/>
    <s v="FRED Graph Observations (CLVMNACSCAB1GQHU)"/>
    <d v="2025-03-25T00:00:00"/>
    <s v="Leitner Patrik"/>
  </r>
  <r>
    <n v="327"/>
    <x v="20"/>
    <x v="4"/>
    <n v="4.3"/>
    <x v="0"/>
    <s v="Magyarország"/>
    <s v="https://www.ksh.hu/stadat_files/mun/hu/mun0094.html"/>
    <d v="2025-01-08T00:00:00"/>
    <s v="Leitner Patrik"/>
  </r>
  <r>
    <n v="328"/>
    <x v="20"/>
    <x v="5"/>
    <n v="85.6"/>
    <x v="0"/>
    <s v="Magyarország"/>
    <s v="https://www.ksh.hu/stadat_files/okt/hu/okt0027.html"/>
    <d v="2025-01-08T00:00:00"/>
    <s v="Leitner Patrik"/>
  </r>
  <r>
    <n v="329"/>
    <x v="20"/>
    <x v="6"/>
    <n v="27.1"/>
    <x v="0"/>
    <s v="Magyarország"/>
    <s v="https://www.ksh.hu/stadat_files/okt/hu/okt0027.html"/>
    <d v="2025-01-08T00:00:00"/>
    <s v="Leitner Patrik"/>
  </r>
  <r>
    <n v="330"/>
    <x v="20"/>
    <x v="7"/>
    <n v="0.75"/>
    <x v="0"/>
    <s v="Magyarország"/>
    <s v="3/2016, 1-2/2020. MNB Közl."/>
    <d v="2025-01-08T00:00:00"/>
    <s v="Leitner Patrik"/>
  </r>
  <r>
    <n v="331"/>
    <x v="20"/>
    <x v="8"/>
    <n v="78.7"/>
    <x v="0"/>
    <s v="Magyarország"/>
    <s v="Eurostat (gov_10dd_edpt1)"/>
    <d v="2025-03-25T00:00:00"/>
    <s v="Leitner Patrik"/>
  </r>
  <r>
    <n v="332"/>
    <x v="20"/>
    <x v="9"/>
    <n v="1051"/>
    <x v="2"/>
    <s v="Magyarország"/>
    <s v="https://www.ksh.hu/stadat_files/gsz/hu/gsz0004.html"/>
    <d v="2025-03-25T00:00:00"/>
    <s v="Leitner Patrik"/>
  </r>
  <r>
    <n v="334"/>
    <x v="20"/>
    <x v="10"/>
    <n v="36832.592309280008"/>
    <x v="3"/>
    <s v="Magyarország"/>
    <s v="https://www.ksh.hu/stadat_files/kkr/hu/kkr0007.html"/>
    <d v="2025-04-11T00:00:00"/>
    <s v="Leitner Patrik"/>
  </r>
  <r>
    <n v="335"/>
    <x v="20"/>
    <x v="11"/>
    <n v="-7.4656539627278669"/>
    <x v="0"/>
    <s v="Magyarország"/>
    <s v="https://www.ksh.hu/stadat_files/gdp/hu/gdp0110.html"/>
    <d v="2025-04-11T00:00:00"/>
    <s v="Leitner Patrik"/>
  </r>
  <r>
    <n v="336"/>
    <x v="20"/>
    <x v="12"/>
    <n v="26.8"/>
    <x v="0"/>
    <s v="Magyarország"/>
    <s v="https://www.ksh.hu/ffi/4-3.html"/>
    <d v="2025-04-11T00:00:00"/>
    <s v="Leitner Patrik"/>
  </r>
  <r>
    <n v="337"/>
    <x v="20"/>
    <x v="13"/>
    <n v="10835.6"/>
    <x v="3"/>
    <s v="Magyarország"/>
    <s v="https://www.ksh.hu/stadat_files/ber/hu/ber0001.html"/>
    <d v="2025-04-11T00:00:00"/>
    <s v="Leitner Patrik"/>
  </r>
  <r>
    <n v="338"/>
    <x v="20"/>
    <x v="14"/>
    <n v="403600"/>
    <x v="4"/>
    <s v="Magyarország"/>
    <s v="Hivatalos Értesítő 2021/10."/>
    <d v="2025-01-08T00:00:00"/>
    <s v="Leitner Patrik"/>
  </r>
  <r>
    <n v="339"/>
    <x v="21"/>
    <x v="0"/>
    <n v="5.0999999999999996"/>
    <x v="0"/>
    <s v="Magyarország"/>
    <s v="https://www.ksh.hu/docs/hun/xftp/stattukor/fogyar/fogyar2021/index.html"/>
    <d v="2025-01-08T00:00:00"/>
    <s v="Leitner Patrik"/>
  </r>
  <r>
    <n v="340"/>
    <x v="21"/>
    <x v="1"/>
    <n v="10"/>
    <x v="0"/>
    <s v="Magyarország"/>
    <s v="2019. évi CXXII. Törvény (Tbj.)"/>
    <d v="2025-01-08T00:00:00"/>
    <s v="Leitner Patrik"/>
  </r>
  <r>
    <n v="341"/>
    <x v="21"/>
    <x v="2"/>
    <n v="8.5"/>
    <x v="0"/>
    <s v="Magyarország"/>
    <s v="2019. évi CXXII. Törvény (Tbj.)"/>
    <d v="2025-01-08T00:00:00"/>
    <s v="Leitner Patrik"/>
  </r>
  <r>
    <n v="342"/>
    <x v="21"/>
    <x v="3"/>
    <n v="36.947192999999999"/>
    <x v="1"/>
    <s v="Magyarország"/>
    <s v="FRED Graph Observations (CLVMNACSCAB1GQHU)"/>
    <d v="2025-03-25T00:00:00"/>
    <s v="Leitner Patrik"/>
  </r>
  <r>
    <n v="343"/>
    <x v="21"/>
    <x v="4"/>
    <n v="4.0999999999999996"/>
    <x v="0"/>
    <s v="Magyarország"/>
    <s v="https://www.ksh.hu/stadat_files/mun/hu/mun0094.html"/>
    <d v="2025-01-08T00:00:00"/>
    <s v="Leitner Patrik"/>
  </r>
  <r>
    <n v="344"/>
    <x v="21"/>
    <x v="5"/>
    <n v="86.4"/>
    <x v="0"/>
    <s v="Magyarország"/>
    <s v="https://www.ksh.hu/stadat_files/okt/hu/okt0027.html"/>
    <d v="2025-01-08T00:00:00"/>
    <s v="Leitner Patrik"/>
  </r>
  <r>
    <n v="345"/>
    <x v="21"/>
    <x v="6"/>
    <n v="29.3"/>
    <x v="0"/>
    <s v="Magyarország"/>
    <s v="https://www.ksh.hu/stadat_files/okt/hu/okt0027.html"/>
    <d v="2025-01-08T00:00:00"/>
    <s v="Leitner Patrik"/>
  </r>
  <r>
    <n v="346"/>
    <x v="21"/>
    <x v="7"/>
    <n v="1.1200000000000001"/>
    <x v="0"/>
    <s v="Magyarország"/>
    <s v="2/2020, 1-7/2021. MNB Közl."/>
    <d v="2025-01-08T00:00:00"/>
    <s v="Leitner Patrik"/>
  </r>
  <r>
    <n v="347"/>
    <x v="21"/>
    <x v="8"/>
    <n v="76.2"/>
    <x v="0"/>
    <s v="Magyarország"/>
    <s v="Eurostat (gov_10dd_edpt1)"/>
    <d v="2025-03-25T00:00:00"/>
    <s v="Leitner Patrik"/>
  </r>
  <r>
    <n v="348"/>
    <x v="21"/>
    <x v="9"/>
    <n v="982"/>
    <x v="2"/>
    <s v="Magyarország"/>
    <s v="https://www.ksh.hu/stadat_files/gsz/hu/gsz0004.html"/>
    <d v="2025-03-25T00:00:00"/>
    <s v="Leitner Patrik"/>
  </r>
  <r>
    <n v="350"/>
    <x v="21"/>
    <x v="10"/>
    <n v="42753.143578247"/>
    <x v="3"/>
    <s v="Magyarország"/>
    <s v="https://www.ksh.hu/stadat_files/kkr/hu/kkr0007.html"/>
    <d v="2025-04-11T00:00:00"/>
    <s v="Leitner Patrik"/>
  </r>
  <r>
    <n v="351"/>
    <x v="21"/>
    <x v="11"/>
    <n v="-7.015793305620873"/>
    <x v="0"/>
    <s v="Magyarország"/>
    <s v="https://www.ksh.hu/stadat_files/gdp/hu/gdp0110.html"/>
    <d v="2025-04-11T00:00:00"/>
    <s v="Leitner Patrik"/>
  </r>
  <r>
    <n v="352"/>
    <x v="21"/>
    <x v="12"/>
    <n v="27.26"/>
    <x v="0"/>
    <s v="Magyarország"/>
    <s v="https://www.ksh.hu/stadat_files/gdp/hu/gdp0044.html"/>
    <d v="2025-04-11T00:00:00"/>
    <s v="Leitner Patrik"/>
  </r>
  <r>
    <n v="353"/>
    <x v="21"/>
    <x v="13"/>
    <n v="12621.1"/>
    <x v="3"/>
    <s v="Magyarország"/>
    <s v="https://www.ksh.hu/stadat_files/ber/hu/ber0001.html"/>
    <d v="2025-04-11T00:00:00"/>
    <s v="Leitner Patrik"/>
  </r>
  <r>
    <n v="354"/>
    <x v="21"/>
    <x v="14"/>
    <n v="438800"/>
    <x v="4"/>
    <s v="Magyarország"/>
    <s v="Hivatalos Értesítő 2022/9."/>
    <d v="2025-01-08T00:00:00"/>
    <s v="Leitner Patrik"/>
  </r>
  <r>
    <n v="355"/>
    <x v="22"/>
    <x v="0"/>
    <n v="14.5"/>
    <x v="0"/>
    <s v="Magyarország"/>
    <s v="https://www.ksh.hu/docs/hun/xftp/gyor/far/far2212.html"/>
    <d v="2025-01-08T00:00:00"/>
    <s v="Leitner Patrik"/>
  </r>
  <r>
    <n v="356"/>
    <x v="22"/>
    <x v="1"/>
    <n v="10"/>
    <x v="0"/>
    <s v="Magyarország"/>
    <s v="2019. évi CXXII. Törvény (Tbj.)"/>
    <d v="2025-01-08T00:00:00"/>
    <s v="Leitner Patrik"/>
  </r>
  <r>
    <n v="357"/>
    <x v="22"/>
    <x v="2"/>
    <n v="8.5"/>
    <x v="0"/>
    <s v="Magyarország"/>
    <s v="2019. évi CXXII. Törvény (Tbj.)"/>
    <d v="2025-01-08T00:00:00"/>
    <s v="Leitner Patrik"/>
  </r>
  <r>
    <n v="358"/>
    <x v="22"/>
    <x v="3"/>
    <n v="38.529929500000001"/>
    <x v="1"/>
    <s v="Magyarország"/>
    <s v="FRED Graph Observations (CLVMNACSCAB1GQHU)"/>
    <d v="2025-03-25T00:00:00"/>
    <s v="Leitner Patrik"/>
  </r>
  <r>
    <n v="359"/>
    <x v="22"/>
    <x v="4"/>
    <n v="3.7"/>
    <x v="0"/>
    <s v="Magyarország"/>
    <s v="https://www.ksh.hu/stadat_files/mun/hu/mun0094.html"/>
    <d v="2025-01-08T00:00:00"/>
    <s v="Leitner Patrik"/>
  </r>
  <r>
    <n v="360"/>
    <x v="22"/>
    <x v="5"/>
    <n v="87.1"/>
    <x v="0"/>
    <s v="Magyarország"/>
    <s v="https://www.ksh.hu/stadat_files/okt/hu/okt0027.html"/>
    <d v="2025-01-08T00:00:00"/>
    <s v="Leitner Patrik"/>
  </r>
  <r>
    <n v="361"/>
    <x v="22"/>
    <x v="6"/>
    <n v="29.4"/>
    <x v="0"/>
    <s v="Magyarország"/>
    <s v="https://www.ksh.hu/stadat_files/okt/hu/okt0027.html"/>
    <d v="2025-01-08T00:00:00"/>
    <s v="Leitner Patrik"/>
  </r>
  <r>
    <n v="362"/>
    <x v="22"/>
    <x v="7"/>
    <n v="8.0299999999999994"/>
    <x v="0"/>
    <s v="Magyarország"/>
    <s v="7/2021, 1-10/2022. MNB Közl."/>
    <d v="2025-01-08T00:00:00"/>
    <s v="Leitner Patrik"/>
  </r>
  <r>
    <n v="363"/>
    <x v="22"/>
    <x v="8"/>
    <n v="73.8"/>
    <x v="0"/>
    <s v="Magyarország"/>
    <s v="Eurostat (gov_10dd_edpt1)"/>
    <d v="2025-03-25T00:00:00"/>
    <s v="Leitner Patrik"/>
  </r>
  <r>
    <n v="364"/>
    <x v="22"/>
    <x v="9"/>
    <n v="1027"/>
    <x v="2"/>
    <s v="Magyarország"/>
    <s v="https://www.ksh.hu/stadat_files/gsz/hu/gsz0004.html"/>
    <d v="2025-03-25T00:00:00"/>
    <s v="Leitner Patrik"/>
  </r>
  <r>
    <n v="366"/>
    <x v="22"/>
    <x v="10"/>
    <n v="55750.908876309986"/>
    <x v="3"/>
    <s v="Magyarország"/>
    <s v="https://www.ksh.hu/stadat_files/kkr/hu/kkr0007.html"/>
    <d v="2025-04-11T00:00:00"/>
    <s v="Leitner Patrik"/>
  </r>
  <r>
    <n v="367"/>
    <x v="22"/>
    <x v="11"/>
    <n v="-6.0058596477510271"/>
    <x v="0"/>
    <s v="Magyarország"/>
    <s v="https://www.ksh.hu/stadat_files/gdp/hu/gdp0110.html"/>
    <d v="2025-04-11T00:00:00"/>
    <s v="Leitner Patrik"/>
  </r>
  <r>
    <n v="368"/>
    <x v="22"/>
    <x v="12"/>
    <n v="27.85"/>
    <x v="0"/>
    <s v="Magyarország"/>
    <s v="https://www.ksh.hu/stadat_files/gdp/hu/gdp0044.html"/>
    <d v="2025-04-11T00:00:00"/>
    <s v="Leitner Patrik"/>
  </r>
  <r>
    <n v="369"/>
    <x v="22"/>
    <x v="13"/>
    <n v="15342.8"/>
    <x v="3"/>
    <s v="Magyarország"/>
    <s v="https://www.ksh.hu/stadat_files/ber/hu/ber0001.html"/>
    <d v="2025-04-11T00:00:00"/>
    <s v="Leitner Patrik"/>
  </r>
  <r>
    <n v="370"/>
    <x v="22"/>
    <x v="14"/>
    <n v="515766"/>
    <x v="4"/>
    <s v="Magyarország"/>
    <s v="Hivatalos Értesítő 2023/10."/>
    <d v="2025-01-08T00:00:00"/>
    <s v="Leitner Patrik"/>
  </r>
  <r>
    <n v="371"/>
    <x v="23"/>
    <x v="0"/>
    <n v="17.600000000000001"/>
    <x v="0"/>
    <s v="Magyarország"/>
    <s v="https://www.ksh.hu/gyorstajekoztatok/far/far2312.html"/>
    <d v="2025-01-08T00:00:00"/>
    <s v="Leitner Patrik"/>
  </r>
  <r>
    <n v="372"/>
    <x v="23"/>
    <x v="1"/>
    <n v="10"/>
    <x v="0"/>
    <s v="Magyarország"/>
    <s v="2019. évi CXXII. Törvény (Tbj.)"/>
    <d v="2025-01-08T00:00:00"/>
    <s v="Leitner Patrik"/>
  </r>
  <r>
    <n v="373"/>
    <x v="23"/>
    <x v="2"/>
    <n v="8.5"/>
    <x v="0"/>
    <s v="Magyarország"/>
    <s v="2019. évi CXXII. Törvény (Tbj.)"/>
    <d v="2025-01-08T00:00:00"/>
    <s v="Leitner Patrik"/>
  </r>
  <r>
    <n v="374"/>
    <x v="23"/>
    <x v="3"/>
    <n v="38.266310599999997"/>
    <x v="1"/>
    <s v="Magyarország"/>
    <s v="FRED Graph Observations (CLVMNACSCAB1GQHU)"/>
    <d v="2025-03-25T00:00:00"/>
    <s v="Leitner Patrik"/>
  </r>
  <r>
    <n v="375"/>
    <x v="23"/>
    <x v="4"/>
    <n v="4.2"/>
    <x v="0"/>
    <s v="Magyarország"/>
    <s v="https://www.ksh.hu/stadat_files/mun/hu/mun0094.html"/>
    <d v="2025-01-08T00:00:00"/>
    <s v="Leitner Patrik"/>
  </r>
  <r>
    <n v="376"/>
    <x v="23"/>
    <x v="5"/>
    <n v="87.4"/>
    <x v="0"/>
    <s v="Magyarország"/>
    <s v="https://www.ksh.hu/stadat_files/okt/hu/okt0027.html"/>
    <d v="2025-01-08T00:00:00"/>
    <s v="Leitner Patrik"/>
  </r>
  <r>
    <n v="377"/>
    <x v="23"/>
    <x v="6"/>
    <n v="29.8"/>
    <x v="0"/>
    <s v="Magyarország"/>
    <s v="https://www.ksh.hu/stadat_files/okt/hu/okt0027.html"/>
    <d v="2025-01-08T00:00:00"/>
    <s v="Leitner Patrik"/>
  </r>
  <r>
    <n v="378"/>
    <x v="23"/>
    <x v="7"/>
    <n v="12.75"/>
    <x v="0"/>
    <s v="Magyarország"/>
    <s v="10/2022, 1-3/2023. MNB Közl."/>
    <d v="2025-01-08T00:00:00"/>
    <s v="Leitner Patrik"/>
  </r>
  <r>
    <n v="379"/>
    <x v="23"/>
    <x v="8"/>
    <n v="73.400000000000006"/>
    <x v="0"/>
    <s v="Magyarország"/>
    <s v="Eurostat (gov_10dd_edpt1)"/>
    <d v="2025-03-25T00:00:00"/>
    <s v="Leitner Patrik"/>
  </r>
  <r>
    <n v="380"/>
    <x v="23"/>
    <x v="9"/>
    <n v="1052"/>
    <x v="2"/>
    <s v="Magyarország"/>
    <s v="https://www.ksh.hu/stadat_files/gsz/hu/gsz0004.html"/>
    <d v="2025-03-25T00:00:00"/>
    <s v="Leitner Patrik"/>
  </r>
  <r>
    <n v="382"/>
    <x v="23"/>
    <x v="10"/>
    <n v="57124.797063151018"/>
    <x v="3"/>
    <s v="Magyarország"/>
    <s v="https://www.ksh.hu/stadat_files/kkr/hu/kkr0007.html"/>
    <d v="2025-04-11T00:00:00"/>
    <s v="Leitner Patrik"/>
  </r>
  <r>
    <n v="383"/>
    <x v="23"/>
    <x v="11"/>
    <n v="-6.7335143177419479"/>
    <x v="0"/>
    <s v="Magyarország"/>
    <s v="https://www.ksh.hu/stadat_files/gdp/hu/gdp0110.html"/>
    <d v="2025-04-11T00:00:00"/>
    <s v="Leitner Patrik"/>
  </r>
  <r>
    <n v="384"/>
    <x v="23"/>
    <x v="12"/>
    <n v="25.59"/>
    <x v="0"/>
    <s v="Magyarország"/>
    <s v="https://www.ksh.hu/stadat_files/gdp/hu/gdp0044.html"/>
    <d v="2025-04-11T00:00:00"/>
    <s v="Leitner Patrik"/>
  </r>
  <r>
    <n v="385"/>
    <x v="23"/>
    <x v="13"/>
    <n v="16085.3"/>
    <x v="3"/>
    <s v="Magyarország"/>
    <s v="https://www.ksh.hu/stadat_files/ber/hu/ber0001.html"/>
    <d v="2025-04-11T00:00:00"/>
    <s v="Leitner Patrik"/>
  </r>
  <r>
    <n v="386"/>
    <x v="23"/>
    <x v="14"/>
    <n v="589114"/>
    <x v="4"/>
    <s v="Magyarország"/>
    <s v="Hivatalos Értesítő 2024/12."/>
    <d v="2025-01-08T00:00:00"/>
    <s v="Leitner Patrik"/>
  </r>
  <r>
    <n v="387"/>
    <x v="24"/>
    <x v="0"/>
    <n v="3.7"/>
    <x v="0"/>
    <s v="Magyarország"/>
    <s v="https://www.ksh.hu/gyorstajekoztatok/far/far2412.html"/>
    <d v="2025-03-25T00:00:00"/>
    <s v="Leitner Patrik"/>
  </r>
  <r>
    <n v="388"/>
    <x v="24"/>
    <x v="1"/>
    <n v="10"/>
    <x v="0"/>
    <s v="Magyarország"/>
    <s v="2019. évi CXXII. Törvény (Tbj.)"/>
    <d v="2025-03-25T00:00:00"/>
    <s v="Leitner Patrik"/>
  </r>
  <r>
    <n v="389"/>
    <x v="24"/>
    <x v="2"/>
    <n v="8.5"/>
    <x v="0"/>
    <s v="Magyarország"/>
    <s v="2019. évi CXXII. Törvény (Tbj.)"/>
    <d v="2025-03-25T00:00:00"/>
    <s v="Leitner Patrik"/>
  </r>
  <r>
    <n v="390"/>
    <x v="24"/>
    <x v="3"/>
    <n v="38.469754500000001"/>
    <x v="1"/>
    <s v="Magyarország"/>
    <s v="FRED Graph Observations (CLVMNACSCAB1GQHU)"/>
    <d v="2025-03-25T00:00:00"/>
    <s v="Leitner Patrik"/>
  </r>
  <r>
    <n v="391"/>
    <x v="24"/>
    <x v="4"/>
    <n v="4.3"/>
    <x v="0"/>
    <s v="Magyarország"/>
    <s v="https://www.ksh.hu/gyorstajekoztatok/fem/fem2412.html"/>
    <d v="2025-03-25T00:00:00"/>
    <s v="Leitner Patrik"/>
  </r>
  <r>
    <n v="392"/>
    <x v="24"/>
    <x v="5"/>
    <n v="88.1"/>
    <x v="0"/>
    <s v="Magyarország"/>
    <s v="https://www.ksh.hu/stadat_files/okt/hu/okt0027.html"/>
    <d v="2025-03-25T00:00:00"/>
    <s v="Leitner Patrik"/>
  </r>
  <r>
    <n v="393"/>
    <x v="24"/>
    <x v="6"/>
    <n v="31.1"/>
    <x v="0"/>
    <s v="Magyarország"/>
    <s v="https://www.ksh.hu/stadat_files/okt/hu/okt0027.html"/>
    <d v="2025-03-25T00:00:00"/>
    <s v="Leitner Patrik"/>
  </r>
  <r>
    <n v="394"/>
    <x v="24"/>
    <x v="7"/>
    <n v="7.69"/>
    <x v="0"/>
    <s v="Magyarország"/>
    <s v="3/2023, 1-8/2024. MNB Közl."/>
    <d v="2025-03-25T00:00:00"/>
    <s v="Leitner Patrik"/>
  </r>
  <r>
    <n v="395"/>
    <x v="24"/>
    <x v="8"/>
    <n v="73.5"/>
    <x v="0"/>
    <s v="Magyarország"/>
    <s v="https://www.ksh.hu/gyorstajekoztatok/krm/krm2412.html"/>
    <d v="2025-03-25T00:00:00"/>
    <s v="Leitner Patrik"/>
  </r>
  <r>
    <n v="396"/>
    <x v="24"/>
    <x v="9"/>
    <n v="1057"/>
    <x v="2"/>
    <s v="Magyarország"/>
    <s v="https://www.ksh.hu/stadat_files/gsz/hu/gsz0004.html"/>
    <d v="2025-03-25T00:00:00"/>
    <s v="Leitner Patrik"/>
  </r>
  <r>
    <n v="398"/>
    <x v="24"/>
    <x v="10"/>
    <n v="57007.789805393986"/>
    <x v="3"/>
    <s v="Magyarország"/>
    <s v="https://www.ksh.hu/stadat_files/kkr/hu/kkr0007.html"/>
    <d v="2025-04-11T00:00:00"/>
    <s v="Leitner Patrik"/>
  </r>
  <r>
    <n v="399"/>
    <x v="24"/>
    <x v="11"/>
    <n v="-4.8935713468357847"/>
    <x v="0"/>
    <s v="Magyarország"/>
    <s v="https://www.ksh.hu/stadat_files/gdp/hu/gdp0110.html"/>
    <d v="2025-04-11T00:00:00"/>
    <s v="Leitner Patrik"/>
  </r>
  <r>
    <n v="400"/>
    <x v="24"/>
    <x v="12"/>
    <n v="23.4"/>
    <x v="0"/>
    <s v="Magyarország"/>
    <s v="https://tradingeconomics.com/hungary/gross-fixed-capital-formation-at-current-prices-eurostat-data.html"/>
    <d v="2025-04-11T00:00:00"/>
    <s v="Leitner Patrik"/>
  </r>
  <r>
    <n v="401"/>
    <x v="24"/>
    <x v="13"/>
    <n v="15501"/>
    <x v="3"/>
    <s v="Magyarország"/>
    <s v="https://www.ksh.hu/stadat_files/ber/hu/ber0001.html"/>
    <d v="2025-04-11T00:00:00"/>
    <s v="Leitner Patrik"/>
  </r>
  <r>
    <n v="402"/>
    <x v="24"/>
    <x v="14"/>
    <n v="646800"/>
    <x v="4"/>
    <s v="Magyarország"/>
    <s v="https://www.ksh.hu/gyorstajekoztatok/ker/ker2412.html"/>
    <d v="2025-03-25T00:00:00"/>
    <s v="Leitner Patrik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imutatás1" cacheId="0" applyNumberFormats="0" applyBorderFormats="0" applyFontFormats="0" applyPatternFormats="0" applyAlignmentFormats="0" applyWidthHeightFormats="1" dataCaption="Értékek" updatedVersion="8" minRefreshableVersion="3" useAutoFormatting="1" rowGrandTotals="0" colGrandTotals="0" itemPrintTitles="1" createdVersion="8" indent="0" multipleFieldFilters="0">
  <location ref="K1:Z28" firstHeaderRow="1" firstDataRow="3" firstDataCol="1"/>
  <pivotFields count="9">
    <pivotField showAll="0"/>
    <pivotField axis="axisRow" showAl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  <pivotField axis="axisCol" showAll="0" defaultSubtotal="0">
      <items count="16">
        <item x="0"/>
        <item x="1"/>
        <item x="2"/>
        <item x="3"/>
        <item x="4"/>
        <item n="Államháztartás egyenlege GDP-arány" x="11"/>
        <item x="7"/>
        <item x="8"/>
        <item n="Br. állóeszköz felhalmozás GDP-arány" x="12"/>
        <item m="1" x="15"/>
        <item x="10"/>
        <item x="13"/>
        <item x="9"/>
        <item x="5"/>
        <item n="Felsőfokú végzettségűek 25–64" x="6"/>
        <item x="14"/>
      </items>
    </pivotField>
    <pivotField dataField="1" showAll="0"/>
    <pivotField axis="axisCol" showAll="0" defaultSubtotal="0">
      <items count="5">
        <item x="0"/>
        <item x="2"/>
        <item x="4"/>
        <item x="1"/>
        <item x="3"/>
      </items>
    </pivotField>
    <pivotField showAll="0"/>
    <pivotField showAll="0"/>
    <pivotField numFmtId="14" showAll="0"/>
    <pivotField showAll="0"/>
  </pivotFields>
  <rowFields count="1">
    <field x="1"/>
  </rowFields>
  <rowItems count="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</rowItems>
  <colFields count="2">
    <field x="2"/>
    <field x="4"/>
  </colFields>
  <colItems count="15">
    <i>
      <x/>
      <x/>
    </i>
    <i>
      <x v="1"/>
      <x/>
    </i>
    <i>
      <x v="2"/>
      <x/>
    </i>
    <i>
      <x v="3"/>
      <x v="3"/>
    </i>
    <i>
      <x v="4"/>
      <x/>
    </i>
    <i>
      <x v="5"/>
      <x/>
    </i>
    <i>
      <x v="6"/>
      <x/>
    </i>
    <i>
      <x v="7"/>
      <x/>
    </i>
    <i>
      <x v="8"/>
      <x/>
    </i>
    <i>
      <x v="10"/>
      <x v="4"/>
    </i>
    <i>
      <x v="11"/>
      <x v="4"/>
    </i>
    <i>
      <x v="12"/>
      <x v="1"/>
    </i>
    <i>
      <x v="13"/>
      <x/>
    </i>
    <i>
      <x v="14"/>
      <x/>
    </i>
    <i>
      <x v="15"/>
      <x v="2"/>
    </i>
  </colItems>
  <dataFields count="1">
    <dataField name="Összeg / Érték" fld="3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Kimutatás3" cacheId="0" applyNumberFormats="0" applyBorderFormats="0" applyFontFormats="0" applyPatternFormats="0" applyAlignmentFormats="0" applyWidthHeightFormats="1" dataCaption="Értékek" updatedVersion="8" minRefreshableVersion="3" useAutoFormatting="1" itemPrintTitles="1" createdVersion="8" indent="0" multipleFieldFilters="0">
  <location ref="K31:AA59" firstHeaderRow="1" firstDataRow="3" firstDataCol="1"/>
  <pivotFields count="9">
    <pivotField showAll="0"/>
    <pivotField axis="axisRow" showAl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  <pivotField axis="axisCol" showAll="0" defaultSubtotal="0">
      <items count="16">
        <item x="0"/>
        <item x="1"/>
        <item x="2"/>
        <item x="3"/>
        <item x="4"/>
        <item n="Államháztartás egyenlege GDP-arány" x="11"/>
        <item x="7"/>
        <item x="8"/>
        <item n="Br. állóeszköz felhalmozás GDP-arány" x="12"/>
        <item m="1" x="15"/>
        <item x="10"/>
        <item x="13"/>
        <item x="9"/>
        <item x="5"/>
        <item n="Felsőfokú végzettségűek 25–64" x="6"/>
        <item x="14"/>
      </items>
    </pivotField>
    <pivotField dataField="1" showAll="0"/>
    <pivotField axis="axisCol" showAll="0" defaultSubtotal="0">
      <items count="5">
        <item x="0"/>
        <item x="2"/>
        <item x="4"/>
        <item x="1"/>
        <item x="3"/>
      </items>
    </pivotField>
    <pivotField showAll="0"/>
    <pivotField showAll="0"/>
    <pivotField numFmtId="14" showAll="0"/>
    <pivotField showAll="0"/>
  </pivotFields>
  <rowFields count="1">
    <field x="1"/>
  </rowFields>
  <row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/>
    </i>
  </rowItems>
  <colFields count="2">
    <field x="2"/>
    <field x="4"/>
  </colFields>
  <colItems count="16">
    <i>
      <x/>
      <x/>
    </i>
    <i>
      <x v="1"/>
      <x/>
    </i>
    <i>
      <x v="2"/>
      <x/>
    </i>
    <i>
      <x v="3"/>
      <x v="3"/>
    </i>
    <i>
      <x v="4"/>
      <x/>
    </i>
    <i>
      <x v="5"/>
      <x/>
    </i>
    <i>
      <x v="6"/>
      <x/>
    </i>
    <i>
      <x v="7"/>
      <x/>
    </i>
    <i>
      <x v="8"/>
      <x/>
    </i>
    <i>
      <x v="10"/>
      <x v="4"/>
    </i>
    <i>
      <x v="11"/>
      <x v="4"/>
    </i>
    <i>
      <x v="12"/>
      <x v="1"/>
    </i>
    <i>
      <x v="13"/>
      <x/>
    </i>
    <i>
      <x v="14"/>
      <x/>
    </i>
    <i>
      <x v="15"/>
      <x v="2"/>
    </i>
    <i t="grand">
      <x/>
    </i>
  </colItems>
  <dataFields count="1">
    <dataField name="Mennyiség / Érték" fld="3" subtotal="count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miau.my-x.hu/myx-free/coco/test/681373520260131112853.html" TargetMode="Externa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ksh.hu/stadat_files/kkr/hu/kkr0007.html" TargetMode="External"/><Relationship Id="rId21" Type="http://schemas.openxmlformats.org/officeDocument/2006/relationships/hyperlink" Target="https://www.ksh.hu/docs/hun/xstadat/xstadat_eves/i_qsf001.html" TargetMode="External"/><Relationship Id="rId42" Type="http://schemas.openxmlformats.org/officeDocument/2006/relationships/hyperlink" Target="https://www.ksh.hu/stadat_files/mun/hu/mun0094.html" TargetMode="External"/><Relationship Id="rId63" Type="http://schemas.openxmlformats.org/officeDocument/2006/relationships/hyperlink" Target="https://www.ksh.hu/stadat_files/okt/hu/okt0027.html" TargetMode="External"/><Relationship Id="rId84" Type="http://schemas.openxmlformats.org/officeDocument/2006/relationships/hyperlink" Target="https://www.ksh.hu/stadat_files/okt/hu/okt0027.html" TargetMode="External"/><Relationship Id="rId138" Type="http://schemas.openxmlformats.org/officeDocument/2006/relationships/hyperlink" Target="https://www.ksh.hu/stadat_files/gdp/hu/gdp0110.html" TargetMode="External"/><Relationship Id="rId159" Type="http://schemas.openxmlformats.org/officeDocument/2006/relationships/hyperlink" Target="https://www.ksh.hu/stadat_files/gdp/hu/gdp0110.html" TargetMode="External"/><Relationship Id="rId170" Type="http://schemas.openxmlformats.org/officeDocument/2006/relationships/hyperlink" Target="https://www.ksh.hu/ffi/4-3.html" TargetMode="External"/><Relationship Id="rId191" Type="http://schemas.openxmlformats.org/officeDocument/2006/relationships/hyperlink" Target="https://www.ksh.hu/stadat_files/ber/hu/ber0001.html" TargetMode="External"/><Relationship Id="rId205" Type="http://schemas.openxmlformats.org/officeDocument/2006/relationships/hyperlink" Target="https://www.ksh.hu/stadat_files/ber/hu/ber0001.html" TargetMode="External"/><Relationship Id="rId107" Type="http://schemas.openxmlformats.org/officeDocument/2006/relationships/hyperlink" Target="https://www.ksh.hu/stadat_files/gsz/hu/gsz0004.html" TargetMode="External"/><Relationship Id="rId11" Type="http://schemas.openxmlformats.org/officeDocument/2006/relationships/hyperlink" Target="https://www.ksh.hu/docs/hun/xstadat/xstadat_eves/i_qsf001.html" TargetMode="External"/><Relationship Id="rId32" Type="http://schemas.openxmlformats.org/officeDocument/2006/relationships/hyperlink" Target="https://www.ksh.hu/stadat_files/mun/hu/mun0094.html" TargetMode="External"/><Relationship Id="rId53" Type="http://schemas.openxmlformats.org/officeDocument/2006/relationships/hyperlink" Target="https://www.ksh.hu/gyorstajekoztatok/fem/fem2412.html" TargetMode="External"/><Relationship Id="rId74" Type="http://schemas.openxmlformats.org/officeDocument/2006/relationships/hyperlink" Target="https://www.ksh.hu/stadat_files/okt/hu/okt0027.html" TargetMode="External"/><Relationship Id="rId128" Type="http://schemas.openxmlformats.org/officeDocument/2006/relationships/hyperlink" Target="https://www.ksh.hu/stadat_files/kkr/hu/kkr0007.html" TargetMode="External"/><Relationship Id="rId149" Type="http://schemas.openxmlformats.org/officeDocument/2006/relationships/hyperlink" Target="https://www.ksh.hu/stadat_files/gdp/hu/gdp0110.html" TargetMode="External"/><Relationship Id="rId5" Type="http://schemas.openxmlformats.org/officeDocument/2006/relationships/hyperlink" Target="https://www.ksh.hu/docs/hun/xstadat/xstadat_eves/i_qsf001.html" TargetMode="External"/><Relationship Id="rId95" Type="http://schemas.openxmlformats.org/officeDocument/2006/relationships/hyperlink" Target="https://www.ksh.hu/stadat_files/okt/hu/okt0027.html" TargetMode="External"/><Relationship Id="rId160" Type="http://schemas.openxmlformats.org/officeDocument/2006/relationships/hyperlink" Target="https://www.ksh.hu/ffi/4-3.html" TargetMode="External"/><Relationship Id="rId181" Type="http://schemas.openxmlformats.org/officeDocument/2006/relationships/hyperlink" Target="https://www.ksh.hu/stadat_files/gdp/hu/gdp0044.html" TargetMode="External"/><Relationship Id="rId22" Type="http://schemas.openxmlformats.org/officeDocument/2006/relationships/hyperlink" Target="https://www.ksh.hu/docs/hun/xstadat/xstadat_eves/i_qsf001.html" TargetMode="External"/><Relationship Id="rId43" Type="http://schemas.openxmlformats.org/officeDocument/2006/relationships/hyperlink" Target="https://www.ksh.hu/stadat_files/mun/hu/mun0094.html" TargetMode="External"/><Relationship Id="rId64" Type="http://schemas.openxmlformats.org/officeDocument/2006/relationships/hyperlink" Target="https://www.ksh.hu/stadat_files/okt/hu/okt0027.html" TargetMode="External"/><Relationship Id="rId118" Type="http://schemas.openxmlformats.org/officeDocument/2006/relationships/hyperlink" Target="https://www.ksh.hu/stadat_files/kkr/hu/kkr0007.html" TargetMode="External"/><Relationship Id="rId139" Type="http://schemas.openxmlformats.org/officeDocument/2006/relationships/hyperlink" Target="https://www.ksh.hu/stadat_files/gdp/hu/gdp0110.html" TargetMode="External"/><Relationship Id="rId85" Type="http://schemas.openxmlformats.org/officeDocument/2006/relationships/hyperlink" Target="https://www.ksh.hu/stadat_files/okt/hu/okt0027.html" TargetMode="External"/><Relationship Id="rId150" Type="http://schemas.openxmlformats.org/officeDocument/2006/relationships/hyperlink" Target="https://www.ksh.hu/stadat_files/gdp/hu/gdp0110.html" TargetMode="External"/><Relationship Id="rId171" Type="http://schemas.openxmlformats.org/officeDocument/2006/relationships/hyperlink" Target="https://www.ksh.hu/ffi/4-3.html" TargetMode="External"/><Relationship Id="rId192" Type="http://schemas.openxmlformats.org/officeDocument/2006/relationships/hyperlink" Target="https://www.ksh.hu/stadat_files/ber/hu/ber0001.html" TargetMode="External"/><Relationship Id="rId206" Type="http://schemas.openxmlformats.org/officeDocument/2006/relationships/hyperlink" Target="https://www.ksh.hu/stadat_files/ber/hu/ber0001.html" TargetMode="External"/><Relationship Id="rId12" Type="http://schemas.openxmlformats.org/officeDocument/2006/relationships/hyperlink" Target="https://www.ksh.hu/docs/hun/xstadat/xstadat_eves/i_qsf001.html" TargetMode="External"/><Relationship Id="rId33" Type="http://schemas.openxmlformats.org/officeDocument/2006/relationships/hyperlink" Target="https://www.ksh.hu/stadat_files/mun/hu/mun0094.html" TargetMode="External"/><Relationship Id="rId108" Type="http://schemas.openxmlformats.org/officeDocument/2006/relationships/hyperlink" Target="https://www.ksh.hu/stadat_files/gsz/hu/gsz0004.html" TargetMode="External"/><Relationship Id="rId129" Type="http://schemas.openxmlformats.org/officeDocument/2006/relationships/hyperlink" Target="https://www.ksh.hu/stadat_files/kkr/hu/kkr0007.html" TargetMode="External"/><Relationship Id="rId54" Type="http://schemas.openxmlformats.org/officeDocument/2006/relationships/hyperlink" Target="https://www.ksh.hu/stadat_files/okt/hu/okt0027.html" TargetMode="External"/><Relationship Id="rId75" Type="http://schemas.openxmlformats.org/officeDocument/2006/relationships/hyperlink" Target="https://www.ksh.hu/stadat_files/okt/hu/okt0027.html" TargetMode="External"/><Relationship Id="rId96" Type="http://schemas.openxmlformats.org/officeDocument/2006/relationships/hyperlink" Target="https://www.ksh.hu/stadat_files/okt/hu/okt0027.html" TargetMode="External"/><Relationship Id="rId140" Type="http://schemas.openxmlformats.org/officeDocument/2006/relationships/hyperlink" Target="https://www.ksh.hu/stadat_files/gdp/hu/gdp0110.html" TargetMode="External"/><Relationship Id="rId161" Type="http://schemas.openxmlformats.org/officeDocument/2006/relationships/hyperlink" Target="https://www.ksh.hu/ffi/4-3.html" TargetMode="External"/><Relationship Id="rId182" Type="http://schemas.openxmlformats.org/officeDocument/2006/relationships/hyperlink" Target="https://www.ksh.hu/stadat_files/gdp/hu/gdp0044.html" TargetMode="External"/><Relationship Id="rId6" Type="http://schemas.openxmlformats.org/officeDocument/2006/relationships/hyperlink" Target="https://www.ksh.hu/docs/hun/xstadat/xstadat_eves/i_qsf001.html" TargetMode="External"/><Relationship Id="rId23" Type="http://schemas.openxmlformats.org/officeDocument/2006/relationships/hyperlink" Target="https://www.ksh.hu/docs/hun/xstadat/xstadat_eves/i_qsf001.html" TargetMode="External"/><Relationship Id="rId119" Type="http://schemas.openxmlformats.org/officeDocument/2006/relationships/hyperlink" Target="https://www.ksh.hu/stadat_files/kkr/hu/kkr0007.html" TargetMode="External"/><Relationship Id="rId44" Type="http://schemas.openxmlformats.org/officeDocument/2006/relationships/hyperlink" Target="https://www.ksh.hu/stadat_files/mun/hu/mun0094.html" TargetMode="External"/><Relationship Id="rId65" Type="http://schemas.openxmlformats.org/officeDocument/2006/relationships/hyperlink" Target="https://www.ksh.hu/stadat_files/okt/hu/okt0027.html" TargetMode="External"/><Relationship Id="rId86" Type="http://schemas.openxmlformats.org/officeDocument/2006/relationships/hyperlink" Target="https://www.ksh.hu/stadat_files/okt/hu/okt0027.html" TargetMode="External"/><Relationship Id="rId130" Type="http://schemas.openxmlformats.org/officeDocument/2006/relationships/hyperlink" Target="https://www.ksh.hu/stadat_files/kkr/hu/kkr0007.html" TargetMode="External"/><Relationship Id="rId151" Type="http://schemas.openxmlformats.org/officeDocument/2006/relationships/hyperlink" Target="https://www.ksh.hu/stadat_files/gdp/hu/gdp0110.html" TargetMode="External"/><Relationship Id="rId172" Type="http://schemas.openxmlformats.org/officeDocument/2006/relationships/hyperlink" Target="https://www.ksh.hu/ffi/4-3.html" TargetMode="External"/><Relationship Id="rId193" Type="http://schemas.openxmlformats.org/officeDocument/2006/relationships/hyperlink" Target="https://www.ksh.hu/stadat_files/ber/hu/ber0001.html" TargetMode="External"/><Relationship Id="rId207" Type="http://schemas.openxmlformats.org/officeDocument/2006/relationships/hyperlink" Target="https://www.ksh.hu/stadat_files/ber/hu/ber0001.html" TargetMode="External"/><Relationship Id="rId13" Type="http://schemas.openxmlformats.org/officeDocument/2006/relationships/hyperlink" Target="https://www.ksh.hu/docs/hun/xstadat/xstadat_eves/i_qsf001.html" TargetMode="External"/><Relationship Id="rId109" Type="http://schemas.openxmlformats.org/officeDocument/2006/relationships/hyperlink" Target="https://www.ksh.hu/stadat_files/gsz/hu/gsz0004.html" TargetMode="External"/><Relationship Id="rId34" Type="http://schemas.openxmlformats.org/officeDocument/2006/relationships/hyperlink" Target="https://www.ksh.hu/stadat_files/mun/hu/mun0094.html" TargetMode="External"/><Relationship Id="rId55" Type="http://schemas.openxmlformats.org/officeDocument/2006/relationships/hyperlink" Target="https://www.ksh.hu/stadat_files/okt/hu/okt0027.html" TargetMode="External"/><Relationship Id="rId76" Type="http://schemas.openxmlformats.org/officeDocument/2006/relationships/hyperlink" Target="https://www.ksh.hu/stadat_files/okt/hu/okt0027.html" TargetMode="External"/><Relationship Id="rId97" Type="http://schemas.openxmlformats.org/officeDocument/2006/relationships/hyperlink" Target="https://www.ksh.hu/stadat_files/okt/hu/okt0027.html" TargetMode="External"/><Relationship Id="rId120" Type="http://schemas.openxmlformats.org/officeDocument/2006/relationships/hyperlink" Target="https://www.ksh.hu/stadat_files/kkr/hu/kkr0007.html" TargetMode="External"/><Relationship Id="rId141" Type="http://schemas.openxmlformats.org/officeDocument/2006/relationships/hyperlink" Target="https://www.ksh.hu/stadat_files/gdp/hu/gdp0110.html" TargetMode="External"/><Relationship Id="rId7" Type="http://schemas.openxmlformats.org/officeDocument/2006/relationships/hyperlink" Target="https://www.ksh.hu/docs/hun/xstadat/xstadat_eves/i_qsf001.html" TargetMode="External"/><Relationship Id="rId162" Type="http://schemas.openxmlformats.org/officeDocument/2006/relationships/hyperlink" Target="https://www.ksh.hu/ffi/4-3.html" TargetMode="External"/><Relationship Id="rId183" Type="http://schemas.openxmlformats.org/officeDocument/2006/relationships/hyperlink" Target="https://tradingeconomics.com/hungary/gross-fixed-capital-formation-at-current-prices-eurostat-data.html" TargetMode="External"/><Relationship Id="rId24" Type="http://schemas.openxmlformats.org/officeDocument/2006/relationships/hyperlink" Target="https://www.ksh.hu/docs/hun/xstadat/xstadat_eves/i_qsf001.html" TargetMode="External"/><Relationship Id="rId45" Type="http://schemas.openxmlformats.org/officeDocument/2006/relationships/hyperlink" Target="https://www.ksh.hu/stadat_files/mun/hu/mun0094.html" TargetMode="External"/><Relationship Id="rId66" Type="http://schemas.openxmlformats.org/officeDocument/2006/relationships/hyperlink" Target="https://www.ksh.hu/stadat_files/okt/hu/okt0027.html" TargetMode="External"/><Relationship Id="rId87" Type="http://schemas.openxmlformats.org/officeDocument/2006/relationships/hyperlink" Target="https://www.ksh.hu/stadat_files/okt/hu/okt0027.html" TargetMode="External"/><Relationship Id="rId110" Type="http://schemas.openxmlformats.org/officeDocument/2006/relationships/hyperlink" Target="https://www.ksh.hu/stadat_files/kkr/hu/kkr0007.html" TargetMode="External"/><Relationship Id="rId131" Type="http://schemas.openxmlformats.org/officeDocument/2006/relationships/hyperlink" Target="https://www.ksh.hu/stadat_files/kkr/hu/kkr0007.html" TargetMode="External"/><Relationship Id="rId61" Type="http://schemas.openxmlformats.org/officeDocument/2006/relationships/hyperlink" Target="https://www.ksh.hu/stadat_files/okt/hu/okt0027.html" TargetMode="External"/><Relationship Id="rId82" Type="http://schemas.openxmlformats.org/officeDocument/2006/relationships/hyperlink" Target="https://www.ksh.hu/stadat_files/okt/hu/okt0027.html" TargetMode="External"/><Relationship Id="rId152" Type="http://schemas.openxmlformats.org/officeDocument/2006/relationships/hyperlink" Target="https://www.ksh.hu/stadat_files/gdp/hu/gdp0110.html" TargetMode="External"/><Relationship Id="rId173" Type="http://schemas.openxmlformats.org/officeDocument/2006/relationships/hyperlink" Target="https://www.ksh.hu/ffi/4-3.html" TargetMode="External"/><Relationship Id="rId194" Type="http://schemas.openxmlformats.org/officeDocument/2006/relationships/hyperlink" Target="https://www.ksh.hu/stadat_files/ber/hu/ber0001.html" TargetMode="External"/><Relationship Id="rId199" Type="http://schemas.openxmlformats.org/officeDocument/2006/relationships/hyperlink" Target="https://www.ksh.hu/stadat_files/ber/hu/ber0001.html" TargetMode="External"/><Relationship Id="rId203" Type="http://schemas.openxmlformats.org/officeDocument/2006/relationships/hyperlink" Target="https://www.ksh.hu/stadat_files/ber/hu/ber0001.html" TargetMode="External"/><Relationship Id="rId208" Type="http://schemas.openxmlformats.org/officeDocument/2006/relationships/hyperlink" Target="https://www.ksh.hu/stadat_files/ber/hu/ber0001.html" TargetMode="External"/><Relationship Id="rId19" Type="http://schemas.openxmlformats.org/officeDocument/2006/relationships/hyperlink" Target="https://www.ksh.hu/docs/hun/xstadat/xstadat_eves/i_qsf001.html" TargetMode="External"/><Relationship Id="rId14" Type="http://schemas.openxmlformats.org/officeDocument/2006/relationships/hyperlink" Target="https://www.ksh.hu/docs/hun/xstadat/xstadat_eves/i_qsf001.html" TargetMode="External"/><Relationship Id="rId30" Type="http://schemas.openxmlformats.org/officeDocument/2006/relationships/hyperlink" Target="https://www.ksh.hu/stadat_files/mun/hu/mun0094.html" TargetMode="External"/><Relationship Id="rId35" Type="http://schemas.openxmlformats.org/officeDocument/2006/relationships/hyperlink" Target="https://www.ksh.hu/stadat_files/mun/hu/mun0094.html" TargetMode="External"/><Relationship Id="rId56" Type="http://schemas.openxmlformats.org/officeDocument/2006/relationships/hyperlink" Target="https://www.ksh.hu/stadat_files/okt/hu/okt0027.html" TargetMode="External"/><Relationship Id="rId77" Type="http://schemas.openxmlformats.org/officeDocument/2006/relationships/hyperlink" Target="https://www.ksh.hu/stadat_files/okt/hu/okt0027.html" TargetMode="External"/><Relationship Id="rId100" Type="http://schemas.openxmlformats.org/officeDocument/2006/relationships/hyperlink" Target="https://www.ksh.hu/stadat_files/okt/hu/okt0027.html" TargetMode="External"/><Relationship Id="rId105" Type="http://schemas.openxmlformats.org/officeDocument/2006/relationships/hyperlink" Target="https://www.ksh.hu/stadat_files/gsz/hu/gsz0004.html" TargetMode="External"/><Relationship Id="rId126" Type="http://schemas.openxmlformats.org/officeDocument/2006/relationships/hyperlink" Target="https://www.ksh.hu/stadat_files/kkr/hu/kkr0007.html" TargetMode="External"/><Relationship Id="rId147" Type="http://schemas.openxmlformats.org/officeDocument/2006/relationships/hyperlink" Target="https://www.ksh.hu/stadat_files/gdp/hu/gdp0110.html" TargetMode="External"/><Relationship Id="rId168" Type="http://schemas.openxmlformats.org/officeDocument/2006/relationships/hyperlink" Target="https://www.ksh.hu/ffi/4-3.html" TargetMode="External"/><Relationship Id="rId8" Type="http://schemas.openxmlformats.org/officeDocument/2006/relationships/hyperlink" Target="https://www.ksh.hu/docs/hun/xstadat/xstadat_eves/i_qsf001.html" TargetMode="External"/><Relationship Id="rId51" Type="http://schemas.openxmlformats.org/officeDocument/2006/relationships/hyperlink" Target="https://www.ksh.hu/stadat_files/mun/hu/mun0094.html" TargetMode="External"/><Relationship Id="rId72" Type="http://schemas.openxmlformats.org/officeDocument/2006/relationships/hyperlink" Target="https://www.ksh.hu/stadat_files/okt/hu/okt0027.html" TargetMode="External"/><Relationship Id="rId93" Type="http://schemas.openxmlformats.org/officeDocument/2006/relationships/hyperlink" Target="https://www.ksh.hu/stadat_files/okt/hu/okt0027.html" TargetMode="External"/><Relationship Id="rId98" Type="http://schemas.openxmlformats.org/officeDocument/2006/relationships/hyperlink" Target="https://www.ksh.hu/stadat_files/okt/hu/okt0027.html" TargetMode="External"/><Relationship Id="rId121" Type="http://schemas.openxmlformats.org/officeDocument/2006/relationships/hyperlink" Target="https://www.ksh.hu/stadat_files/kkr/hu/kkr0007.html" TargetMode="External"/><Relationship Id="rId142" Type="http://schemas.openxmlformats.org/officeDocument/2006/relationships/hyperlink" Target="https://www.ksh.hu/stadat_files/gdp/hu/gdp0110.html" TargetMode="External"/><Relationship Id="rId163" Type="http://schemas.openxmlformats.org/officeDocument/2006/relationships/hyperlink" Target="https://www.ksh.hu/ffi/4-3.html" TargetMode="External"/><Relationship Id="rId184" Type="http://schemas.openxmlformats.org/officeDocument/2006/relationships/hyperlink" Target="https://www.ksh.hu/stadat_files/ber/hu/ber0001.html" TargetMode="External"/><Relationship Id="rId189" Type="http://schemas.openxmlformats.org/officeDocument/2006/relationships/hyperlink" Target="https://www.ksh.hu/stadat_files/ber/hu/ber0001.html" TargetMode="External"/><Relationship Id="rId3" Type="http://schemas.openxmlformats.org/officeDocument/2006/relationships/hyperlink" Target="https://www.ksh.hu/gyorstajekoztatok/ker/ker2412.html" TargetMode="External"/><Relationship Id="rId25" Type="http://schemas.openxmlformats.org/officeDocument/2006/relationships/hyperlink" Target="https://www.ksh.hu/docs/hun/xftp/stattukor/fogyar/fogyar2021/index.html" TargetMode="External"/><Relationship Id="rId46" Type="http://schemas.openxmlformats.org/officeDocument/2006/relationships/hyperlink" Target="https://www.ksh.hu/stadat_files/mun/hu/mun0094.html" TargetMode="External"/><Relationship Id="rId67" Type="http://schemas.openxmlformats.org/officeDocument/2006/relationships/hyperlink" Target="https://www.ksh.hu/stadat_files/okt/hu/okt0027.html" TargetMode="External"/><Relationship Id="rId116" Type="http://schemas.openxmlformats.org/officeDocument/2006/relationships/hyperlink" Target="https://www.ksh.hu/stadat_files/kkr/hu/kkr0007.html" TargetMode="External"/><Relationship Id="rId137" Type="http://schemas.openxmlformats.org/officeDocument/2006/relationships/hyperlink" Target="https://www.ksh.hu/stadat_files/gdp/hu/gdp0110.html" TargetMode="External"/><Relationship Id="rId158" Type="http://schemas.openxmlformats.org/officeDocument/2006/relationships/hyperlink" Target="https://www.ksh.hu/stadat_files/gdp/hu/gdp0110.html" TargetMode="External"/><Relationship Id="rId20" Type="http://schemas.openxmlformats.org/officeDocument/2006/relationships/hyperlink" Target="https://www.ksh.hu/docs/hun/xstadat/xstadat_eves/i_qsf001.html" TargetMode="External"/><Relationship Id="rId41" Type="http://schemas.openxmlformats.org/officeDocument/2006/relationships/hyperlink" Target="https://www.ksh.hu/stadat_files/mun/hu/mun0094.html" TargetMode="External"/><Relationship Id="rId62" Type="http://schemas.openxmlformats.org/officeDocument/2006/relationships/hyperlink" Target="https://www.ksh.hu/stadat_files/okt/hu/okt0027.html" TargetMode="External"/><Relationship Id="rId83" Type="http://schemas.openxmlformats.org/officeDocument/2006/relationships/hyperlink" Target="https://www.ksh.hu/stadat_files/okt/hu/okt0027.html" TargetMode="External"/><Relationship Id="rId88" Type="http://schemas.openxmlformats.org/officeDocument/2006/relationships/hyperlink" Target="https://www.ksh.hu/stadat_files/okt/hu/okt0027.html" TargetMode="External"/><Relationship Id="rId111" Type="http://schemas.openxmlformats.org/officeDocument/2006/relationships/hyperlink" Target="https://www.ksh.hu/stadat_files/kkr/hu/kkr0007.html" TargetMode="External"/><Relationship Id="rId132" Type="http://schemas.openxmlformats.org/officeDocument/2006/relationships/hyperlink" Target="https://www.ksh.hu/stadat_files/kkr/hu/kkr0007.html" TargetMode="External"/><Relationship Id="rId153" Type="http://schemas.openxmlformats.org/officeDocument/2006/relationships/hyperlink" Target="https://www.ksh.hu/stadat_files/gdp/hu/gdp0110.html" TargetMode="External"/><Relationship Id="rId174" Type="http://schemas.openxmlformats.org/officeDocument/2006/relationships/hyperlink" Target="https://www.ksh.hu/ffi/4-3.html" TargetMode="External"/><Relationship Id="rId179" Type="http://schemas.openxmlformats.org/officeDocument/2006/relationships/hyperlink" Target="https://www.ksh.hu/ffi/4-3.html" TargetMode="External"/><Relationship Id="rId195" Type="http://schemas.openxmlformats.org/officeDocument/2006/relationships/hyperlink" Target="https://www.ksh.hu/stadat_files/ber/hu/ber0001.html" TargetMode="External"/><Relationship Id="rId209" Type="http://schemas.openxmlformats.org/officeDocument/2006/relationships/hyperlink" Target="https://www.ksh.hu/ffi/4-3.html" TargetMode="External"/><Relationship Id="rId190" Type="http://schemas.openxmlformats.org/officeDocument/2006/relationships/hyperlink" Target="https://www.ksh.hu/stadat_files/ber/hu/ber0001.html" TargetMode="External"/><Relationship Id="rId204" Type="http://schemas.openxmlformats.org/officeDocument/2006/relationships/hyperlink" Target="https://www.ksh.hu/stadat_files/ber/hu/ber0001.html" TargetMode="External"/><Relationship Id="rId15" Type="http://schemas.openxmlformats.org/officeDocument/2006/relationships/hyperlink" Target="https://www.ksh.hu/docs/hun/xstadat/xstadat_eves/i_qsf001.html" TargetMode="External"/><Relationship Id="rId36" Type="http://schemas.openxmlformats.org/officeDocument/2006/relationships/hyperlink" Target="https://www.ksh.hu/stadat_files/mun/hu/mun0094.html" TargetMode="External"/><Relationship Id="rId57" Type="http://schemas.openxmlformats.org/officeDocument/2006/relationships/hyperlink" Target="https://www.ksh.hu/stadat_files/okt/hu/okt0027.html" TargetMode="External"/><Relationship Id="rId106" Type="http://schemas.openxmlformats.org/officeDocument/2006/relationships/hyperlink" Target="https://www.ksh.hu/stadat_files/gsz/hu/gsz0004.html" TargetMode="External"/><Relationship Id="rId127" Type="http://schemas.openxmlformats.org/officeDocument/2006/relationships/hyperlink" Target="https://www.ksh.hu/stadat_files/kkr/hu/kkr0007.html" TargetMode="External"/><Relationship Id="rId10" Type="http://schemas.openxmlformats.org/officeDocument/2006/relationships/hyperlink" Target="https://www.ksh.hu/docs/hun/xstadat/xstadat_eves/i_qsf001.html" TargetMode="External"/><Relationship Id="rId31" Type="http://schemas.openxmlformats.org/officeDocument/2006/relationships/hyperlink" Target="https://www.ksh.hu/stadat_files/mun/hu/mun0094.html" TargetMode="External"/><Relationship Id="rId52" Type="http://schemas.openxmlformats.org/officeDocument/2006/relationships/hyperlink" Target="https://www.ksh.hu/stadat_files/mun/hu/mun0094.html" TargetMode="External"/><Relationship Id="rId73" Type="http://schemas.openxmlformats.org/officeDocument/2006/relationships/hyperlink" Target="https://www.ksh.hu/stadat_files/okt/hu/okt0027.html" TargetMode="External"/><Relationship Id="rId78" Type="http://schemas.openxmlformats.org/officeDocument/2006/relationships/hyperlink" Target="https://www.ksh.hu/stadat_files/okt/hu/okt0027.html" TargetMode="External"/><Relationship Id="rId94" Type="http://schemas.openxmlformats.org/officeDocument/2006/relationships/hyperlink" Target="https://www.ksh.hu/stadat_files/okt/hu/okt0027.html" TargetMode="External"/><Relationship Id="rId99" Type="http://schemas.openxmlformats.org/officeDocument/2006/relationships/hyperlink" Target="https://www.ksh.hu/stadat_files/okt/hu/okt0027.html" TargetMode="External"/><Relationship Id="rId101" Type="http://schemas.openxmlformats.org/officeDocument/2006/relationships/hyperlink" Target="https://www.ksh.hu/stadat_files/okt/hu/okt0027.html" TargetMode="External"/><Relationship Id="rId122" Type="http://schemas.openxmlformats.org/officeDocument/2006/relationships/hyperlink" Target="https://www.ksh.hu/stadat_files/kkr/hu/kkr0007.html" TargetMode="External"/><Relationship Id="rId143" Type="http://schemas.openxmlformats.org/officeDocument/2006/relationships/hyperlink" Target="https://www.ksh.hu/stadat_files/gdp/hu/gdp0110.html" TargetMode="External"/><Relationship Id="rId148" Type="http://schemas.openxmlformats.org/officeDocument/2006/relationships/hyperlink" Target="https://www.ksh.hu/stadat_files/gdp/hu/gdp0110.html" TargetMode="External"/><Relationship Id="rId164" Type="http://schemas.openxmlformats.org/officeDocument/2006/relationships/hyperlink" Target="https://www.ksh.hu/ffi/4-3.html" TargetMode="External"/><Relationship Id="rId169" Type="http://schemas.openxmlformats.org/officeDocument/2006/relationships/hyperlink" Target="https://www.ksh.hu/ffi/4-3.html" TargetMode="External"/><Relationship Id="rId185" Type="http://schemas.openxmlformats.org/officeDocument/2006/relationships/hyperlink" Target="https://www.ksh.hu/stadat_files/ber/hu/ber0001.html" TargetMode="External"/><Relationship Id="rId4" Type="http://schemas.openxmlformats.org/officeDocument/2006/relationships/hyperlink" Target="https://www.ksh.hu/docs/hun/xstadat/xstadat_eves/i_qsf001.html" TargetMode="External"/><Relationship Id="rId9" Type="http://schemas.openxmlformats.org/officeDocument/2006/relationships/hyperlink" Target="https://www.ksh.hu/docs/hun/xstadat/xstadat_eves/i_qsf001.html" TargetMode="External"/><Relationship Id="rId180" Type="http://schemas.openxmlformats.org/officeDocument/2006/relationships/hyperlink" Target="https://www.ksh.hu/stadat_files/gdp/hu/gdp0044.html" TargetMode="External"/><Relationship Id="rId26" Type="http://schemas.openxmlformats.org/officeDocument/2006/relationships/hyperlink" Target="https://www.ksh.hu/docs/hun/xftp/gyor/far/far2212.html" TargetMode="External"/><Relationship Id="rId47" Type="http://schemas.openxmlformats.org/officeDocument/2006/relationships/hyperlink" Target="https://www.ksh.hu/stadat_files/mun/hu/mun0094.html" TargetMode="External"/><Relationship Id="rId68" Type="http://schemas.openxmlformats.org/officeDocument/2006/relationships/hyperlink" Target="https://www.ksh.hu/stadat_files/okt/hu/okt0027.html" TargetMode="External"/><Relationship Id="rId89" Type="http://schemas.openxmlformats.org/officeDocument/2006/relationships/hyperlink" Target="https://www.ksh.hu/stadat_files/okt/hu/okt0027.html" TargetMode="External"/><Relationship Id="rId112" Type="http://schemas.openxmlformats.org/officeDocument/2006/relationships/hyperlink" Target="https://www.ksh.hu/stadat_files/kkr/hu/kkr0007.html" TargetMode="External"/><Relationship Id="rId133" Type="http://schemas.openxmlformats.org/officeDocument/2006/relationships/hyperlink" Target="https://www.ksh.hu/stadat_files/kkr/hu/kkr0007.html" TargetMode="External"/><Relationship Id="rId154" Type="http://schemas.openxmlformats.org/officeDocument/2006/relationships/hyperlink" Target="https://www.ksh.hu/stadat_files/gdp/hu/gdp0110.html" TargetMode="External"/><Relationship Id="rId175" Type="http://schemas.openxmlformats.org/officeDocument/2006/relationships/hyperlink" Target="https://www.ksh.hu/ffi/4-3.html" TargetMode="External"/><Relationship Id="rId196" Type="http://schemas.openxmlformats.org/officeDocument/2006/relationships/hyperlink" Target="https://www.ksh.hu/stadat_files/ber/hu/ber0001.html" TargetMode="External"/><Relationship Id="rId200" Type="http://schemas.openxmlformats.org/officeDocument/2006/relationships/hyperlink" Target="https://www.ksh.hu/stadat_files/ber/hu/ber0001.html" TargetMode="External"/><Relationship Id="rId16" Type="http://schemas.openxmlformats.org/officeDocument/2006/relationships/hyperlink" Target="https://www.ksh.hu/docs/hun/xstadat/xstadat_eves/i_qsf001.html" TargetMode="External"/><Relationship Id="rId37" Type="http://schemas.openxmlformats.org/officeDocument/2006/relationships/hyperlink" Target="https://www.ksh.hu/stadat_files/mun/hu/mun0094.html" TargetMode="External"/><Relationship Id="rId58" Type="http://schemas.openxmlformats.org/officeDocument/2006/relationships/hyperlink" Target="https://www.ksh.hu/stadat_files/okt/hu/okt0027.html" TargetMode="External"/><Relationship Id="rId79" Type="http://schemas.openxmlformats.org/officeDocument/2006/relationships/hyperlink" Target="https://www.ksh.hu/stadat_files/okt/hu/okt0027.html" TargetMode="External"/><Relationship Id="rId102" Type="http://schemas.openxmlformats.org/officeDocument/2006/relationships/hyperlink" Target="https://www.ksh.hu/stadat_files/okt/hu/okt0027.html" TargetMode="External"/><Relationship Id="rId123" Type="http://schemas.openxmlformats.org/officeDocument/2006/relationships/hyperlink" Target="https://www.ksh.hu/stadat_files/kkr/hu/kkr0007.html" TargetMode="External"/><Relationship Id="rId144" Type="http://schemas.openxmlformats.org/officeDocument/2006/relationships/hyperlink" Target="https://www.ksh.hu/stadat_files/gdp/hu/gdp0110.html" TargetMode="External"/><Relationship Id="rId90" Type="http://schemas.openxmlformats.org/officeDocument/2006/relationships/hyperlink" Target="https://www.ksh.hu/stadat_files/okt/hu/okt0027.html" TargetMode="External"/><Relationship Id="rId165" Type="http://schemas.openxmlformats.org/officeDocument/2006/relationships/hyperlink" Target="https://www.ksh.hu/ffi/4-3.html" TargetMode="External"/><Relationship Id="rId186" Type="http://schemas.openxmlformats.org/officeDocument/2006/relationships/hyperlink" Target="https://www.ksh.hu/stadat_files/ber/hu/ber0001.html" TargetMode="External"/><Relationship Id="rId27" Type="http://schemas.openxmlformats.org/officeDocument/2006/relationships/hyperlink" Target="https://www.ksh.hu/gyorstajekoztatok/far/far2312.html" TargetMode="External"/><Relationship Id="rId48" Type="http://schemas.openxmlformats.org/officeDocument/2006/relationships/hyperlink" Target="https://www.ksh.hu/stadat_files/mun/hu/mun0094.html" TargetMode="External"/><Relationship Id="rId69" Type="http://schemas.openxmlformats.org/officeDocument/2006/relationships/hyperlink" Target="https://www.ksh.hu/stadat_files/okt/hu/okt0027.html" TargetMode="External"/><Relationship Id="rId113" Type="http://schemas.openxmlformats.org/officeDocument/2006/relationships/hyperlink" Target="https://www.ksh.hu/stadat_files/kkr/hu/kkr0007.html" TargetMode="External"/><Relationship Id="rId134" Type="http://schemas.openxmlformats.org/officeDocument/2006/relationships/hyperlink" Target="https://www.ksh.hu/docs/hun/xstadat/xstadat_eves/i_qkt002.html" TargetMode="External"/><Relationship Id="rId80" Type="http://schemas.openxmlformats.org/officeDocument/2006/relationships/hyperlink" Target="https://www.ksh.hu/stadat_files/okt/hu/okt0027.html" TargetMode="External"/><Relationship Id="rId155" Type="http://schemas.openxmlformats.org/officeDocument/2006/relationships/hyperlink" Target="https://www.ksh.hu/stadat_files/gdp/hu/gdp0110.html" TargetMode="External"/><Relationship Id="rId176" Type="http://schemas.openxmlformats.org/officeDocument/2006/relationships/hyperlink" Target="https://www.ksh.hu/ffi/4-3.html" TargetMode="External"/><Relationship Id="rId197" Type="http://schemas.openxmlformats.org/officeDocument/2006/relationships/hyperlink" Target="https://www.ksh.hu/stadat_files/ber/hu/ber0001.html" TargetMode="External"/><Relationship Id="rId201" Type="http://schemas.openxmlformats.org/officeDocument/2006/relationships/hyperlink" Target="https://www.ksh.hu/stadat_files/ber/hu/ber0001.html" TargetMode="External"/><Relationship Id="rId17" Type="http://schemas.openxmlformats.org/officeDocument/2006/relationships/hyperlink" Target="https://www.ksh.hu/docs/hun/xstadat/xstadat_eves/i_qsf001.html" TargetMode="External"/><Relationship Id="rId38" Type="http://schemas.openxmlformats.org/officeDocument/2006/relationships/hyperlink" Target="https://www.ksh.hu/stadat_files/mun/hu/mun0094.html" TargetMode="External"/><Relationship Id="rId59" Type="http://schemas.openxmlformats.org/officeDocument/2006/relationships/hyperlink" Target="https://www.ksh.hu/stadat_files/okt/hu/okt0027.html" TargetMode="External"/><Relationship Id="rId103" Type="http://schemas.openxmlformats.org/officeDocument/2006/relationships/hyperlink" Target="https://www.ksh.hu/stadat_files/okt/hu/okt0027.html" TargetMode="External"/><Relationship Id="rId124" Type="http://schemas.openxmlformats.org/officeDocument/2006/relationships/hyperlink" Target="https://www.ksh.hu/stadat_files/kkr/hu/kkr0007.html" TargetMode="External"/><Relationship Id="rId70" Type="http://schemas.openxmlformats.org/officeDocument/2006/relationships/hyperlink" Target="https://www.ksh.hu/stadat_files/okt/hu/okt0027.html" TargetMode="External"/><Relationship Id="rId91" Type="http://schemas.openxmlformats.org/officeDocument/2006/relationships/hyperlink" Target="https://www.ksh.hu/stadat_files/okt/hu/okt0027.html" TargetMode="External"/><Relationship Id="rId145" Type="http://schemas.openxmlformats.org/officeDocument/2006/relationships/hyperlink" Target="https://www.ksh.hu/stadat_files/gdp/hu/gdp0110.html" TargetMode="External"/><Relationship Id="rId166" Type="http://schemas.openxmlformats.org/officeDocument/2006/relationships/hyperlink" Target="https://www.ksh.hu/ffi/4-3.html" TargetMode="External"/><Relationship Id="rId187" Type="http://schemas.openxmlformats.org/officeDocument/2006/relationships/hyperlink" Target="https://www.ksh.hu/stadat_files/ber/hu/ber0001.html" TargetMode="External"/><Relationship Id="rId1" Type="http://schemas.openxmlformats.org/officeDocument/2006/relationships/pivotTable" Target="../pivotTables/pivotTable1.xml"/><Relationship Id="rId28" Type="http://schemas.openxmlformats.org/officeDocument/2006/relationships/hyperlink" Target="https://www.ksh.hu/gyorstajekoztatok/far/far2412.html" TargetMode="External"/><Relationship Id="rId49" Type="http://schemas.openxmlformats.org/officeDocument/2006/relationships/hyperlink" Target="https://www.ksh.hu/stadat_files/mun/hu/mun0094.html" TargetMode="External"/><Relationship Id="rId114" Type="http://schemas.openxmlformats.org/officeDocument/2006/relationships/hyperlink" Target="https://www.ksh.hu/stadat_files/kkr/hu/kkr0007.html" TargetMode="External"/><Relationship Id="rId60" Type="http://schemas.openxmlformats.org/officeDocument/2006/relationships/hyperlink" Target="https://www.ksh.hu/stadat_files/okt/hu/okt0027.html" TargetMode="External"/><Relationship Id="rId81" Type="http://schemas.openxmlformats.org/officeDocument/2006/relationships/hyperlink" Target="https://www.ksh.hu/stadat_files/okt/hu/okt0027.html" TargetMode="External"/><Relationship Id="rId135" Type="http://schemas.openxmlformats.org/officeDocument/2006/relationships/hyperlink" Target="https://www.ksh.hu/stadat_files/gdp/hu/gdp0110.html" TargetMode="External"/><Relationship Id="rId156" Type="http://schemas.openxmlformats.org/officeDocument/2006/relationships/hyperlink" Target="https://www.ksh.hu/stadat_files/gdp/hu/gdp0110.html" TargetMode="External"/><Relationship Id="rId177" Type="http://schemas.openxmlformats.org/officeDocument/2006/relationships/hyperlink" Target="https://www.ksh.hu/ffi/4-3.html" TargetMode="External"/><Relationship Id="rId198" Type="http://schemas.openxmlformats.org/officeDocument/2006/relationships/hyperlink" Target="https://www.ksh.hu/stadat_files/ber/hu/ber0001.html" TargetMode="External"/><Relationship Id="rId202" Type="http://schemas.openxmlformats.org/officeDocument/2006/relationships/hyperlink" Target="https://www.ksh.hu/stadat_files/ber/hu/ber0001.html" TargetMode="External"/><Relationship Id="rId18" Type="http://schemas.openxmlformats.org/officeDocument/2006/relationships/hyperlink" Target="https://www.ksh.hu/docs/hun/xstadat/xstadat_eves/i_qsf001.html" TargetMode="External"/><Relationship Id="rId39" Type="http://schemas.openxmlformats.org/officeDocument/2006/relationships/hyperlink" Target="https://www.ksh.hu/stadat_files/mun/hu/mun0094.html" TargetMode="External"/><Relationship Id="rId50" Type="http://schemas.openxmlformats.org/officeDocument/2006/relationships/hyperlink" Target="https://www.ksh.hu/stadat_files/mun/hu/mun0094.html" TargetMode="External"/><Relationship Id="rId104" Type="http://schemas.openxmlformats.org/officeDocument/2006/relationships/hyperlink" Target="https://www.ksh.hu/gyorstajekoztatok/krm/krm2412.html" TargetMode="External"/><Relationship Id="rId125" Type="http://schemas.openxmlformats.org/officeDocument/2006/relationships/hyperlink" Target="https://www.ksh.hu/stadat_files/kkr/hu/kkr0007.html" TargetMode="External"/><Relationship Id="rId146" Type="http://schemas.openxmlformats.org/officeDocument/2006/relationships/hyperlink" Target="https://www.ksh.hu/stadat_files/gdp/hu/gdp0110.html" TargetMode="External"/><Relationship Id="rId167" Type="http://schemas.openxmlformats.org/officeDocument/2006/relationships/hyperlink" Target="https://www.ksh.hu/ffi/4-3.html" TargetMode="External"/><Relationship Id="rId188" Type="http://schemas.openxmlformats.org/officeDocument/2006/relationships/hyperlink" Target="https://www.ksh.hu/stadat_files/ber/hu/ber0001.html" TargetMode="External"/><Relationship Id="rId71" Type="http://schemas.openxmlformats.org/officeDocument/2006/relationships/hyperlink" Target="https://www.ksh.hu/stadat_files/okt/hu/okt0027.html" TargetMode="External"/><Relationship Id="rId92" Type="http://schemas.openxmlformats.org/officeDocument/2006/relationships/hyperlink" Target="https://www.ksh.hu/stadat_files/okt/hu/okt0027.html" TargetMode="External"/><Relationship Id="rId2" Type="http://schemas.openxmlformats.org/officeDocument/2006/relationships/pivotTable" Target="../pivotTables/pivotTable2.xml"/><Relationship Id="rId29" Type="http://schemas.openxmlformats.org/officeDocument/2006/relationships/hyperlink" Target="https://www.ksh.hu/stadat_files/mun/hu/mun0094.html" TargetMode="External"/><Relationship Id="rId40" Type="http://schemas.openxmlformats.org/officeDocument/2006/relationships/hyperlink" Target="https://www.ksh.hu/stadat_files/mun/hu/mun0094.html" TargetMode="External"/><Relationship Id="rId115" Type="http://schemas.openxmlformats.org/officeDocument/2006/relationships/hyperlink" Target="https://www.ksh.hu/stadat_files/kkr/hu/kkr0007.html" TargetMode="External"/><Relationship Id="rId136" Type="http://schemas.openxmlformats.org/officeDocument/2006/relationships/hyperlink" Target="https://www.ksh.hu/stadat_files/gdp/hu/gdp0110.html" TargetMode="External"/><Relationship Id="rId157" Type="http://schemas.openxmlformats.org/officeDocument/2006/relationships/hyperlink" Target="https://www.ksh.hu/stadat_files/gdp/hu/gdp0110.html" TargetMode="External"/><Relationship Id="rId178" Type="http://schemas.openxmlformats.org/officeDocument/2006/relationships/hyperlink" Target="https://www.ksh.hu/ffi/4-3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tabColor rgb="FF92D050"/>
  </sheetPr>
  <dimension ref="A1:W150"/>
  <sheetViews>
    <sheetView tabSelected="1" zoomScaleNormal="100" workbookViewId="0"/>
  </sheetViews>
  <sheetFormatPr defaultRowHeight="14.4" x14ac:dyDescent="0.3"/>
  <cols>
    <col min="1" max="1" width="8.109375" bestFit="1" customWidth="1"/>
    <col min="2" max="2" width="11.5546875" bestFit="1" customWidth="1"/>
    <col min="3" max="3" width="8.5546875" customWidth="1"/>
    <col min="4" max="4" width="15.5546875" customWidth="1"/>
    <col min="5" max="5" width="12.88671875" bestFit="1" customWidth="1"/>
    <col min="6" max="6" width="13.44140625" customWidth="1"/>
    <col min="7" max="7" width="14.6640625" bestFit="1" customWidth="1"/>
    <col min="8" max="8" width="10.88671875" customWidth="1"/>
    <col min="9" max="9" width="15.33203125" bestFit="1" customWidth="1"/>
    <col min="10" max="10" width="13.6640625" customWidth="1"/>
    <col min="11" max="11" width="15.33203125" customWidth="1"/>
    <col min="12" max="12" width="13.33203125" customWidth="1"/>
    <col min="13" max="13" width="15" customWidth="1"/>
    <col min="14" max="14" width="14.33203125" customWidth="1"/>
    <col min="15" max="16" width="14.6640625" customWidth="1"/>
    <col min="17" max="17" width="9.109375" customWidth="1"/>
    <col min="18" max="18" width="10.44140625" customWidth="1"/>
    <col min="19" max="19" width="12" bestFit="1" customWidth="1"/>
    <col min="20" max="20" width="10.33203125" bestFit="1" customWidth="1"/>
  </cols>
  <sheetData>
    <row r="1" spans="1:16" x14ac:dyDescent="0.3">
      <c r="B1" t="s">
        <v>5</v>
      </c>
      <c r="C1" t="s">
        <v>6</v>
      </c>
      <c r="D1" t="s">
        <v>7</v>
      </c>
      <c r="E1" t="s">
        <v>8</v>
      </c>
      <c r="F1" t="s">
        <v>9</v>
      </c>
      <c r="G1" t="s">
        <v>10</v>
      </c>
      <c r="H1" t="s">
        <v>11</v>
      </c>
      <c r="I1" t="s">
        <v>12</v>
      </c>
      <c r="J1" t="s">
        <v>204</v>
      </c>
      <c r="K1" t="s">
        <v>205</v>
      </c>
      <c r="L1" t="s">
        <v>206</v>
      </c>
      <c r="M1" t="s">
        <v>207</v>
      </c>
      <c r="N1" t="s">
        <v>208</v>
      </c>
      <c r="O1" t="s">
        <v>209</v>
      </c>
      <c r="P1" t="s">
        <v>4</v>
      </c>
    </row>
    <row r="2" spans="1:16" ht="43.2" x14ac:dyDescent="0.3">
      <c r="B2" s="1" t="s">
        <v>0</v>
      </c>
      <c r="C2" s="1" t="s">
        <v>108</v>
      </c>
      <c r="D2" s="1" t="s">
        <v>179</v>
      </c>
      <c r="E2" s="1" t="s">
        <v>185</v>
      </c>
      <c r="F2" s="1" t="s">
        <v>106</v>
      </c>
      <c r="G2" s="1" t="s">
        <v>601</v>
      </c>
      <c r="H2" s="1" t="s">
        <v>107</v>
      </c>
      <c r="I2" s="1" t="s">
        <v>181</v>
      </c>
      <c r="J2" s="1" t="s">
        <v>602</v>
      </c>
      <c r="K2" s="1" t="s">
        <v>191</v>
      </c>
      <c r="L2" s="1" t="s">
        <v>200</v>
      </c>
      <c r="M2" s="1" t="s">
        <v>187</v>
      </c>
      <c r="N2" s="1" t="s">
        <v>203</v>
      </c>
      <c r="O2" s="1" t="s">
        <v>237</v>
      </c>
      <c r="P2" s="1" t="s">
        <v>1</v>
      </c>
    </row>
    <row r="3" spans="1:16" x14ac:dyDescent="0.3">
      <c r="A3" s="2"/>
      <c r="B3" s="38" t="s">
        <v>103</v>
      </c>
      <c r="C3" s="38" t="s">
        <v>103</v>
      </c>
      <c r="D3" s="38" t="s">
        <v>103</v>
      </c>
      <c r="E3" s="38" t="s">
        <v>189</v>
      </c>
      <c r="F3" s="38" t="s">
        <v>104</v>
      </c>
      <c r="G3" s="38" t="s">
        <v>104</v>
      </c>
      <c r="H3" s="38" t="s">
        <v>104</v>
      </c>
      <c r="I3" s="38" t="s">
        <v>104</v>
      </c>
      <c r="J3" s="38" t="s">
        <v>104</v>
      </c>
      <c r="K3" s="38" t="s">
        <v>190</v>
      </c>
      <c r="L3" s="38" t="s">
        <v>190</v>
      </c>
      <c r="M3" s="38" t="s">
        <v>188</v>
      </c>
      <c r="N3" s="38" t="s">
        <v>104</v>
      </c>
      <c r="O3" s="38" t="s">
        <v>104</v>
      </c>
      <c r="P3" s="38" t="s">
        <v>103</v>
      </c>
    </row>
    <row r="4" spans="1:16" x14ac:dyDescent="0.3">
      <c r="A4" s="2">
        <v>2000</v>
      </c>
      <c r="B4" s="79">
        <v>9.8000000000000007</v>
      </c>
      <c r="C4" s="79">
        <v>8</v>
      </c>
      <c r="D4" s="79">
        <v>3</v>
      </c>
      <c r="E4" s="34">
        <v>22.325578200000002</v>
      </c>
      <c r="F4" s="3">
        <v>6.6</v>
      </c>
      <c r="G4" s="34">
        <v>-2.9392340654247118</v>
      </c>
      <c r="H4" s="3">
        <v>11.5</v>
      </c>
      <c r="I4" s="3">
        <v>55.6</v>
      </c>
      <c r="J4" s="3">
        <v>25.5</v>
      </c>
      <c r="K4" s="34">
        <v>7942.8</v>
      </c>
      <c r="L4" s="3">
        <v>2852.9</v>
      </c>
      <c r="M4" s="3">
        <v>1110</v>
      </c>
      <c r="N4" s="3">
        <v>69.400000000000006</v>
      </c>
      <c r="O4" s="3">
        <v>14</v>
      </c>
      <c r="P4" s="3">
        <v>87600</v>
      </c>
    </row>
    <row r="5" spans="1:16" x14ac:dyDescent="0.3">
      <c r="A5" s="2">
        <v>2001</v>
      </c>
      <c r="B5" s="79">
        <v>9.1999999999999993</v>
      </c>
      <c r="C5" s="79">
        <v>8</v>
      </c>
      <c r="D5" s="79">
        <v>3</v>
      </c>
      <c r="E5" s="34">
        <v>23.234711299999997</v>
      </c>
      <c r="F5" s="3">
        <v>5.7</v>
      </c>
      <c r="G5" s="34">
        <v>-3.9698838366737119</v>
      </c>
      <c r="H5" s="3">
        <v>10.9</v>
      </c>
      <c r="I5" s="3">
        <v>52.2</v>
      </c>
      <c r="J5" s="3">
        <v>24.9</v>
      </c>
      <c r="K5" s="34">
        <v>8748.17</v>
      </c>
      <c r="L5" s="3">
        <v>3158</v>
      </c>
      <c r="M5" s="3">
        <v>1078</v>
      </c>
      <c r="N5" s="3">
        <v>70</v>
      </c>
      <c r="O5" s="3">
        <v>14</v>
      </c>
      <c r="P5" s="3">
        <v>103600</v>
      </c>
    </row>
    <row r="6" spans="1:16" x14ac:dyDescent="0.3">
      <c r="A6" s="2">
        <v>2002</v>
      </c>
      <c r="B6" s="79">
        <v>5.3</v>
      </c>
      <c r="C6" s="79">
        <v>8</v>
      </c>
      <c r="D6" s="79">
        <v>3</v>
      </c>
      <c r="E6" s="34">
        <v>24.332349499999999</v>
      </c>
      <c r="F6" s="3">
        <v>5.6</v>
      </c>
      <c r="G6" s="34">
        <v>-8.7123090186783436</v>
      </c>
      <c r="H6" s="3">
        <v>9.07</v>
      </c>
      <c r="I6" s="3">
        <v>55.6</v>
      </c>
      <c r="J6" s="3">
        <v>24.7</v>
      </c>
      <c r="K6" s="34">
        <v>8873.9696999999996</v>
      </c>
      <c r="L6" s="3">
        <v>3525.6</v>
      </c>
      <c r="M6" s="3">
        <v>1046</v>
      </c>
      <c r="N6" s="3">
        <v>71.400000000000006</v>
      </c>
      <c r="O6" s="3">
        <v>14.2</v>
      </c>
      <c r="P6" s="3">
        <v>122500</v>
      </c>
    </row>
    <row r="7" spans="1:16" x14ac:dyDescent="0.3">
      <c r="A7" s="2">
        <v>2003</v>
      </c>
      <c r="B7" s="79">
        <v>4.7</v>
      </c>
      <c r="C7" s="79">
        <v>8.5</v>
      </c>
      <c r="D7" s="79">
        <v>3</v>
      </c>
      <c r="E7" s="34">
        <v>25.266222699999997</v>
      </c>
      <c r="F7" s="3">
        <v>5.8</v>
      </c>
      <c r="G7" s="34">
        <v>-7.1195630045844212</v>
      </c>
      <c r="H7" s="3">
        <v>8.5</v>
      </c>
      <c r="I7" s="3">
        <v>58.2</v>
      </c>
      <c r="J7" s="4">
        <v>23.6</v>
      </c>
      <c r="K7" s="34">
        <v>19287.419600000001</v>
      </c>
      <c r="L7" s="3">
        <v>3709.5</v>
      </c>
      <c r="M7" s="3">
        <v>980</v>
      </c>
      <c r="N7" s="3">
        <v>74.099999999999994</v>
      </c>
      <c r="O7" s="3">
        <v>15.4</v>
      </c>
      <c r="P7" s="3">
        <v>137200</v>
      </c>
    </row>
    <row r="8" spans="1:16" x14ac:dyDescent="0.3">
      <c r="A8" s="2">
        <v>2004</v>
      </c>
      <c r="B8" s="79">
        <v>6.8</v>
      </c>
      <c r="C8" s="79">
        <v>8.5</v>
      </c>
      <c r="D8" s="79">
        <v>4</v>
      </c>
      <c r="E8" s="34">
        <v>26.487818000000001</v>
      </c>
      <c r="F8" s="3">
        <v>5.9</v>
      </c>
      <c r="G8" s="34">
        <v>-6.5886309561719258</v>
      </c>
      <c r="H8" s="3">
        <v>11.43</v>
      </c>
      <c r="I8" s="3">
        <v>58.9</v>
      </c>
      <c r="J8" s="4">
        <v>24</v>
      </c>
      <c r="K8" s="34">
        <v>11232.375800000002</v>
      </c>
      <c r="L8" s="3">
        <v>4188.3</v>
      </c>
      <c r="M8" s="3">
        <v>942</v>
      </c>
      <c r="N8" s="3">
        <v>75.3</v>
      </c>
      <c r="O8" s="3">
        <v>16.7</v>
      </c>
      <c r="P8" s="3">
        <v>145700</v>
      </c>
    </row>
    <row r="9" spans="1:16" x14ac:dyDescent="0.3">
      <c r="A9" s="2">
        <v>2005</v>
      </c>
      <c r="B9" s="79">
        <v>3.6</v>
      </c>
      <c r="C9" s="79">
        <v>8.5</v>
      </c>
      <c r="D9" s="79">
        <v>4</v>
      </c>
      <c r="E9" s="34">
        <v>27.631743100000001</v>
      </c>
      <c r="F9" s="3">
        <v>7.2</v>
      </c>
      <c r="G9" s="34">
        <v>-7.8443447538617956</v>
      </c>
      <c r="H9" s="3">
        <v>7.19</v>
      </c>
      <c r="I9" s="3">
        <v>60.6</v>
      </c>
      <c r="J9" s="4">
        <v>23.8</v>
      </c>
      <c r="K9" s="34">
        <v>12425.491199999999</v>
      </c>
      <c r="L9" s="3">
        <v>4469.8</v>
      </c>
      <c r="M9" s="3">
        <v>944</v>
      </c>
      <c r="N9" s="3">
        <v>76.400000000000006</v>
      </c>
      <c r="O9" s="3">
        <v>17.100000000000001</v>
      </c>
      <c r="P9" s="3">
        <v>158300</v>
      </c>
    </row>
    <row r="10" spans="1:16" x14ac:dyDescent="0.3">
      <c r="A10" s="2">
        <v>2006</v>
      </c>
      <c r="B10" s="79">
        <v>3.9</v>
      </c>
      <c r="C10" s="79">
        <v>8.5</v>
      </c>
      <c r="D10" s="79">
        <v>4.5</v>
      </c>
      <c r="E10" s="34">
        <v>28.766519099999996</v>
      </c>
      <c r="F10" s="3">
        <v>7.5</v>
      </c>
      <c r="G10" s="34">
        <v>-9.334487764074515</v>
      </c>
      <c r="H10" s="3">
        <v>6.7</v>
      </c>
      <c r="I10" s="3">
        <v>64.5</v>
      </c>
      <c r="J10" s="4">
        <v>23.5</v>
      </c>
      <c r="K10" s="34">
        <v>15591.0646</v>
      </c>
      <c r="L10" s="3">
        <v>4652.5</v>
      </c>
      <c r="M10" s="3">
        <v>907</v>
      </c>
      <c r="N10" s="3">
        <v>78</v>
      </c>
      <c r="O10" s="3">
        <v>17.7</v>
      </c>
      <c r="P10" s="3">
        <v>171200</v>
      </c>
    </row>
    <row r="11" spans="1:16" x14ac:dyDescent="0.3">
      <c r="A11" s="2">
        <v>2007</v>
      </c>
      <c r="B11" s="79">
        <v>8</v>
      </c>
      <c r="C11" s="79">
        <v>8.5</v>
      </c>
      <c r="D11" s="79">
        <v>7</v>
      </c>
      <c r="E11" s="34">
        <v>28.873988499999996</v>
      </c>
      <c r="F11" s="3">
        <v>7.5</v>
      </c>
      <c r="G11" s="34">
        <v>-5.0728593075531325</v>
      </c>
      <c r="H11" s="3">
        <v>7.8</v>
      </c>
      <c r="I11" s="3">
        <v>65.599999999999994</v>
      </c>
      <c r="J11" s="4">
        <v>23.7</v>
      </c>
      <c r="K11" s="34">
        <v>17344.509399999999</v>
      </c>
      <c r="L11" s="3">
        <v>4771.5</v>
      </c>
      <c r="M11" s="3">
        <v>900</v>
      </c>
      <c r="N11" s="3">
        <v>79</v>
      </c>
      <c r="O11" s="3">
        <v>18.100000000000001</v>
      </c>
      <c r="P11" s="3">
        <v>185000</v>
      </c>
    </row>
    <row r="12" spans="1:16" x14ac:dyDescent="0.3">
      <c r="A12" s="2">
        <v>2008</v>
      </c>
      <c r="B12" s="79">
        <v>6.1</v>
      </c>
      <c r="C12" s="79">
        <v>9.5</v>
      </c>
      <c r="D12" s="79">
        <v>6</v>
      </c>
      <c r="E12" s="34">
        <v>29.125958799999996</v>
      </c>
      <c r="F12" s="3">
        <v>7.9</v>
      </c>
      <c r="G12" s="34">
        <v>-3.8054373752203103</v>
      </c>
      <c r="H12" s="3">
        <v>8.68</v>
      </c>
      <c r="I12" s="3">
        <v>71.8</v>
      </c>
      <c r="J12" s="4">
        <v>23.3</v>
      </c>
      <c r="K12" s="34">
        <v>18440.430889529995</v>
      </c>
      <c r="L12" s="3">
        <v>4942.3999999999996</v>
      </c>
      <c r="M12" s="3">
        <v>953</v>
      </c>
      <c r="N12" s="3">
        <v>79.599999999999994</v>
      </c>
      <c r="O12" s="3">
        <v>19.3</v>
      </c>
      <c r="P12" s="3">
        <v>198900</v>
      </c>
    </row>
    <row r="13" spans="1:16" x14ac:dyDescent="0.3">
      <c r="A13" s="2">
        <v>2009</v>
      </c>
      <c r="B13" s="79">
        <v>4.2</v>
      </c>
      <c r="C13" s="79">
        <v>9.5</v>
      </c>
      <c r="D13" s="79">
        <v>6</v>
      </c>
      <c r="E13" s="34">
        <v>27.153311800000001</v>
      </c>
      <c r="F13" s="3">
        <v>10.1</v>
      </c>
      <c r="G13" s="34">
        <v>-4.7560262448528468</v>
      </c>
      <c r="H13" s="3">
        <v>8.6300000000000008</v>
      </c>
      <c r="I13" s="3">
        <v>78.2</v>
      </c>
      <c r="J13" s="4">
        <v>22.6</v>
      </c>
      <c r="K13" s="34">
        <v>16573.977058679</v>
      </c>
      <c r="L13" s="3">
        <v>4659.7</v>
      </c>
      <c r="M13" s="3">
        <v>979</v>
      </c>
      <c r="N13" s="3">
        <v>80.5</v>
      </c>
      <c r="O13" s="3">
        <v>19.8</v>
      </c>
      <c r="P13" s="3">
        <v>199800</v>
      </c>
    </row>
    <row r="14" spans="1:16" x14ac:dyDescent="0.3">
      <c r="A14" s="2">
        <v>2010</v>
      </c>
      <c r="B14" s="79">
        <v>4.9000000000000004</v>
      </c>
      <c r="C14" s="79">
        <v>9.5</v>
      </c>
      <c r="D14" s="79">
        <v>7.5</v>
      </c>
      <c r="E14" s="34">
        <v>27.427572999999999</v>
      </c>
      <c r="F14" s="3">
        <v>11.3</v>
      </c>
      <c r="G14" s="34">
        <v>-4.4501131874639288</v>
      </c>
      <c r="H14" s="3">
        <v>5.47</v>
      </c>
      <c r="I14" s="3">
        <v>80.2</v>
      </c>
      <c r="J14" s="4">
        <v>20.100000000000001</v>
      </c>
      <c r="K14" s="34">
        <v>19690.045110228999</v>
      </c>
      <c r="L14" s="3">
        <v>4505.7</v>
      </c>
      <c r="M14" s="3">
        <v>880</v>
      </c>
      <c r="N14" s="3">
        <v>81.2</v>
      </c>
      <c r="O14" s="3">
        <v>20</v>
      </c>
      <c r="P14" s="3">
        <v>202600</v>
      </c>
    </row>
    <row r="15" spans="1:16" x14ac:dyDescent="0.3">
      <c r="A15" s="2">
        <v>2011</v>
      </c>
      <c r="B15" s="79">
        <v>3.9</v>
      </c>
      <c r="C15" s="79">
        <v>10</v>
      </c>
      <c r="D15" s="79">
        <v>7.5</v>
      </c>
      <c r="E15" s="34">
        <v>27.956157200000003</v>
      </c>
      <c r="F15" s="3">
        <v>11.1</v>
      </c>
      <c r="G15" s="34">
        <v>-5.2051818810051316</v>
      </c>
      <c r="H15" s="3">
        <v>6.04</v>
      </c>
      <c r="I15" s="3">
        <v>80.5</v>
      </c>
      <c r="J15" s="4">
        <v>19.5</v>
      </c>
      <c r="K15" s="34">
        <v>22342.502613877012</v>
      </c>
      <c r="L15" s="3">
        <v>4390.8999999999996</v>
      </c>
      <c r="M15" s="3">
        <v>859</v>
      </c>
      <c r="N15" s="3">
        <v>81.5</v>
      </c>
      <c r="O15" s="3">
        <v>21</v>
      </c>
      <c r="P15" s="3">
        <v>213100</v>
      </c>
    </row>
    <row r="16" spans="1:16" x14ac:dyDescent="0.3">
      <c r="A16" s="2">
        <v>2012</v>
      </c>
      <c r="B16" s="79">
        <v>5.7</v>
      </c>
      <c r="C16" s="79">
        <v>10</v>
      </c>
      <c r="D16" s="79">
        <v>8.5</v>
      </c>
      <c r="E16" s="34">
        <v>27.633666299999998</v>
      </c>
      <c r="F16" s="3">
        <v>11.1</v>
      </c>
      <c r="G16" s="34">
        <v>-2.329207964474274</v>
      </c>
      <c r="H16" s="3">
        <v>6.77</v>
      </c>
      <c r="I16" s="3">
        <v>78.400000000000006</v>
      </c>
      <c r="J16" s="4">
        <v>19.100000000000001</v>
      </c>
      <c r="K16" s="34">
        <v>23143.054006477003</v>
      </c>
      <c r="L16" s="3">
        <v>4264.1000000000004</v>
      </c>
      <c r="M16" s="3">
        <v>874</v>
      </c>
      <c r="N16" s="3">
        <v>82</v>
      </c>
      <c r="O16" s="3">
        <v>22.1</v>
      </c>
      <c r="P16" s="3">
        <v>223000</v>
      </c>
    </row>
    <row r="17" spans="1:16" x14ac:dyDescent="0.3">
      <c r="A17" s="2">
        <v>2013</v>
      </c>
      <c r="B17" s="79">
        <v>1.7</v>
      </c>
      <c r="C17" s="79">
        <v>10</v>
      </c>
      <c r="D17" s="79">
        <v>8.5</v>
      </c>
      <c r="E17" s="34">
        <v>28.197355999999999</v>
      </c>
      <c r="F17" s="3">
        <v>10.199999999999999</v>
      </c>
      <c r="G17" s="34">
        <v>-2.6088738436490897</v>
      </c>
      <c r="H17" s="3">
        <v>4.37</v>
      </c>
      <c r="I17" s="3">
        <v>77.2</v>
      </c>
      <c r="J17" s="4">
        <v>20.8</v>
      </c>
      <c r="K17" s="34">
        <v>24117.786292674995</v>
      </c>
      <c r="L17" s="3">
        <v>4572.3</v>
      </c>
      <c r="M17" s="3">
        <v>880</v>
      </c>
      <c r="N17" s="3">
        <v>82.5</v>
      </c>
      <c r="O17" s="3">
        <v>22.6</v>
      </c>
      <c r="P17" s="3">
        <v>231000</v>
      </c>
    </row>
    <row r="18" spans="1:16" x14ac:dyDescent="0.3">
      <c r="A18" s="2">
        <v>2014</v>
      </c>
      <c r="B18" s="79">
        <v>-0.2</v>
      </c>
      <c r="C18" s="79">
        <v>10</v>
      </c>
      <c r="D18" s="79">
        <v>8.5</v>
      </c>
      <c r="E18" s="34">
        <v>29.391082299999997</v>
      </c>
      <c r="F18" s="3">
        <v>7.8</v>
      </c>
      <c r="G18" s="34">
        <v>-2.7726466805169894</v>
      </c>
      <c r="H18" s="3">
        <v>2.38</v>
      </c>
      <c r="I18" s="3">
        <v>76.5</v>
      </c>
      <c r="J18" s="4">
        <v>22</v>
      </c>
      <c r="K18" s="34">
        <v>26064.040833077001</v>
      </c>
      <c r="L18" s="3">
        <v>5532.1</v>
      </c>
      <c r="M18" s="3">
        <v>867</v>
      </c>
      <c r="N18" s="3">
        <v>83.1</v>
      </c>
      <c r="O18" s="3">
        <v>23.4</v>
      </c>
      <c r="P18" s="3">
        <v>237700</v>
      </c>
    </row>
    <row r="19" spans="1:16" x14ac:dyDescent="0.3">
      <c r="A19" s="2">
        <v>2015</v>
      </c>
      <c r="B19" s="79">
        <v>-0.1</v>
      </c>
      <c r="C19" s="79">
        <v>10</v>
      </c>
      <c r="D19" s="79">
        <v>8.5</v>
      </c>
      <c r="E19" s="34">
        <v>30.450620599999997</v>
      </c>
      <c r="F19" s="3">
        <v>6.8</v>
      </c>
      <c r="G19" s="34">
        <v>-2.0150220944255137</v>
      </c>
      <c r="H19" s="3">
        <v>1.64</v>
      </c>
      <c r="I19" s="3">
        <v>75.7</v>
      </c>
      <c r="J19" s="5">
        <v>22.2</v>
      </c>
      <c r="K19" s="34">
        <v>28013.525170725978</v>
      </c>
      <c r="L19" s="3">
        <v>6066.8</v>
      </c>
      <c r="M19" s="3">
        <v>878</v>
      </c>
      <c r="N19" s="3">
        <v>83.2</v>
      </c>
      <c r="O19" s="3">
        <v>24.2</v>
      </c>
      <c r="P19" s="3">
        <v>247700</v>
      </c>
    </row>
    <row r="20" spans="1:16" x14ac:dyDescent="0.3">
      <c r="A20" s="2">
        <v>2016</v>
      </c>
      <c r="B20" s="79">
        <v>0.4</v>
      </c>
      <c r="C20" s="79">
        <v>10</v>
      </c>
      <c r="D20" s="79">
        <v>8.5</v>
      </c>
      <c r="E20" s="34">
        <v>31.1870461</v>
      </c>
      <c r="F20" s="3">
        <v>5.0999999999999996</v>
      </c>
      <c r="G20" s="34">
        <v>-1.7507689287826467</v>
      </c>
      <c r="H20" s="3">
        <v>1.04</v>
      </c>
      <c r="I20" s="3">
        <v>74.599999999999994</v>
      </c>
      <c r="J20" s="4">
        <v>19.5</v>
      </c>
      <c r="K20" s="34">
        <v>28960.455302764971</v>
      </c>
      <c r="L20" s="3">
        <v>5363.7</v>
      </c>
      <c r="M20" s="3">
        <v>923</v>
      </c>
      <c r="N20" s="3">
        <v>83.4</v>
      </c>
      <c r="O20" s="3">
        <v>23.7</v>
      </c>
      <c r="P20" s="3">
        <v>263200</v>
      </c>
    </row>
    <row r="21" spans="1:16" x14ac:dyDescent="0.3">
      <c r="A21" s="2">
        <v>2017</v>
      </c>
      <c r="B21" s="79">
        <v>2.4</v>
      </c>
      <c r="C21" s="79">
        <v>10</v>
      </c>
      <c r="D21" s="79">
        <v>8.5</v>
      </c>
      <c r="E21" s="34">
        <v>32.517378399999998</v>
      </c>
      <c r="F21" s="3">
        <v>4.2</v>
      </c>
      <c r="G21" s="34">
        <v>-2.3654284908495136</v>
      </c>
      <c r="H21" s="3">
        <v>0.9</v>
      </c>
      <c r="I21" s="3">
        <v>72</v>
      </c>
      <c r="J21" s="4">
        <v>22.1</v>
      </c>
      <c r="K21" s="34">
        <v>31133.857516158008</v>
      </c>
      <c r="L21" s="3">
        <v>6878</v>
      </c>
      <c r="M21" s="3">
        <v>953</v>
      </c>
      <c r="N21" s="3">
        <v>84</v>
      </c>
      <c r="O21" s="3">
        <v>24.1</v>
      </c>
      <c r="P21" s="3">
        <v>297000</v>
      </c>
    </row>
    <row r="22" spans="1:16" x14ac:dyDescent="0.3">
      <c r="A22" s="2">
        <v>2018</v>
      </c>
      <c r="B22" s="79">
        <v>2.8</v>
      </c>
      <c r="C22" s="79">
        <v>10</v>
      </c>
      <c r="D22" s="79">
        <v>8.5</v>
      </c>
      <c r="E22" s="34">
        <v>34.353105799999994</v>
      </c>
      <c r="F22" s="3">
        <v>3.7</v>
      </c>
      <c r="G22" s="34">
        <v>-1.9998786587169093</v>
      </c>
      <c r="H22" s="3">
        <v>0.9</v>
      </c>
      <c r="I22" s="3">
        <v>68.8</v>
      </c>
      <c r="J22" s="4">
        <v>24.7</v>
      </c>
      <c r="K22" s="34">
        <v>33409.082456192999</v>
      </c>
      <c r="L22" s="3">
        <v>8746.2000000000007</v>
      </c>
      <c r="M22" s="3">
        <v>990</v>
      </c>
      <c r="N22" s="3">
        <v>84.9</v>
      </c>
      <c r="O22" s="3">
        <v>25</v>
      </c>
      <c r="P22" s="3">
        <v>329900</v>
      </c>
    </row>
    <row r="23" spans="1:16" x14ac:dyDescent="0.3">
      <c r="A23" s="2">
        <v>2019</v>
      </c>
      <c r="B23" s="79">
        <v>3.4</v>
      </c>
      <c r="C23" s="79">
        <v>10</v>
      </c>
      <c r="D23" s="79">
        <v>8.5</v>
      </c>
      <c r="E23" s="34">
        <v>36.096508199999995</v>
      </c>
      <c r="F23" s="3">
        <v>3.5</v>
      </c>
      <c r="G23" s="34">
        <v>-1.9732581164489349</v>
      </c>
      <c r="H23" s="3">
        <v>0.9</v>
      </c>
      <c r="I23" s="3">
        <v>65</v>
      </c>
      <c r="J23" s="4">
        <v>27.1</v>
      </c>
      <c r="K23" s="34">
        <v>35470.093306723975</v>
      </c>
      <c r="L23" s="3">
        <v>10404.299999999999</v>
      </c>
      <c r="M23" s="3">
        <v>1019</v>
      </c>
      <c r="N23" s="3">
        <v>84.9</v>
      </c>
      <c r="O23" s="3">
        <v>25.9</v>
      </c>
      <c r="P23" s="3">
        <v>367800</v>
      </c>
    </row>
    <row r="24" spans="1:16" x14ac:dyDescent="0.3">
      <c r="A24" s="2">
        <v>2020</v>
      </c>
      <c r="B24" s="79">
        <v>3.3</v>
      </c>
      <c r="C24" s="79">
        <v>10</v>
      </c>
      <c r="D24" s="79">
        <v>8.5</v>
      </c>
      <c r="E24" s="34">
        <v>34.471961</v>
      </c>
      <c r="F24" s="3">
        <v>4.3</v>
      </c>
      <c r="G24" s="34">
        <v>-7.4656539627278669</v>
      </c>
      <c r="H24" s="3">
        <v>0.75</v>
      </c>
      <c r="I24" s="3">
        <v>78.7</v>
      </c>
      <c r="J24" s="4">
        <v>26.8</v>
      </c>
      <c r="K24" s="34">
        <v>36832.592309280008</v>
      </c>
      <c r="L24" s="3">
        <v>10835.6</v>
      </c>
      <c r="M24" s="3">
        <v>1051</v>
      </c>
      <c r="N24" s="3">
        <v>85.6</v>
      </c>
      <c r="O24" s="3">
        <v>27.1</v>
      </c>
      <c r="P24" s="3">
        <v>403600</v>
      </c>
    </row>
    <row r="25" spans="1:16" x14ac:dyDescent="0.3">
      <c r="A25" s="2">
        <v>2021</v>
      </c>
      <c r="B25" s="79">
        <v>5.0999999999999996</v>
      </c>
      <c r="C25" s="79">
        <v>10</v>
      </c>
      <c r="D25" s="79">
        <v>8.5</v>
      </c>
      <c r="E25" s="34">
        <v>36.947192999999999</v>
      </c>
      <c r="F25" s="3">
        <v>4.0999999999999996</v>
      </c>
      <c r="G25" s="34">
        <v>-7.015793305620873</v>
      </c>
      <c r="H25" s="3">
        <v>1.1200000000000001</v>
      </c>
      <c r="I25" s="3">
        <v>76.2</v>
      </c>
      <c r="J25" s="4">
        <v>27.26</v>
      </c>
      <c r="K25" s="34">
        <v>42753.143578247</v>
      </c>
      <c r="L25" s="3">
        <v>12621.1</v>
      </c>
      <c r="M25" s="3">
        <v>982</v>
      </c>
      <c r="N25" s="3">
        <v>86.4</v>
      </c>
      <c r="O25" s="3">
        <v>29.3</v>
      </c>
      <c r="P25" s="3">
        <v>438800</v>
      </c>
    </row>
    <row r="26" spans="1:16" x14ac:dyDescent="0.3">
      <c r="A26" s="2">
        <v>2022</v>
      </c>
      <c r="B26" s="79">
        <v>14.5</v>
      </c>
      <c r="C26" s="79">
        <v>10</v>
      </c>
      <c r="D26" s="79">
        <v>8.5</v>
      </c>
      <c r="E26" s="34">
        <v>38.529929500000001</v>
      </c>
      <c r="F26" s="3">
        <v>3.7</v>
      </c>
      <c r="G26" s="34">
        <v>-6.0058596477510271</v>
      </c>
      <c r="H26" s="3">
        <v>8.0299999999999994</v>
      </c>
      <c r="I26" s="3">
        <v>73.8</v>
      </c>
      <c r="J26" s="4">
        <v>27.85</v>
      </c>
      <c r="K26" s="34">
        <v>55750.908876309986</v>
      </c>
      <c r="L26" s="3">
        <v>15342.8</v>
      </c>
      <c r="M26" s="3">
        <v>1027</v>
      </c>
      <c r="N26" s="3">
        <v>87.1</v>
      </c>
      <c r="O26" s="3">
        <v>29.4</v>
      </c>
      <c r="P26" s="3">
        <v>515766</v>
      </c>
    </row>
    <row r="27" spans="1:16" x14ac:dyDescent="0.3">
      <c r="A27" s="2">
        <v>2023</v>
      </c>
      <c r="B27" s="79">
        <v>17.600000000000001</v>
      </c>
      <c r="C27" s="79">
        <v>10</v>
      </c>
      <c r="D27" s="79">
        <v>8.5</v>
      </c>
      <c r="E27" s="34">
        <v>38.266310599999997</v>
      </c>
      <c r="F27" s="3">
        <v>4.2</v>
      </c>
      <c r="G27" s="34">
        <v>-6.7335143177419479</v>
      </c>
      <c r="H27" s="3">
        <v>12.75</v>
      </c>
      <c r="I27" s="3">
        <v>73.400000000000006</v>
      </c>
      <c r="J27" s="5">
        <v>25.59</v>
      </c>
      <c r="K27" s="34">
        <v>57124.797063151018</v>
      </c>
      <c r="L27" s="3">
        <v>16085.3</v>
      </c>
      <c r="M27" s="3">
        <v>1052</v>
      </c>
      <c r="N27" s="3">
        <v>87.4</v>
      </c>
      <c r="O27" s="3">
        <v>29.8</v>
      </c>
      <c r="P27" s="3">
        <v>589114</v>
      </c>
    </row>
    <row r="28" spans="1:16" x14ac:dyDescent="0.3">
      <c r="A28" s="2">
        <v>2024</v>
      </c>
      <c r="B28" s="80">
        <v>3.7</v>
      </c>
      <c r="C28" s="80">
        <v>10</v>
      </c>
      <c r="D28" s="80">
        <v>8.5</v>
      </c>
      <c r="E28" s="34">
        <v>38.469754500000001</v>
      </c>
      <c r="F28" s="3">
        <v>4.3</v>
      </c>
      <c r="G28" s="34">
        <v>-4.8935713468357847</v>
      </c>
      <c r="H28" s="3">
        <v>7.69</v>
      </c>
      <c r="I28" s="3">
        <v>73.5</v>
      </c>
      <c r="J28" s="4">
        <v>23.4</v>
      </c>
      <c r="K28" s="34">
        <v>57007.789805393986</v>
      </c>
      <c r="L28" s="3">
        <v>15501</v>
      </c>
      <c r="M28" s="3">
        <v>1057</v>
      </c>
      <c r="N28" s="3">
        <v>88.1</v>
      </c>
      <c r="O28" s="3">
        <v>31.1</v>
      </c>
      <c r="P28" s="36">
        <v>646800</v>
      </c>
    </row>
    <row r="29" spans="1:16" x14ac:dyDescent="0.3">
      <c r="A29" s="17" t="s">
        <v>116</v>
      </c>
      <c r="B29" s="15">
        <v>0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1</v>
      </c>
      <c r="I29" s="15">
        <v>1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</row>
    <row r="31" spans="1:16" x14ac:dyDescent="0.3">
      <c r="B31" s="25"/>
      <c r="C31" s="25"/>
      <c r="D31" s="25"/>
      <c r="E31" s="25"/>
      <c r="F31" s="25"/>
      <c r="G31" s="25"/>
      <c r="J31" s="25"/>
      <c r="K31" s="24"/>
    </row>
    <row r="33" spans="1:16" ht="43.2" x14ac:dyDescent="0.3">
      <c r="B33" s="1" t="s">
        <v>0</v>
      </c>
      <c r="C33" s="1" t="s">
        <v>108</v>
      </c>
      <c r="D33" s="1" t="s">
        <v>179</v>
      </c>
      <c r="E33" s="1" t="s">
        <v>185</v>
      </c>
      <c r="F33" s="1" t="s">
        <v>106</v>
      </c>
      <c r="G33" s="1" t="s">
        <v>194</v>
      </c>
      <c r="H33" s="1" t="s">
        <v>107</v>
      </c>
      <c r="I33" s="1" t="s">
        <v>181</v>
      </c>
      <c r="J33" s="1" t="s">
        <v>197</v>
      </c>
      <c r="K33" s="1" t="s">
        <v>191</v>
      </c>
      <c r="L33" s="1" t="s">
        <v>200</v>
      </c>
      <c r="M33" s="1" t="s">
        <v>187</v>
      </c>
      <c r="N33" s="1" t="s">
        <v>203</v>
      </c>
      <c r="O33" s="1" t="s">
        <v>237</v>
      </c>
      <c r="P33" s="1" t="s">
        <v>1</v>
      </c>
    </row>
    <row r="34" spans="1:16" x14ac:dyDescent="0.3">
      <c r="B34" s="38" t="s">
        <v>103</v>
      </c>
      <c r="C34" s="38" t="s">
        <v>103</v>
      </c>
      <c r="D34" s="38" t="s">
        <v>103</v>
      </c>
      <c r="E34" s="38" t="s">
        <v>189</v>
      </c>
      <c r="F34" s="38" t="s">
        <v>104</v>
      </c>
      <c r="G34" s="38" t="s">
        <v>104</v>
      </c>
      <c r="H34" s="38" t="s">
        <v>104</v>
      </c>
      <c r="I34" s="38" t="s">
        <v>104</v>
      </c>
      <c r="J34" s="38" t="s">
        <v>104</v>
      </c>
      <c r="K34" s="38" t="s">
        <v>190</v>
      </c>
      <c r="L34" s="38" t="s">
        <v>190</v>
      </c>
      <c r="M34" s="38" t="s">
        <v>188</v>
      </c>
      <c r="N34" s="38" t="s">
        <v>104</v>
      </c>
      <c r="O34" s="38" t="s">
        <v>104</v>
      </c>
      <c r="P34" s="38" t="s">
        <v>103</v>
      </c>
    </row>
    <row r="35" spans="1:16" x14ac:dyDescent="0.3">
      <c r="A35" s="2">
        <v>2000</v>
      </c>
      <c r="B35" s="19">
        <f t="shared" ref="B35:O35" si="0">RANK(B4,B$4:B$28,B$29)</f>
        <v>3</v>
      </c>
      <c r="C35" s="19">
        <f t="shared" si="0"/>
        <v>23</v>
      </c>
      <c r="D35" s="19">
        <f t="shared" si="0"/>
        <v>22</v>
      </c>
      <c r="E35" s="19">
        <f>RANK(E4,E$4:E$28,E$29)</f>
        <v>25</v>
      </c>
      <c r="F35" s="19">
        <f t="shared" si="0"/>
        <v>12</v>
      </c>
      <c r="G35" s="19">
        <f t="shared" si="0"/>
        <v>9</v>
      </c>
      <c r="H35" s="19">
        <f t="shared" si="0"/>
        <v>24</v>
      </c>
      <c r="I35" s="19">
        <f t="shared" si="0"/>
        <v>2</v>
      </c>
      <c r="J35" s="19">
        <f t="shared" si="0"/>
        <v>6</v>
      </c>
      <c r="K35" s="19">
        <f t="shared" si="0"/>
        <v>25</v>
      </c>
      <c r="L35" s="19">
        <f t="shared" si="0"/>
        <v>25</v>
      </c>
      <c r="M35" s="19">
        <f t="shared" si="0"/>
        <v>1</v>
      </c>
      <c r="N35" s="19">
        <f t="shared" si="0"/>
        <v>25</v>
      </c>
      <c r="O35" s="19">
        <f t="shared" si="0"/>
        <v>24</v>
      </c>
      <c r="P35" s="35">
        <v>87600</v>
      </c>
    </row>
    <row r="36" spans="1:16" x14ac:dyDescent="0.3">
      <c r="A36" s="2">
        <v>2001</v>
      </c>
      <c r="B36" s="19">
        <f t="shared" ref="B36:O36" si="1">RANK(B5,B$4:B$28,B$29)</f>
        <v>4</v>
      </c>
      <c r="C36" s="19">
        <f t="shared" si="1"/>
        <v>23</v>
      </c>
      <c r="D36" s="19">
        <f t="shared" si="1"/>
        <v>22</v>
      </c>
      <c r="E36" s="19">
        <f t="shared" si="1"/>
        <v>24</v>
      </c>
      <c r="F36" s="19">
        <f t="shared" si="1"/>
        <v>15</v>
      </c>
      <c r="G36" s="19">
        <f t="shared" si="1"/>
        <v>11</v>
      </c>
      <c r="H36" s="19">
        <f t="shared" si="1"/>
        <v>22</v>
      </c>
      <c r="I36" s="19">
        <f t="shared" si="1"/>
        <v>1</v>
      </c>
      <c r="J36" s="19">
        <f t="shared" si="1"/>
        <v>7</v>
      </c>
      <c r="K36" s="19">
        <f t="shared" si="1"/>
        <v>24</v>
      </c>
      <c r="L36" s="19">
        <f t="shared" si="1"/>
        <v>24</v>
      </c>
      <c r="M36" s="19">
        <f t="shared" si="1"/>
        <v>2</v>
      </c>
      <c r="N36" s="19">
        <f t="shared" si="1"/>
        <v>24</v>
      </c>
      <c r="O36" s="19">
        <f t="shared" si="1"/>
        <v>24</v>
      </c>
      <c r="P36" s="35">
        <v>103600</v>
      </c>
    </row>
    <row r="37" spans="1:16" x14ac:dyDescent="0.3">
      <c r="A37" s="2">
        <v>2002</v>
      </c>
      <c r="B37" s="19">
        <f t="shared" ref="B37:O37" si="2">RANK(B6,B$4:B$28,B$29)</f>
        <v>9</v>
      </c>
      <c r="C37" s="19">
        <f t="shared" si="2"/>
        <v>23</v>
      </c>
      <c r="D37" s="19">
        <f t="shared" si="2"/>
        <v>22</v>
      </c>
      <c r="E37" s="19">
        <f t="shared" si="2"/>
        <v>23</v>
      </c>
      <c r="F37" s="19">
        <f t="shared" si="2"/>
        <v>16</v>
      </c>
      <c r="G37" s="19">
        <f t="shared" si="2"/>
        <v>24</v>
      </c>
      <c r="H37" s="19">
        <f t="shared" si="2"/>
        <v>21</v>
      </c>
      <c r="I37" s="19">
        <f t="shared" si="2"/>
        <v>2</v>
      </c>
      <c r="J37" s="19">
        <f t="shared" si="2"/>
        <v>8</v>
      </c>
      <c r="K37" s="19">
        <f t="shared" si="2"/>
        <v>23</v>
      </c>
      <c r="L37" s="19">
        <f t="shared" si="2"/>
        <v>23</v>
      </c>
      <c r="M37" s="19">
        <f t="shared" si="2"/>
        <v>6</v>
      </c>
      <c r="N37" s="19">
        <f t="shared" si="2"/>
        <v>23</v>
      </c>
      <c r="O37" s="19">
        <f t="shared" si="2"/>
        <v>23</v>
      </c>
      <c r="P37" s="35">
        <v>122500</v>
      </c>
    </row>
    <row r="38" spans="1:16" x14ac:dyDescent="0.3">
      <c r="A38" s="2">
        <v>2003</v>
      </c>
      <c r="B38" s="19">
        <f t="shared" ref="B38:O38" si="3">RANK(B7,B$4:B$28,B$29)</f>
        <v>12</v>
      </c>
      <c r="C38" s="19">
        <f t="shared" si="3"/>
        <v>18</v>
      </c>
      <c r="D38" s="19">
        <f t="shared" si="3"/>
        <v>22</v>
      </c>
      <c r="E38" s="19">
        <f t="shared" si="3"/>
        <v>22</v>
      </c>
      <c r="F38" s="19">
        <f t="shared" si="3"/>
        <v>14</v>
      </c>
      <c r="G38" s="19">
        <f t="shared" si="3"/>
        <v>21</v>
      </c>
      <c r="H38" s="19">
        <f t="shared" si="3"/>
        <v>18</v>
      </c>
      <c r="I38" s="19">
        <f t="shared" si="3"/>
        <v>4</v>
      </c>
      <c r="J38" s="19">
        <f t="shared" si="3"/>
        <v>13</v>
      </c>
      <c r="K38" s="19">
        <f t="shared" si="3"/>
        <v>16</v>
      </c>
      <c r="L38" s="19">
        <f t="shared" si="3"/>
        <v>22</v>
      </c>
      <c r="M38" s="19">
        <f t="shared" si="3"/>
        <v>11</v>
      </c>
      <c r="N38" s="19">
        <f t="shared" si="3"/>
        <v>22</v>
      </c>
      <c r="O38" s="19">
        <f t="shared" si="3"/>
        <v>22</v>
      </c>
      <c r="P38" s="35">
        <v>137200</v>
      </c>
    </row>
    <row r="39" spans="1:16" x14ac:dyDescent="0.3">
      <c r="A39" s="2">
        <v>2004</v>
      </c>
      <c r="B39" s="19">
        <f t="shared" ref="B39:O39" si="4">RANK(B8,B$4:B$28,B$29)</f>
        <v>6</v>
      </c>
      <c r="C39" s="19">
        <f t="shared" si="4"/>
        <v>18</v>
      </c>
      <c r="D39" s="19">
        <f t="shared" si="4"/>
        <v>20</v>
      </c>
      <c r="E39" s="19">
        <f t="shared" si="4"/>
        <v>21</v>
      </c>
      <c r="F39" s="19">
        <f t="shared" si="4"/>
        <v>13</v>
      </c>
      <c r="G39" s="19">
        <f t="shared" si="4"/>
        <v>18</v>
      </c>
      <c r="H39" s="19">
        <f t="shared" si="4"/>
        <v>23</v>
      </c>
      <c r="I39" s="19">
        <f t="shared" si="4"/>
        <v>5</v>
      </c>
      <c r="J39" s="19">
        <f t="shared" si="4"/>
        <v>10</v>
      </c>
      <c r="K39" s="19">
        <f t="shared" si="4"/>
        <v>22</v>
      </c>
      <c r="L39" s="19">
        <f t="shared" si="4"/>
        <v>21</v>
      </c>
      <c r="M39" s="19">
        <f t="shared" si="4"/>
        <v>16</v>
      </c>
      <c r="N39" s="19">
        <f t="shared" si="4"/>
        <v>21</v>
      </c>
      <c r="O39" s="19">
        <f t="shared" si="4"/>
        <v>21</v>
      </c>
      <c r="P39" s="35">
        <v>145700</v>
      </c>
    </row>
    <row r="40" spans="1:16" x14ac:dyDescent="0.3">
      <c r="A40" s="2">
        <v>2005</v>
      </c>
      <c r="B40" s="19">
        <f t="shared" ref="B40:O40" si="5">RANK(B9,B$4:B$28,B$29)</f>
        <v>17</v>
      </c>
      <c r="C40" s="19">
        <f t="shared" si="5"/>
        <v>18</v>
      </c>
      <c r="D40" s="19">
        <f t="shared" si="5"/>
        <v>20</v>
      </c>
      <c r="E40" s="19">
        <f t="shared" si="5"/>
        <v>18</v>
      </c>
      <c r="F40" s="19">
        <f t="shared" si="5"/>
        <v>10</v>
      </c>
      <c r="G40" s="19">
        <f t="shared" si="5"/>
        <v>23</v>
      </c>
      <c r="H40" s="19">
        <f t="shared" si="5"/>
        <v>14</v>
      </c>
      <c r="I40" s="19">
        <f t="shared" si="5"/>
        <v>6</v>
      </c>
      <c r="J40" s="19">
        <f t="shared" si="5"/>
        <v>11</v>
      </c>
      <c r="K40" s="19">
        <f t="shared" si="5"/>
        <v>21</v>
      </c>
      <c r="L40" s="19">
        <f t="shared" si="5"/>
        <v>18</v>
      </c>
      <c r="M40" s="19">
        <f t="shared" si="5"/>
        <v>15</v>
      </c>
      <c r="N40" s="19">
        <f t="shared" si="5"/>
        <v>20</v>
      </c>
      <c r="O40" s="19">
        <f t="shared" si="5"/>
        <v>20</v>
      </c>
      <c r="P40" s="35">
        <v>158300</v>
      </c>
    </row>
    <row r="41" spans="1:16" x14ac:dyDescent="0.3">
      <c r="A41" s="2">
        <v>2006</v>
      </c>
      <c r="B41" s="19">
        <f t="shared" ref="B41:O41" si="6">RANK(B10,B$4:B$28,B$29)</f>
        <v>14</v>
      </c>
      <c r="C41" s="19">
        <f t="shared" si="6"/>
        <v>18</v>
      </c>
      <c r="D41" s="19">
        <f t="shared" si="6"/>
        <v>19</v>
      </c>
      <c r="E41" s="19">
        <f t="shared" si="6"/>
        <v>14</v>
      </c>
      <c r="F41" s="19">
        <f t="shared" si="6"/>
        <v>8</v>
      </c>
      <c r="G41" s="19">
        <f t="shared" si="6"/>
        <v>25</v>
      </c>
      <c r="H41" s="19">
        <f t="shared" si="6"/>
        <v>12</v>
      </c>
      <c r="I41" s="19">
        <f t="shared" si="6"/>
        <v>7</v>
      </c>
      <c r="J41" s="19">
        <f t="shared" si="6"/>
        <v>14</v>
      </c>
      <c r="K41" s="19">
        <f t="shared" si="6"/>
        <v>20</v>
      </c>
      <c r="L41" s="19">
        <f t="shared" si="6"/>
        <v>15</v>
      </c>
      <c r="M41" s="19">
        <f t="shared" si="6"/>
        <v>18</v>
      </c>
      <c r="N41" s="19">
        <f t="shared" si="6"/>
        <v>19</v>
      </c>
      <c r="O41" s="19">
        <f t="shared" si="6"/>
        <v>19</v>
      </c>
      <c r="P41" s="35">
        <v>171200</v>
      </c>
    </row>
    <row r="42" spans="1:16" x14ac:dyDescent="0.3">
      <c r="A42" s="2">
        <v>2007</v>
      </c>
      <c r="B42" s="19">
        <f t="shared" ref="B42:O42" si="7">RANK(B11,B$4:B$28,B$29)</f>
        <v>5</v>
      </c>
      <c r="C42" s="19">
        <f t="shared" si="7"/>
        <v>18</v>
      </c>
      <c r="D42" s="19">
        <f t="shared" si="7"/>
        <v>16</v>
      </c>
      <c r="E42" s="19">
        <f t="shared" si="7"/>
        <v>13</v>
      </c>
      <c r="F42" s="19">
        <f t="shared" si="7"/>
        <v>8</v>
      </c>
      <c r="G42" s="19">
        <f t="shared" si="7"/>
        <v>15</v>
      </c>
      <c r="H42" s="19">
        <f t="shared" si="7"/>
        <v>16</v>
      </c>
      <c r="I42" s="19">
        <f t="shared" si="7"/>
        <v>9</v>
      </c>
      <c r="J42" s="19">
        <f t="shared" si="7"/>
        <v>12</v>
      </c>
      <c r="K42" s="19">
        <f t="shared" si="7"/>
        <v>18</v>
      </c>
      <c r="L42" s="19">
        <f t="shared" si="7"/>
        <v>13</v>
      </c>
      <c r="M42" s="19">
        <f t="shared" si="7"/>
        <v>19</v>
      </c>
      <c r="N42" s="19">
        <f t="shared" si="7"/>
        <v>18</v>
      </c>
      <c r="O42" s="19">
        <f t="shared" si="7"/>
        <v>18</v>
      </c>
      <c r="P42" s="35">
        <v>185000</v>
      </c>
    </row>
    <row r="43" spans="1:16" x14ac:dyDescent="0.3">
      <c r="A43" s="2">
        <v>2008</v>
      </c>
      <c r="B43" s="19">
        <f t="shared" ref="B43:O43" si="8">RANK(B12,B$4:B$28,B$29)</f>
        <v>7</v>
      </c>
      <c r="C43" s="19">
        <f t="shared" si="8"/>
        <v>15</v>
      </c>
      <c r="D43" s="19">
        <f t="shared" si="8"/>
        <v>17</v>
      </c>
      <c r="E43" s="19">
        <f t="shared" si="8"/>
        <v>12</v>
      </c>
      <c r="F43" s="19">
        <f t="shared" si="8"/>
        <v>6</v>
      </c>
      <c r="G43" s="19">
        <f t="shared" si="8"/>
        <v>10</v>
      </c>
      <c r="H43" s="19">
        <f t="shared" si="8"/>
        <v>20</v>
      </c>
      <c r="I43" s="19">
        <f t="shared" si="8"/>
        <v>11</v>
      </c>
      <c r="J43" s="19">
        <f t="shared" si="8"/>
        <v>16</v>
      </c>
      <c r="K43" s="19">
        <f t="shared" si="8"/>
        <v>17</v>
      </c>
      <c r="L43" s="19">
        <f t="shared" si="8"/>
        <v>12</v>
      </c>
      <c r="M43" s="19">
        <f t="shared" si="8"/>
        <v>13</v>
      </c>
      <c r="N43" s="19">
        <f t="shared" si="8"/>
        <v>17</v>
      </c>
      <c r="O43" s="19">
        <f t="shared" si="8"/>
        <v>17</v>
      </c>
      <c r="P43" s="35">
        <v>198900</v>
      </c>
    </row>
    <row r="44" spans="1:16" x14ac:dyDescent="0.3">
      <c r="A44" s="2">
        <v>2009</v>
      </c>
      <c r="B44" s="19">
        <f t="shared" ref="B44:O44" si="9">RANK(B13,B$4:B$28,B$29)</f>
        <v>13</v>
      </c>
      <c r="C44" s="19">
        <f t="shared" si="9"/>
        <v>15</v>
      </c>
      <c r="D44" s="19">
        <f t="shared" si="9"/>
        <v>17</v>
      </c>
      <c r="E44" s="19">
        <f t="shared" si="9"/>
        <v>20</v>
      </c>
      <c r="F44" s="19">
        <f t="shared" si="9"/>
        <v>5</v>
      </c>
      <c r="G44" s="19">
        <f t="shared" si="9"/>
        <v>13</v>
      </c>
      <c r="H44" s="19">
        <f t="shared" si="9"/>
        <v>19</v>
      </c>
      <c r="I44" s="19">
        <f t="shared" si="9"/>
        <v>21</v>
      </c>
      <c r="J44" s="19">
        <f t="shared" si="9"/>
        <v>17</v>
      </c>
      <c r="K44" s="19">
        <f t="shared" si="9"/>
        <v>19</v>
      </c>
      <c r="L44" s="19">
        <f t="shared" si="9"/>
        <v>14</v>
      </c>
      <c r="M44" s="19">
        <f t="shared" si="9"/>
        <v>12</v>
      </c>
      <c r="N44" s="19">
        <f t="shared" si="9"/>
        <v>16</v>
      </c>
      <c r="O44" s="19">
        <f t="shared" si="9"/>
        <v>16</v>
      </c>
      <c r="P44" s="35">
        <v>199800</v>
      </c>
    </row>
    <row r="45" spans="1:16" x14ac:dyDescent="0.3">
      <c r="A45" s="2">
        <v>2010</v>
      </c>
      <c r="B45" s="19">
        <f t="shared" ref="B45:O45" si="10">RANK(B14,B$4:B$28,B$29)</f>
        <v>11</v>
      </c>
      <c r="C45" s="19">
        <f t="shared" si="10"/>
        <v>15</v>
      </c>
      <c r="D45" s="19">
        <f t="shared" si="10"/>
        <v>14</v>
      </c>
      <c r="E45" s="19">
        <f t="shared" si="10"/>
        <v>19</v>
      </c>
      <c r="F45" s="19">
        <f t="shared" si="10"/>
        <v>1</v>
      </c>
      <c r="G45" s="19">
        <f t="shared" si="10"/>
        <v>12</v>
      </c>
      <c r="H45" s="19">
        <f t="shared" si="10"/>
        <v>10</v>
      </c>
      <c r="I45" s="19">
        <f t="shared" si="10"/>
        <v>24</v>
      </c>
      <c r="J45" s="19">
        <f t="shared" si="10"/>
        <v>22</v>
      </c>
      <c r="K45" s="19">
        <f t="shared" si="10"/>
        <v>15</v>
      </c>
      <c r="L45" s="19">
        <f t="shared" si="10"/>
        <v>17</v>
      </c>
      <c r="M45" s="19">
        <f t="shared" si="10"/>
        <v>20</v>
      </c>
      <c r="N45" s="19">
        <f t="shared" si="10"/>
        <v>15</v>
      </c>
      <c r="O45" s="19">
        <f t="shared" si="10"/>
        <v>15</v>
      </c>
      <c r="P45" s="35">
        <v>202600</v>
      </c>
    </row>
    <row r="46" spans="1:16" x14ac:dyDescent="0.3">
      <c r="A46" s="2">
        <v>2011</v>
      </c>
      <c r="B46" s="19">
        <f t="shared" ref="B46:O46" si="11">RANK(B15,B$4:B$28,B$29)</f>
        <v>14</v>
      </c>
      <c r="C46" s="19">
        <f t="shared" si="11"/>
        <v>1</v>
      </c>
      <c r="D46" s="19">
        <f t="shared" si="11"/>
        <v>14</v>
      </c>
      <c r="E46" s="19">
        <f t="shared" si="11"/>
        <v>16</v>
      </c>
      <c r="F46" s="19">
        <f t="shared" si="11"/>
        <v>2</v>
      </c>
      <c r="G46" s="19">
        <f t="shared" si="11"/>
        <v>16</v>
      </c>
      <c r="H46" s="19">
        <f t="shared" si="11"/>
        <v>11</v>
      </c>
      <c r="I46" s="19">
        <f t="shared" si="11"/>
        <v>25</v>
      </c>
      <c r="J46" s="19">
        <f t="shared" si="11"/>
        <v>23</v>
      </c>
      <c r="K46" s="19">
        <f t="shared" si="11"/>
        <v>14</v>
      </c>
      <c r="L46" s="19">
        <f t="shared" si="11"/>
        <v>19</v>
      </c>
      <c r="M46" s="19">
        <f t="shared" si="11"/>
        <v>25</v>
      </c>
      <c r="N46" s="19">
        <f t="shared" si="11"/>
        <v>14</v>
      </c>
      <c r="O46" s="19">
        <f t="shared" si="11"/>
        <v>14</v>
      </c>
      <c r="P46" s="35">
        <v>213100</v>
      </c>
    </row>
    <row r="47" spans="1:16" x14ac:dyDescent="0.3">
      <c r="A47" s="2">
        <v>2012</v>
      </c>
      <c r="B47" s="19">
        <f t="shared" ref="B47:O47" si="12">RANK(B16,B$4:B$28,B$29)</f>
        <v>8</v>
      </c>
      <c r="C47" s="19">
        <f t="shared" si="12"/>
        <v>1</v>
      </c>
      <c r="D47" s="19">
        <f t="shared" si="12"/>
        <v>1</v>
      </c>
      <c r="E47" s="19">
        <f t="shared" si="12"/>
        <v>17</v>
      </c>
      <c r="F47" s="19">
        <f t="shared" si="12"/>
        <v>2</v>
      </c>
      <c r="G47" s="19">
        <f t="shared" si="12"/>
        <v>5</v>
      </c>
      <c r="H47" s="19">
        <f t="shared" si="12"/>
        <v>13</v>
      </c>
      <c r="I47" s="19">
        <f t="shared" si="12"/>
        <v>22</v>
      </c>
      <c r="J47" s="19">
        <f t="shared" si="12"/>
        <v>25</v>
      </c>
      <c r="K47" s="19">
        <f t="shared" si="12"/>
        <v>13</v>
      </c>
      <c r="L47" s="19">
        <f t="shared" si="12"/>
        <v>20</v>
      </c>
      <c r="M47" s="19">
        <f t="shared" si="12"/>
        <v>23</v>
      </c>
      <c r="N47" s="19">
        <f t="shared" si="12"/>
        <v>13</v>
      </c>
      <c r="O47" s="19">
        <f t="shared" si="12"/>
        <v>13</v>
      </c>
      <c r="P47" s="35">
        <v>223000</v>
      </c>
    </row>
    <row r="48" spans="1:16" x14ac:dyDescent="0.3">
      <c r="A48" s="2">
        <v>2013</v>
      </c>
      <c r="B48" s="19">
        <f t="shared" ref="B48:O48" si="13">RANK(B17,B$4:B$28,B$29)</f>
        <v>22</v>
      </c>
      <c r="C48" s="19">
        <f t="shared" si="13"/>
        <v>1</v>
      </c>
      <c r="D48" s="19">
        <f t="shared" si="13"/>
        <v>1</v>
      </c>
      <c r="E48" s="19">
        <f t="shared" si="13"/>
        <v>15</v>
      </c>
      <c r="F48" s="19">
        <f t="shared" si="13"/>
        <v>4</v>
      </c>
      <c r="G48" s="19">
        <f t="shared" si="13"/>
        <v>7</v>
      </c>
      <c r="H48" s="19">
        <f t="shared" si="13"/>
        <v>9</v>
      </c>
      <c r="I48" s="19">
        <f t="shared" si="13"/>
        <v>20</v>
      </c>
      <c r="J48" s="19">
        <f t="shared" si="13"/>
        <v>21</v>
      </c>
      <c r="K48" s="19">
        <f t="shared" si="13"/>
        <v>12</v>
      </c>
      <c r="L48" s="19">
        <f t="shared" si="13"/>
        <v>16</v>
      </c>
      <c r="M48" s="19">
        <f t="shared" si="13"/>
        <v>20</v>
      </c>
      <c r="N48" s="19">
        <f t="shared" si="13"/>
        <v>12</v>
      </c>
      <c r="O48" s="19">
        <f t="shared" si="13"/>
        <v>12</v>
      </c>
      <c r="P48" s="35">
        <v>231000</v>
      </c>
    </row>
    <row r="49" spans="1:20" x14ac:dyDescent="0.3">
      <c r="A49" s="2">
        <v>2014</v>
      </c>
      <c r="B49" s="19">
        <f t="shared" ref="B49:O49" si="14">RANK(B18,B$4:B$28,B$29)</f>
        <v>25</v>
      </c>
      <c r="C49" s="19">
        <f t="shared" si="14"/>
        <v>1</v>
      </c>
      <c r="D49" s="19">
        <f t="shared" si="14"/>
        <v>1</v>
      </c>
      <c r="E49" s="19">
        <f t="shared" si="14"/>
        <v>11</v>
      </c>
      <c r="F49" s="19">
        <f t="shared" si="14"/>
        <v>7</v>
      </c>
      <c r="G49" s="19">
        <f t="shared" si="14"/>
        <v>8</v>
      </c>
      <c r="H49" s="19">
        <f t="shared" si="14"/>
        <v>8</v>
      </c>
      <c r="I49" s="19">
        <f t="shared" si="14"/>
        <v>19</v>
      </c>
      <c r="J49" s="19">
        <f t="shared" si="14"/>
        <v>20</v>
      </c>
      <c r="K49" s="19">
        <f t="shared" si="14"/>
        <v>11</v>
      </c>
      <c r="L49" s="19">
        <f t="shared" si="14"/>
        <v>10</v>
      </c>
      <c r="M49" s="19">
        <f t="shared" si="14"/>
        <v>24</v>
      </c>
      <c r="N49" s="19">
        <f t="shared" si="14"/>
        <v>11</v>
      </c>
      <c r="O49" s="19">
        <f t="shared" si="14"/>
        <v>11</v>
      </c>
      <c r="P49" s="35">
        <v>237700</v>
      </c>
    </row>
    <row r="50" spans="1:20" x14ac:dyDescent="0.3">
      <c r="A50" s="2">
        <v>2015</v>
      </c>
      <c r="B50" s="19">
        <f t="shared" ref="B50:O50" si="15">RANK(B19,B$4:B$28,B$29)</f>
        <v>24</v>
      </c>
      <c r="C50" s="19">
        <f t="shared" si="15"/>
        <v>1</v>
      </c>
      <c r="D50" s="19">
        <f t="shared" si="15"/>
        <v>1</v>
      </c>
      <c r="E50" s="19">
        <f t="shared" si="15"/>
        <v>10</v>
      </c>
      <c r="F50" s="19">
        <f t="shared" si="15"/>
        <v>11</v>
      </c>
      <c r="G50" s="19">
        <f t="shared" si="15"/>
        <v>4</v>
      </c>
      <c r="H50" s="19">
        <f t="shared" si="15"/>
        <v>7</v>
      </c>
      <c r="I50" s="19">
        <f t="shared" si="15"/>
        <v>17</v>
      </c>
      <c r="J50" s="19">
        <f t="shared" si="15"/>
        <v>18</v>
      </c>
      <c r="K50" s="19">
        <f t="shared" si="15"/>
        <v>10</v>
      </c>
      <c r="L50" s="19">
        <f t="shared" si="15"/>
        <v>9</v>
      </c>
      <c r="M50" s="19">
        <f t="shared" si="15"/>
        <v>22</v>
      </c>
      <c r="N50" s="19">
        <f t="shared" si="15"/>
        <v>10</v>
      </c>
      <c r="O50" s="19">
        <f t="shared" si="15"/>
        <v>8</v>
      </c>
      <c r="P50" s="35">
        <v>247700</v>
      </c>
    </row>
    <row r="51" spans="1:20" x14ac:dyDescent="0.3">
      <c r="A51" s="2">
        <v>2016</v>
      </c>
      <c r="B51" s="19">
        <f t="shared" ref="B51:O51" si="16">RANK(B20,B$4:B$28,B$29)</f>
        <v>23</v>
      </c>
      <c r="C51" s="19">
        <f t="shared" si="16"/>
        <v>1</v>
      </c>
      <c r="D51" s="19">
        <f t="shared" si="16"/>
        <v>1</v>
      </c>
      <c r="E51" s="19">
        <f t="shared" si="16"/>
        <v>9</v>
      </c>
      <c r="F51" s="19">
        <f t="shared" si="16"/>
        <v>17</v>
      </c>
      <c r="G51" s="19">
        <f t="shared" si="16"/>
        <v>1</v>
      </c>
      <c r="H51" s="19">
        <f t="shared" si="16"/>
        <v>5</v>
      </c>
      <c r="I51" s="19">
        <f t="shared" si="16"/>
        <v>16</v>
      </c>
      <c r="J51" s="19">
        <f t="shared" si="16"/>
        <v>23</v>
      </c>
      <c r="K51" s="19">
        <f t="shared" si="16"/>
        <v>9</v>
      </c>
      <c r="L51" s="19">
        <f t="shared" si="16"/>
        <v>11</v>
      </c>
      <c r="M51" s="19">
        <f t="shared" si="16"/>
        <v>17</v>
      </c>
      <c r="N51" s="19">
        <f t="shared" si="16"/>
        <v>9</v>
      </c>
      <c r="O51" s="19">
        <f t="shared" si="16"/>
        <v>10</v>
      </c>
      <c r="P51" s="35">
        <v>263200</v>
      </c>
    </row>
    <row r="52" spans="1:20" x14ac:dyDescent="0.3">
      <c r="A52" s="2">
        <v>2017</v>
      </c>
      <c r="B52" s="19">
        <f t="shared" ref="B52:O52" si="17">RANK(B21,B$4:B$28,B$29)</f>
        <v>21</v>
      </c>
      <c r="C52" s="19">
        <f t="shared" si="17"/>
        <v>1</v>
      </c>
      <c r="D52" s="19">
        <f t="shared" si="17"/>
        <v>1</v>
      </c>
      <c r="E52" s="19">
        <f t="shared" si="17"/>
        <v>8</v>
      </c>
      <c r="F52" s="19">
        <f t="shared" si="17"/>
        <v>20</v>
      </c>
      <c r="G52" s="19">
        <f t="shared" si="17"/>
        <v>6</v>
      </c>
      <c r="H52" s="19">
        <f t="shared" si="17"/>
        <v>2</v>
      </c>
      <c r="I52" s="19">
        <f t="shared" si="17"/>
        <v>12</v>
      </c>
      <c r="J52" s="19">
        <f t="shared" si="17"/>
        <v>19</v>
      </c>
      <c r="K52" s="19">
        <f t="shared" si="17"/>
        <v>8</v>
      </c>
      <c r="L52" s="19">
        <f t="shared" si="17"/>
        <v>8</v>
      </c>
      <c r="M52" s="19">
        <f t="shared" si="17"/>
        <v>13</v>
      </c>
      <c r="N52" s="19">
        <f t="shared" si="17"/>
        <v>8</v>
      </c>
      <c r="O52" s="19">
        <f t="shared" si="17"/>
        <v>9</v>
      </c>
      <c r="P52" s="35">
        <v>297000</v>
      </c>
    </row>
    <row r="53" spans="1:20" x14ac:dyDescent="0.3">
      <c r="A53" s="2">
        <v>2018</v>
      </c>
      <c r="B53" s="19">
        <f t="shared" ref="B53:O53" si="18">RANK(B22,B$4:B$28,B$29)</f>
        <v>20</v>
      </c>
      <c r="C53" s="19">
        <f t="shared" si="18"/>
        <v>1</v>
      </c>
      <c r="D53" s="19">
        <f t="shared" si="18"/>
        <v>1</v>
      </c>
      <c r="E53" s="19">
        <f t="shared" si="18"/>
        <v>7</v>
      </c>
      <c r="F53" s="19">
        <f t="shared" si="18"/>
        <v>23</v>
      </c>
      <c r="G53" s="19">
        <f t="shared" si="18"/>
        <v>3</v>
      </c>
      <c r="H53" s="19">
        <f t="shared" si="18"/>
        <v>2</v>
      </c>
      <c r="I53" s="19">
        <f t="shared" si="18"/>
        <v>10</v>
      </c>
      <c r="J53" s="19">
        <f t="shared" si="18"/>
        <v>8</v>
      </c>
      <c r="K53" s="19">
        <f t="shared" si="18"/>
        <v>7</v>
      </c>
      <c r="L53" s="19">
        <f t="shared" si="18"/>
        <v>7</v>
      </c>
      <c r="M53" s="19">
        <f t="shared" si="18"/>
        <v>9</v>
      </c>
      <c r="N53" s="19">
        <f t="shared" si="18"/>
        <v>6</v>
      </c>
      <c r="O53" s="19">
        <f t="shared" si="18"/>
        <v>7</v>
      </c>
      <c r="P53" s="35">
        <v>329900</v>
      </c>
    </row>
    <row r="54" spans="1:20" x14ac:dyDescent="0.3">
      <c r="A54" s="2">
        <v>2019</v>
      </c>
      <c r="B54" s="19">
        <f t="shared" ref="B54:O54" si="19">RANK(B23,B$4:B$28,B$29)</f>
        <v>18</v>
      </c>
      <c r="C54" s="19">
        <f t="shared" si="19"/>
        <v>1</v>
      </c>
      <c r="D54" s="19">
        <f t="shared" si="19"/>
        <v>1</v>
      </c>
      <c r="E54" s="19">
        <f t="shared" si="19"/>
        <v>5</v>
      </c>
      <c r="F54" s="19">
        <f t="shared" si="19"/>
        <v>25</v>
      </c>
      <c r="G54" s="19">
        <f t="shared" si="19"/>
        <v>2</v>
      </c>
      <c r="H54" s="19">
        <f t="shared" si="19"/>
        <v>2</v>
      </c>
      <c r="I54" s="19">
        <f t="shared" si="19"/>
        <v>8</v>
      </c>
      <c r="J54" s="19">
        <f t="shared" si="19"/>
        <v>3</v>
      </c>
      <c r="K54" s="19">
        <f t="shared" si="19"/>
        <v>6</v>
      </c>
      <c r="L54" s="19">
        <f t="shared" si="19"/>
        <v>6</v>
      </c>
      <c r="M54" s="19">
        <f t="shared" si="19"/>
        <v>8</v>
      </c>
      <c r="N54" s="19">
        <f t="shared" si="19"/>
        <v>6</v>
      </c>
      <c r="O54" s="19">
        <f t="shared" si="19"/>
        <v>6</v>
      </c>
      <c r="P54" s="35">
        <v>367800</v>
      </c>
    </row>
    <row r="55" spans="1:20" x14ac:dyDescent="0.3">
      <c r="A55" s="2">
        <v>2020</v>
      </c>
      <c r="B55" s="19">
        <f t="shared" ref="B55:O55" si="20">RANK(B24,B$4:B$28,B$29)</f>
        <v>19</v>
      </c>
      <c r="C55" s="19">
        <f t="shared" si="20"/>
        <v>1</v>
      </c>
      <c r="D55" s="19">
        <f t="shared" si="20"/>
        <v>1</v>
      </c>
      <c r="E55" s="19">
        <f t="shared" si="20"/>
        <v>6</v>
      </c>
      <c r="F55" s="19">
        <f t="shared" si="20"/>
        <v>18</v>
      </c>
      <c r="G55" s="19">
        <f t="shared" si="20"/>
        <v>22</v>
      </c>
      <c r="H55" s="19">
        <f t="shared" si="20"/>
        <v>1</v>
      </c>
      <c r="I55" s="19">
        <f t="shared" si="20"/>
        <v>23</v>
      </c>
      <c r="J55" s="19">
        <f t="shared" si="20"/>
        <v>4</v>
      </c>
      <c r="K55" s="19">
        <f t="shared" si="20"/>
        <v>5</v>
      </c>
      <c r="L55" s="19">
        <f t="shared" si="20"/>
        <v>5</v>
      </c>
      <c r="M55" s="19">
        <f t="shared" si="20"/>
        <v>5</v>
      </c>
      <c r="N55" s="19">
        <f t="shared" si="20"/>
        <v>5</v>
      </c>
      <c r="O55" s="19">
        <f t="shared" si="20"/>
        <v>5</v>
      </c>
      <c r="P55" s="35">
        <v>403600</v>
      </c>
    </row>
    <row r="56" spans="1:20" x14ac:dyDescent="0.3">
      <c r="A56" s="2">
        <v>2021</v>
      </c>
      <c r="B56" s="19">
        <f t="shared" ref="B56:O56" si="21">RANK(B25,B$4:B$28,B$29)</f>
        <v>10</v>
      </c>
      <c r="C56" s="19">
        <f t="shared" si="21"/>
        <v>1</v>
      </c>
      <c r="D56" s="19">
        <f t="shared" si="21"/>
        <v>1</v>
      </c>
      <c r="E56" s="19">
        <f t="shared" si="21"/>
        <v>4</v>
      </c>
      <c r="F56" s="19">
        <f t="shared" si="21"/>
        <v>22</v>
      </c>
      <c r="G56" s="19">
        <f t="shared" si="21"/>
        <v>20</v>
      </c>
      <c r="H56" s="19">
        <f t="shared" si="21"/>
        <v>6</v>
      </c>
      <c r="I56" s="19">
        <f t="shared" si="21"/>
        <v>18</v>
      </c>
      <c r="J56" s="19">
        <f t="shared" si="21"/>
        <v>2</v>
      </c>
      <c r="K56" s="19">
        <f t="shared" si="21"/>
        <v>4</v>
      </c>
      <c r="L56" s="19">
        <f t="shared" si="21"/>
        <v>4</v>
      </c>
      <c r="M56" s="19">
        <f t="shared" si="21"/>
        <v>10</v>
      </c>
      <c r="N56" s="19">
        <f t="shared" si="21"/>
        <v>4</v>
      </c>
      <c r="O56" s="19">
        <f t="shared" si="21"/>
        <v>4</v>
      </c>
      <c r="P56" s="35">
        <v>438800</v>
      </c>
    </row>
    <row r="57" spans="1:20" x14ac:dyDescent="0.3">
      <c r="A57" s="2">
        <v>2022</v>
      </c>
      <c r="B57" s="19">
        <f t="shared" ref="B57:O57" si="22">RANK(B26,B$4:B$28,B$29)</f>
        <v>2</v>
      </c>
      <c r="C57" s="19">
        <f t="shared" si="22"/>
        <v>1</v>
      </c>
      <c r="D57" s="19">
        <f t="shared" si="22"/>
        <v>1</v>
      </c>
      <c r="E57" s="19">
        <f t="shared" si="22"/>
        <v>1</v>
      </c>
      <c r="F57" s="19">
        <f t="shared" si="22"/>
        <v>23</v>
      </c>
      <c r="G57" s="19">
        <f t="shared" si="22"/>
        <v>17</v>
      </c>
      <c r="H57" s="19">
        <f t="shared" si="22"/>
        <v>17</v>
      </c>
      <c r="I57" s="19">
        <f t="shared" si="22"/>
        <v>15</v>
      </c>
      <c r="J57" s="19">
        <f t="shared" si="22"/>
        <v>1</v>
      </c>
      <c r="K57" s="19">
        <f t="shared" si="22"/>
        <v>3</v>
      </c>
      <c r="L57" s="19">
        <f t="shared" si="22"/>
        <v>3</v>
      </c>
      <c r="M57" s="19">
        <f t="shared" si="22"/>
        <v>7</v>
      </c>
      <c r="N57" s="19">
        <f t="shared" si="22"/>
        <v>3</v>
      </c>
      <c r="O57" s="19">
        <f t="shared" si="22"/>
        <v>3</v>
      </c>
      <c r="P57" s="35">
        <v>515766</v>
      </c>
    </row>
    <row r="58" spans="1:20" x14ac:dyDescent="0.3">
      <c r="A58" s="2">
        <v>2023</v>
      </c>
      <c r="B58" s="19">
        <f t="shared" ref="B58:O58" si="23">RANK(B27,B$4:B$28,B$29)</f>
        <v>1</v>
      </c>
      <c r="C58" s="19">
        <f t="shared" si="23"/>
        <v>1</v>
      </c>
      <c r="D58" s="19">
        <f t="shared" si="23"/>
        <v>1</v>
      </c>
      <c r="E58" s="19">
        <f t="shared" si="23"/>
        <v>3</v>
      </c>
      <c r="F58" s="19">
        <f t="shared" si="23"/>
        <v>20</v>
      </c>
      <c r="G58" s="19">
        <f t="shared" si="23"/>
        <v>19</v>
      </c>
      <c r="H58" s="19">
        <f t="shared" si="23"/>
        <v>25</v>
      </c>
      <c r="I58" s="19">
        <f t="shared" si="23"/>
        <v>13</v>
      </c>
      <c r="J58" s="19">
        <f t="shared" si="23"/>
        <v>5</v>
      </c>
      <c r="K58" s="19">
        <f t="shared" si="23"/>
        <v>1</v>
      </c>
      <c r="L58" s="19">
        <f t="shared" si="23"/>
        <v>1</v>
      </c>
      <c r="M58" s="19">
        <f t="shared" si="23"/>
        <v>4</v>
      </c>
      <c r="N58" s="19">
        <f t="shared" si="23"/>
        <v>2</v>
      </c>
      <c r="O58" s="19">
        <f t="shared" si="23"/>
        <v>2</v>
      </c>
      <c r="P58" s="35">
        <v>589114</v>
      </c>
    </row>
    <row r="59" spans="1:20" x14ac:dyDescent="0.3">
      <c r="A59" s="2">
        <v>2024</v>
      </c>
      <c r="B59" s="19">
        <f t="shared" ref="B59:O59" si="24">RANK(B28,B$4:B$28,B$29)</f>
        <v>16</v>
      </c>
      <c r="C59" s="19">
        <f t="shared" si="24"/>
        <v>1</v>
      </c>
      <c r="D59" s="19">
        <f t="shared" si="24"/>
        <v>1</v>
      </c>
      <c r="E59" s="19">
        <f t="shared" si="24"/>
        <v>2</v>
      </c>
      <c r="F59" s="19">
        <f t="shared" si="24"/>
        <v>18</v>
      </c>
      <c r="G59" s="19">
        <f t="shared" si="24"/>
        <v>14</v>
      </c>
      <c r="H59" s="19">
        <f t="shared" si="24"/>
        <v>15</v>
      </c>
      <c r="I59" s="19">
        <f t="shared" si="24"/>
        <v>14</v>
      </c>
      <c r="J59" s="19">
        <f t="shared" si="24"/>
        <v>15</v>
      </c>
      <c r="K59" s="19">
        <f t="shared" si="24"/>
        <v>2</v>
      </c>
      <c r="L59" s="19">
        <f t="shared" si="24"/>
        <v>2</v>
      </c>
      <c r="M59" s="19">
        <f t="shared" si="24"/>
        <v>3</v>
      </c>
      <c r="N59" s="19">
        <f t="shared" si="24"/>
        <v>1</v>
      </c>
      <c r="O59" s="19">
        <f t="shared" si="24"/>
        <v>1</v>
      </c>
      <c r="P59" s="39">
        <v>646800</v>
      </c>
    </row>
    <row r="62" spans="1:20" x14ac:dyDescent="0.3">
      <c r="A62" t="s">
        <v>210</v>
      </c>
      <c r="B62" s="55">
        <f>SUM(B65:B89)/$B$121</f>
        <v>5.2448531260753287E-2</v>
      </c>
      <c r="C62" s="55">
        <f t="shared" ref="C62:O62" si="25">SUM(C65:C89)/$B$121</f>
        <v>4.4683252265749935E-5</v>
      </c>
      <c r="D62" s="55">
        <f t="shared" si="25"/>
        <v>4.4683252265749935E-5</v>
      </c>
      <c r="E62" s="55">
        <f t="shared" si="25"/>
        <v>0.29528554899385301</v>
      </c>
      <c r="F62" s="55">
        <f t="shared" si="25"/>
        <v>2.3832631788895931E-2</v>
      </c>
      <c r="G62" s="55">
        <f t="shared" si="25"/>
        <v>4.3849149995705182E-2</v>
      </c>
      <c r="H62" s="55">
        <f t="shared" si="25"/>
        <v>7.5035125876966521E-2</v>
      </c>
      <c r="I62" s="55">
        <f t="shared" si="25"/>
        <v>6.2872389293481656E-2</v>
      </c>
      <c r="J62" s="55">
        <f t="shared" si="25"/>
        <v>2.5769203942093536E-2</v>
      </c>
      <c r="K62" s="55">
        <f t="shared" si="25"/>
        <v>0.31597233087906579</v>
      </c>
      <c r="L62" s="55">
        <f t="shared" si="25"/>
        <v>2.3206693896739884E-2</v>
      </c>
      <c r="M62" s="55">
        <f t="shared" si="25"/>
        <v>4.6887626044193599E-4</v>
      </c>
      <c r="N62" s="55">
        <f t="shared" si="25"/>
        <v>8.1125468055205666E-2</v>
      </c>
      <c r="O62" s="55">
        <f t="shared" si="25"/>
        <v>4.4683252265749935E-5</v>
      </c>
      <c r="P62" s="24"/>
      <c r="Q62" s="24"/>
      <c r="R62" s="24"/>
      <c r="S62" s="24"/>
      <c r="T62" s="24"/>
    </row>
    <row r="63" spans="1:20" ht="43.2" x14ac:dyDescent="0.3">
      <c r="A63" t="s">
        <v>214</v>
      </c>
      <c r="B63" s="1" t="s">
        <v>0</v>
      </c>
      <c r="C63" s="1" t="s">
        <v>108</v>
      </c>
      <c r="D63" s="1" t="s">
        <v>179</v>
      </c>
      <c r="E63" s="1" t="s">
        <v>185</v>
      </c>
      <c r="F63" s="1" t="s">
        <v>106</v>
      </c>
      <c r="G63" s="1" t="s">
        <v>194</v>
      </c>
      <c r="H63" s="1" t="s">
        <v>107</v>
      </c>
      <c r="I63" s="1" t="s">
        <v>181</v>
      </c>
      <c r="J63" s="1" t="s">
        <v>197</v>
      </c>
      <c r="K63" s="1" t="s">
        <v>191</v>
      </c>
      <c r="L63" s="1" t="s">
        <v>200</v>
      </c>
      <c r="M63" s="1" t="s">
        <v>187</v>
      </c>
      <c r="N63" s="1" t="s">
        <v>203</v>
      </c>
      <c r="O63" s="1" t="s">
        <v>237</v>
      </c>
      <c r="P63" s="1" t="s">
        <v>1</v>
      </c>
      <c r="Q63" s="24"/>
      <c r="R63" s="24"/>
      <c r="S63" s="24"/>
      <c r="T63" s="24"/>
    </row>
    <row r="64" spans="1:20" x14ac:dyDescent="0.3">
      <c r="A64" s="37" t="s">
        <v>19</v>
      </c>
      <c r="B64" s="38" t="s">
        <v>103</v>
      </c>
      <c r="C64" s="38" t="s">
        <v>103</v>
      </c>
      <c r="D64" s="38" t="s">
        <v>103</v>
      </c>
      <c r="E64" s="38" t="s">
        <v>103</v>
      </c>
      <c r="F64" s="38" t="s">
        <v>103</v>
      </c>
      <c r="G64" s="38" t="s">
        <v>103</v>
      </c>
      <c r="H64" s="38" t="s">
        <v>103</v>
      </c>
      <c r="I64" s="38" t="s">
        <v>103</v>
      </c>
      <c r="J64" s="38" t="s">
        <v>103</v>
      </c>
      <c r="K64" s="38" t="s">
        <v>103</v>
      </c>
      <c r="L64" s="38" t="s">
        <v>103</v>
      </c>
      <c r="M64" s="38" t="s">
        <v>103</v>
      </c>
      <c r="N64" s="38" t="s">
        <v>103</v>
      </c>
      <c r="O64" s="38" t="s">
        <v>103</v>
      </c>
      <c r="P64" s="38" t="s">
        <v>103</v>
      </c>
      <c r="Q64" s="24"/>
      <c r="R64" s="24"/>
      <c r="S64" s="24"/>
      <c r="T64" s="24"/>
    </row>
    <row r="65" spans="1:23" x14ac:dyDescent="0.3">
      <c r="A65">
        <v>1</v>
      </c>
      <c r="B65" s="81">
        <v>163159.5</v>
      </c>
      <c r="C65" s="81">
        <v>24</v>
      </c>
      <c r="D65" s="81">
        <v>24</v>
      </c>
      <c r="E65" s="20">
        <v>191329.9</v>
      </c>
      <c r="F65" s="20">
        <v>21232.400000000001</v>
      </c>
      <c r="G65" s="20">
        <v>36834.9</v>
      </c>
      <c r="H65" s="20">
        <v>83226.2</v>
      </c>
      <c r="I65" s="20">
        <v>64906.3</v>
      </c>
      <c r="J65" s="20">
        <v>76908.800000000003</v>
      </c>
      <c r="K65" s="20">
        <v>226487.8</v>
      </c>
      <c r="L65" s="20">
        <v>8956</v>
      </c>
      <c r="M65" s="20">
        <v>380</v>
      </c>
      <c r="N65" s="20">
        <v>211198.9</v>
      </c>
      <c r="O65" s="20">
        <v>24</v>
      </c>
      <c r="P65" s="3">
        <v>87600</v>
      </c>
      <c r="Q65" s="24"/>
      <c r="R65" s="24"/>
      <c r="S65" s="24"/>
      <c r="T65" s="24"/>
    </row>
    <row r="66" spans="1:23" x14ac:dyDescent="0.3">
      <c r="A66">
        <v>2</v>
      </c>
      <c r="B66" s="81">
        <v>11123</v>
      </c>
      <c r="C66" s="81">
        <v>23</v>
      </c>
      <c r="D66" s="81">
        <v>23</v>
      </c>
      <c r="E66" s="20">
        <v>152852.5</v>
      </c>
      <c r="F66" s="20">
        <v>17200.900000000001</v>
      </c>
      <c r="G66" s="20">
        <v>36833.9</v>
      </c>
      <c r="H66" s="20">
        <v>23935.4</v>
      </c>
      <c r="I66" s="20">
        <v>56904.800000000003</v>
      </c>
      <c r="J66" s="20">
        <v>76907.8</v>
      </c>
      <c r="K66" s="20">
        <v>226486.8</v>
      </c>
      <c r="L66" s="20">
        <v>8955</v>
      </c>
      <c r="M66" s="20">
        <v>379</v>
      </c>
      <c r="N66" s="20">
        <v>30315.4</v>
      </c>
      <c r="O66" s="20">
        <v>23</v>
      </c>
      <c r="P66" s="3">
        <v>103600</v>
      </c>
      <c r="Q66" s="24"/>
      <c r="R66" s="24"/>
      <c r="S66" s="24"/>
      <c r="T66" s="24"/>
    </row>
    <row r="67" spans="1:23" x14ac:dyDescent="0.3">
      <c r="A67">
        <v>3</v>
      </c>
      <c r="B67" s="81">
        <v>11122</v>
      </c>
      <c r="C67" s="81">
        <v>22</v>
      </c>
      <c r="D67" s="81">
        <v>22</v>
      </c>
      <c r="E67" s="20">
        <v>152851.5</v>
      </c>
      <c r="F67" s="20">
        <v>17199.900000000001</v>
      </c>
      <c r="G67" s="20">
        <v>35639.4</v>
      </c>
      <c r="H67" s="20">
        <v>23934.400000000001</v>
      </c>
      <c r="I67" s="20">
        <v>56903.8</v>
      </c>
      <c r="J67" s="20">
        <v>18964.900000000001</v>
      </c>
      <c r="K67" s="20">
        <v>174146.5</v>
      </c>
      <c r="L67" s="20">
        <v>8954</v>
      </c>
      <c r="M67" s="20">
        <v>378</v>
      </c>
      <c r="N67" s="20">
        <v>30314.400000000001</v>
      </c>
      <c r="O67" s="20">
        <v>22</v>
      </c>
      <c r="P67" s="3">
        <v>122500</v>
      </c>
      <c r="Q67" s="24"/>
      <c r="R67" s="24"/>
      <c r="S67" s="24"/>
      <c r="T67" s="24"/>
    </row>
    <row r="68" spans="1:23" x14ac:dyDescent="0.3">
      <c r="A68">
        <v>4</v>
      </c>
      <c r="B68" s="81">
        <v>11121</v>
      </c>
      <c r="C68" s="81">
        <v>21</v>
      </c>
      <c r="D68" s="81">
        <v>21</v>
      </c>
      <c r="E68" s="20">
        <v>106482.7</v>
      </c>
      <c r="F68" s="20">
        <v>17198.900000000001</v>
      </c>
      <c r="G68" s="20">
        <v>27888.400000000001</v>
      </c>
      <c r="H68" s="20">
        <v>23933.4</v>
      </c>
      <c r="I68" s="20">
        <v>35262.9</v>
      </c>
      <c r="J68" s="20">
        <v>21</v>
      </c>
      <c r="K68" s="20">
        <v>174145.5</v>
      </c>
      <c r="L68" s="20">
        <v>8953</v>
      </c>
      <c r="M68" s="20">
        <v>377</v>
      </c>
      <c r="N68" s="20">
        <v>30313.4</v>
      </c>
      <c r="O68" s="20">
        <v>21</v>
      </c>
      <c r="P68" s="3">
        <v>137200</v>
      </c>
      <c r="Q68" s="24"/>
      <c r="R68" s="24"/>
      <c r="S68" s="24"/>
      <c r="T68" s="24"/>
      <c r="W68" s="27"/>
    </row>
    <row r="69" spans="1:23" x14ac:dyDescent="0.3">
      <c r="A69">
        <v>5</v>
      </c>
      <c r="B69" s="81">
        <v>11120</v>
      </c>
      <c r="C69" s="81">
        <v>20</v>
      </c>
      <c r="D69" s="81">
        <v>20</v>
      </c>
      <c r="E69" s="20">
        <v>106481.7</v>
      </c>
      <c r="F69" s="20">
        <v>17197.900000000001</v>
      </c>
      <c r="G69" s="20">
        <v>19199.900000000001</v>
      </c>
      <c r="H69" s="20">
        <v>23932.400000000001</v>
      </c>
      <c r="I69" s="20">
        <v>35261.9</v>
      </c>
      <c r="J69" s="20">
        <v>20</v>
      </c>
      <c r="K69" s="20">
        <v>174144.5</v>
      </c>
      <c r="L69" s="20">
        <v>8952</v>
      </c>
      <c r="M69" s="20">
        <v>376</v>
      </c>
      <c r="N69" s="20">
        <v>30312.400000000001</v>
      </c>
      <c r="O69" s="20">
        <v>20</v>
      </c>
      <c r="P69" s="3">
        <v>145700</v>
      </c>
      <c r="Q69" s="24"/>
      <c r="R69" s="24"/>
      <c r="S69" s="24"/>
      <c r="T69" s="24"/>
    </row>
    <row r="70" spans="1:23" x14ac:dyDescent="0.3">
      <c r="A70">
        <v>6</v>
      </c>
      <c r="B70" s="81">
        <v>11119</v>
      </c>
      <c r="C70" s="81">
        <v>19</v>
      </c>
      <c r="D70" s="81">
        <v>19</v>
      </c>
      <c r="E70" s="20">
        <v>106480.7</v>
      </c>
      <c r="F70" s="20">
        <v>15669.5</v>
      </c>
      <c r="G70" s="20">
        <v>19198.900000000001</v>
      </c>
      <c r="H70" s="20">
        <v>23931.4</v>
      </c>
      <c r="I70" s="20">
        <v>35260.9</v>
      </c>
      <c r="J70" s="20">
        <v>19</v>
      </c>
      <c r="K70" s="20">
        <v>117613.1</v>
      </c>
      <c r="L70" s="20">
        <v>8951</v>
      </c>
      <c r="M70" s="20">
        <v>375</v>
      </c>
      <c r="N70" s="20">
        <v>30311.4</v>
      </c>
      <c r="O70" s="20">
        <v>19</v>
      </c>
      <c r="P70" s="3">
        <v>158300</v>
      </c>
      <c r="Q70" s="24"/>
      <c r="R70" s="24"/>
      <c r="S70" s="24"/>
      <c r="T70" s="24"/>
    </row>
    <row r="71" spans="1:23" x14ac:dyDescent="0.3">
      <c r="A71">
        <v>7</v>
      </c>
      <c r="B71" s="81">
        <v>11118</v>
      </c>
      <c r="C71" s="81">
        <v>18</v>
      </c>
      <c r="D71" s="81">
        <v>18</v>
      </c>
      <c r="E71" s="20">
        <v>106479.7</v>
      </c>
      <c r="F71" s="20">
        <v>15668.5</v>
      </c>
      <c r="G71" s="20">
        <v>13199.5</v>
      </c>
      <c r="H71" s="20">
        <v>23930.400000000001</v>
      </c>
      <c r="I71" s="20">
        <v>35259.9</v>
      </c>
      <c r="J71" s="20">
        <v>18</v>
      </c>
      <c r="K71" s="20">
        <v>117612.1</v>
      </c>
      <c r="L71" s="20">
        <v>8950</v>
      </c>
      <c r="M71" s="20">
        <v>374</v>
      </c>
      <c r="N71" s="20">
        <v>30310.400000000001</v>
      </c>
      <c r="O71" s="20">
        <v>18</v>
      </c>
      <c r="P71" s="3">
        <v>171200</v>
      </c>
      <c r="Q71" s="24"/>
      <c r="R71" s="24"/>
      <c r="S71" s="24"/>
      <c r="T71" s="24"/>
    </row>
    <row r="72" spans="1:23" x14ac:dyDescent="0.3">
      <c r="A72">
        <v>8</v>
      </c>
      <c r="B72" s="81">
        <v>11117</v>
      </c>
      <c r="C72" s="81">
        <v>17</v>
      </c>
      <c r="D72" s="81">
        <v>17</v>
      </c>
      <c r="E72" s="20">
        <v>106478.7</v>
      </c>
      <c r="F72" s="20">
        <v>8721.5</v>
      </c>
      <c r="G72" s="20">
        <v>13198.5</v>
      </c>
      <c r="H72" s="20">
        <v>23929.4</v>
      </c>
      <c r="I72" s="20">
        <v>13161</v>
      </c>
      <c r="J72" s="20">
        <v>17</v>
      </c>
      <c r="K72" s="20">
        <v>117611.1</v>
      </c>
      <c r="L72" s="20">
        <v>8949</v>
      </c>
      <c r="M72" s="20">
        <v>373</v>
      </c>
      <c r="N72" s="20">
        <v>13872</v>
      </c>
      <c r="O72" s="20">
        <v>17</v>
      </c>
      <c r="P72" s="3">
        <v>185000</v>
      </c>
      <c r="Q72" s="24"/>
      <c r="R72" s="24"/>
      <c r="S72" s="24"/>
      <c r="T72" s="24"/>
    </row>
    <row r="73" spans="1:23" x14ac:dyDescent="0.3">
      <c r="A73">
        <v>9</v>
      </c>
      <c r="B73" s="81">
        <v>11116</v>
      </c>
      <c r="C73" s="81">
        <v>16</v>
      </c>
      <c r="D73" s="81">
        <v>16</v>
      </c>
      <c r="E73" s="20">
        <v>88392.2</v>
      </c>
      <c r="F73" s="20">
        <v>5973</v>
      </c>
      <c r="G73" s="20">
        <v>13197.5</v>
      </c>
      <c r="H73" s="20">
        <v>23928.400000000001</v>
      </c>
      <c r="I73" s="20">
        <v>6867</v>
      </c>
      <c r="J73" s="20">
        <v>16</v>
      </c>
      <c r="K73" s="20">
        <v>84280.7</v>
      </c>
      <c r="L73" s="20">
        <v>8948</v>
      </c>
      <c r="M73" s="20">
        <v>16</v>
      </c>
      <c r="N73" s="20">
        <v>13871</v>
      </c>
      <c r="O73" s="20">
        <v>16</v>
      </c>
      <c r="P73" s="3">
        <v>198900</v>
      </c>
      <c r="Q73" s="24"/>
      <c r="R73" s="24"/>
      <c r="S73" s="24"/>
      <c r="T73" s="24"/>
    </row>
    <row r="74" spans="1:23" x14ac:dyDescent="0.3">
      <c r="A74">
        <v>10</v>
      </c>
      <c r="B74" s="81">
        <v>11115</v>
      </c>
      <c r="C74" s="81">
        <v>15</v>
      </c>
      <c r="D74" s="81">
        <v>15</v>
      </c>
      <c r="E74" s="20">
        <v>75878.3</v>
      </c>
      <c r="F74" s="20">
        <v>5972</v>
      </c>
      <c r="G74" s="20">
        <v>13196.5</v>
      </c>
      <c r="H74" s="20">
        <v>23927.4</v>
      </c>
      <c r="I74" s="20">
        <v>6866</v>
      </c>
      <c r="J74" s="20">
        <v>15</v>
      </c>
      <c r="K74" s="20">
        <v>84279.7</v>
      </c>
      <c r="L74" s="20">
        <v>8947</v>
      </c>
      <c r="M74" s="20">
        <v>15</v>
      </c>
      <c r="N74" s="20">
        <v>13870</v>
      </c>
      <c r="O74" s="20">
        <v>15</v>
      </c>
      <c r="P74" s="3">
        <v>199800</v>
      </c>
      <c r="Q74" s="24"/>
      <c r="R74" s="24"/>
      <c r="S74" s="24"/>
      <c r="T74" s="24"/>
    </row>
    <row r="75" spans="1:23" x14ac:dyDescent="0.3">
      <c r="A75">
        <v>11</v>
      </c>
      <c r="B75" s="81">
        <v>11114</v>
      </c>
      <c r="C75" s="81">
        <v>14</v>
      </c>
      <c r="D75" s="81">
        <v>14</v>
      </c>
      <c r="E75" s="20">
        <v>70884.800000000003</v>
      </c>
      <c r="F75" s="20">
        <v>5971</v>
      </c>
      <c r="G75" s="20">
        <v>13195.5</v>
      </c>
      <c r="H75" s="20">
        <v>23926.400000000001</v>
      </c>
      <c r="I75" s="20">
        <v>6865</v>
      </c>
      <c r="J75" s="20">
        <v>14</v>
      </c>
      <c r="K75" s="20">
        <v>84278.7</v>
      </c>
      <c r="L75" s="20">
        <v>8946</v>
      </c>
      <c r="M75" s="20">
        <v>14</v>
      </c>
      <c r="N75" s="20">
        <v>13869</v>
      </c>
      <c r="O75" s="20">
        <v>14</v>
      </c>
      <c r="P75" s="3">
        <v>202600</v>
      </c>
      <c r="Q75" s="24"/>
      <c r="R75" s="24"/>
      <c r="S75" s="24"/>
      <c r="T75" s="24"/>
    </row>
    <row r="76" spans="1:23" x14ac:dyDescent="0.3">
      <c r="A76">
        <v>12</v>
      </c>
      <c r="B76" s="81">
        <v>11113</v>
      </c>
      <c r="C76" s="81">
        <v>13</v>
      </c>
      <c r="D76" s="81">
        <v>13</v>
      </c>
      <c r="E76" s="20">
        <v>68780.3</v>
      </c>
      <c r="F76" s="20">
        <v>5970</v>
      </c>
      <c r="G76" s="20">
        <v>13194.5</v>
      </c>
      <c r="H76" s="20">
        <v>15678.5</v>
      </c>
      <c r="I76" s="20">
        <v>6864</v>
      </c>
      <c r="J76" s="20">
        <v>13</v>
      </c>
      <c r="K76" s="20">
        <v>79402.3</v>
      </c>
      <c r="L76" s="20">
        <v>8945</v>
      </c>
      <c r="M76" s="20">
        <v>13</v>
      </c>
      <c r="N76" s="20">
        <v>13868</v>
      </c>
      <c r="O76" s="20">
        <v>13</v>
      </c>
      <c r="P76" s="3">
        <v>213100</v>
      </c>
      <c r="Q76" s="24"/>
      <c r="R76" s="24"/>
      <c r="S76" s="24"/>
      <c r="T76" s="24"/>
    </row>
    <row r="77" spans="1:23" x14ac:dyDescent="0.3">
      <c r="A77">
        <v>13</v>
      </c>
      <c r="B77" s="81">
        <v>11112</v>
      </c>
      <c r="C77" s="81">
        <v>12</v>
      </c>
      <c r="D77" s="81">
        <v>12</v>
      </c>
      <c r="E77" s="20">
        <v>67535.3</v>
      </c>
      <c r="F77" s="20">
        <v>5969</v>
      </c>
      <c r="G77" s="20">
        <v>13193.5</v>
      </c>
      <c r="H77" s="20">
        <v>15677.5</v>
      </c>
      <c r="I77" s="20">
        <v>6863</v>
      </c>
      <c r="J77" s="20">
        <v>12</v>
      </c>
      <c r="K77" s="20">
        <v>79401.3</v>
      </c>
      <c r="L77" s="20">
        <v>8944</v>
      </c>
      <c r="M77" s="20">
        <v>12</v>
      </c>
      <c r="N77" s="20">
        <v>13867</v>
      </c>
      <c r="O77" s="20">
        <v>12</v>
      </c>
      <c r="P77" s="3">
        <v>223000</v>
      </c>
      <c r="Q77" s="24"/>
      <c r="R77" s="24"/>
      <c r="S77" s="24"/>
      <c r="T77" s="24"/>
      <c r="W77" s="28"/>
    </row>
    <row r="78" spans="1:23" x14ac:dyDescent="0.3">
      <c r="A78">
        <v>14</v>
      </c>
      <c r="B78" s="81">
        <v>11111</v>
      </c>
      <c r="C78" s="81">
        <v>11</v>
      </c>
      <c r="D78" s="81">
        <v>11</v>
      </c>
      <c r="E78" s="20">
        <v>67534.3</v>
      </c>
      <c r="F78" s="20">
        <v>11</v>
      </c>
      <c r="G78" s="20">
        <v>13192.5</v>
      </c>
      <c r="H78" s="20">
        <v>15676.5</v>
      </c>
      <c r="I78" s="20">
        <v>6862</v>
      </c>
      <c r="J78" s="20">
        <v>11</v>
      </c>
      <c r="K78" s="20">
        <v>79400.3</v>
      </c>
      <c r="L78" s="20">
        <v>8943</v>
      </c>
      <c r="M78" s="20">
        <v>11</v>
      </c>
      <c r="N78" s="20">
        <v>13866</v>
      </c>
      <c r="O78" s="20">
        <v>11</v>
      </c>
      <c r="P78" s="3">
        <v>231000</v>
      </c>
      <c r="Q78" s="24"/>
      <c r="R78" s="24"/>
      <c r="S78" s="24"/>
      <c r="T78" s="24"/>
    </row>
    <row r="79" spans="1:23" x14ac:dyDescent="0.3">
      <c r="A79">
        <v>15</v>
      </c>
      <c r="B79" s="81">
        <v>11110</v>
      </c>
      <c r="C79" s="81">
        <v>10</v>
      </c>
      <c r="D79" s="81">
        <v>10</v>
      </c>
      <c r="E79" s="20">
        <v>67533.3</v>
      </c>
      <c r="F79" s="20">
        <v>10</v>
      </c>
      <c r="G79" s="20">
        <v>13191.5</v>
      </c>
      <c r="H79" s="20">
        <v>15675.5</v>
      </c>
      <c r="I79" s="20">
        <v>6861</v>
      </c>
      <c r="J79" s="20">
        <v>10</v>
      </c>
      <c r="K79" s="20">
        <v>46455.9</v>
      </c>
      <c r="L79" s="20">
        <v>8942</v>
      </c>
      <c r="M79" s="20">
        <v>10</v>
      </c>
      <c r="N79" s="20">
        <v>13865</v>
      </c>
      <c r="O79" s="20">
        <v>10</v>
      </c>
      <c r="P79" s="3">
        <v>237700</v>
      </c>
      <c r="Q79" s="24"/>
      <c r="R79" s="24"/>
      <c r="S79" s="24"/>
      <c r="T79" s="24"/>
    </row>
    <row r="80" spans="1:23" x14ac:dyDescent="0.3">
      <c r="A80">
        <v>16</v>
      </c>
      <c r="B80" s="81">
        <v>11109</v>
      </c>
      <c r="C80" s="81">
        <v>9</v>
      </c>
      <c r="D80" s="81">
        <v>9</v>
      </c>
      <c r="E80" s="20">
        <v>67532.3</v>
      </c>
      <c r="F80" s="20">
        <v>9</v>
      </c>
      <c r="G80" s="20">
        <v>9</v>
      </c>
      <c r="H80" s="20">
        <v>15674.5</v>
      </c>
      <c r="I80" s="20">
        <v>6860</v>
      </c>
      <c r="J80" s="20">
        <v>9</v>
      </c>
      <c r="K80" s="20">
        <v>46454.9</v>
      </c>
      <c r="L80" s="20">
        <v>8941</v>
      </c>
      <c r="M80" s="20">
        <v>9</v>
      </c>
      <c r="N80" s="20">
        <v>13864</v>
      </c>
      <c r="O80" s="20">
        <v>9</v>
      </c>
      <c r="P80" s="3">
        <v>247700</v>
      </c>
      <c r="Q80" s="24"/>
      <c r="R80" s="24"/>
      <c r="S80" s="24"/>
      <c r="T80" s="24"/>
    </row>
    <row r="81" spans="1:20" x14ac:dyDescent="0.3">
      <c r="A81">
        <v>17</v>
      </c>
      <c r="B81" s="81">
        <v>11108</v>
      </c>
      <c r="C81" s="81">
        <v>8</v>
      </c>
      <c r="D81" s="81">
        <v>8</v>
      </c>
      <c r="E81" s="20">
        <v>66467.3</v>
      </c>
      <c r="F81" s="20">
        <v>8</v>
      </c>
      <c r="G81" s="20">
        <v>8</v>
      </c>
      <c r="H81" s="20">
        <v>15673.5</v>
      </c>
      <c r="I81" s="20">
        <v>6859</v>
      </c>
      <c r="J81" s="20">
        <v>8</v>
      </c>
      <c r="K81" s="20">
        <v>46453.9</v>
      </c>
      <c r="L81" s="20">
        <v>6306</v>
      </c>
      <c r="M81" s="20">
        <v>8</v>
      </c>
      <c r="N81" s="20">
        <v>13863</v>
      </c>
      <c r="O81" s="20">
        <v>8</v>
      </c>
      <c r="P81" s="3">
        <v>263200</v>
      </c>
      <c r="Q81" s="24"/>
      <c r="R81" s="24"/>
      <c r="S81" s="24"/>
      <c r="T81" s="24"/>
    </row>
    <row r="82" spans="1:20" x14ac:dyDescent="0.3">
      <c r="A82">
        <v>18</v>
      </c>
      <c r="B82" s="81">
        <v>11107</v>
      </c>
      <c r="C82" s="81">
        <v>7</v>
      </c>
      <c r="D82" s="81">
        <v>7</v>
      </c>
      <c r="E82" s="20">
        <v>66466.3</v>
      </c>
      <c r="F82" s="20">
        <v>7</v>
      </c>
      <c r="G82" s="20">
        <v>7</v>
      </c>
      <c r="H82" s="20">
        <v>15672.5</v>
      </c>
      <c r="I82" s="20">
        <v>6858</v>
      </c>
      <c r="J82" s="20">
        <v>7</v>
      </c>
      <c r="K82" s="20">
        <v>46452.9</v>
      </c>
      <c r="L82" s="20">
        <v>6305</v>
      </c>
      <c r="M82" s="20">
        <v>7</v>
      </c>
      <c r="N82" s="20">
        <v>6452.5</v>
      </c>
      <c r="O82" s="20">
        <v>7</v>
      </c>
      <c r="P82" s="3">
        <v>297000</v>
      </c>
      <c r="Q82" s="24"/>
      <c r="R82" s="24"/>
      <c r="S82" s="24"/>
      <c r="T82" s="24"/>
    </row>
    <row r="83" spans="1:20" x14ac:dyDescent="0.3">
      <c r="A83">
        <v>19</v>
      </c>
      <c r="B83" s="81">
        <v>6</v>
      </c>
      <c r="C83" s="81">
        <v>6</v>
      </c>
      <c r="D83" s="81">
        <v>6</v>
      </c>
      <c r="E83" s="20">
        <v>66465.3</v>
      </c>
      <c r="F83" s="20">
        <v>6</v>
      </c>
      <c r="G83" s="20">
        <v>6</v>
      </c>
      <c r="H83" s="20">
        <v>15671.5</v>
      </c>
      <c r="I83" s="20">
        <v>6857</v>
      </c>
      <c r="J83" s="20">
        <v>6</v>
      </c>
      <c r="K83" s="20">
        <v>46451.9</v>
      </c>
      <c r="L83" s="20">
        <v>6</v>
      </c>
      <c r="M83" s="20">
        <v>6</v>
      </c>
      <c r="N83" s="20">
        <v>6451.5</v>
      </c>
      <c r="O83" s="20">
        <v>6</v>
      </c>
      <c r="P83" s="3">
        <v>329900</v>
      </c>
      <c r="Q83" s="24"/>
      <c r="R83" s="24"/>
      <c r="S83" s="24"/>
      <c r="T83" s="24"/>
    </row>
    <row r="84" spans="1:20" x14ac:dyDescent="0.3">
      <c r="A84">
        <v>20</v>
      </c>
      <c r="B84" s="81">
        <v>5</v>
      </c>
      <c r="C84" s="81">
        <v>5</v>
      </c>
      <c r="D84" s="81">
        <v>5</v>
      </c>
      <c r="E84" s="20">
        <v>66464.3</v>
      </c>
      <c r="F84" s="20">
        <v>5</v>
      </c>
      <c r="G84" s="20">
        <v>5</v>
      </c>
      <c r="H84" s="20">
        <v>13962.5</v>
      </c>
      <c r="I84" s="20">
        <v>6856</v>
      </c>
      <c r="J84" s="20">
        <v>5</v>
      </c>
      <c r="K84" s="20">
        <v>17464.900000000001</v>
      </c>
      <c r="L84" s="20">
        <v>5</v>
      </c>
      <c r="M84" s="20">
        <v>5</v>
      </c>
      <c r="N84" s="20">
        <v>5</v>
      </c>
      <c r="O84" s="20">
        <v>5</v>
      </c>
      <c r="P84" s="3">
        <v>367800</v>
      </c>
    </row>
    <row r="85" spans="1:20" x14ac:dyDescent="0.3">
      <c r="A85">
        <v>21</v>
      </c>
      <c r="B85" s="81">
        <v>4</v>
      </c>
      <c r="C85" s="81">
        <v>4</v>
      </c>
      <c r="D85" s="81">
        <v>4</v>
      </c>
      <c r="E85" s="20">
        <v>61872.800000000003</v>
      </c>
      <c r="F85" s="20">
        <v>4</v>
      </c>
      <c r="G85" s="20">
        <v>4</v>
      </c>
      <c r="H85" s="20">
        <v>13961.5</v>
      </c>
      <c r="I85" s="20">
        <v>6855</v>
      </c>
      <c r="J85" s="20">
        <v>4</v>
      </c>
      <c r="K85" s="20">
        <v>17463.900000000001</v>
      </c>
      <c r="L85" s="20">
        <v>4</v>
      </c>
      <c r="M85" s="20">
        <v>4</v>
      </c>
      <c r="N85" s="20">
        <v>4</v>
      </c>
      <c r="O85" s="20">
        <v>4</v>
      </c>
      <c r="P85" s="3">
        <v>403600</v>
      </c>
    </row>
    <row r="86" spans="1:20" x14ac:dyDescent="0.3">
      <c r="A86">
        <v>22</v>
      </c>
      <c r="B86" s="81">
        <v>3</v>
      </c>
      <c r="C86" s="81">
        <v>3</v>
      </c>
      <c r="D86" s="81">
        <v>3</v>
      </c>
      <c r="E86" s="20">
        <v>28636.9</v>
      </c>
      <c r="F86" s="20">
        <v>3</v>
      </c>
      <c r="G86" s="20">
        <v>3</v>
      </c>
      <c r="H86" s="20">
        <v>13960.5</v>
      </c>
      <c r="I86" s="20">
        <v>3</v>
      </c>
      <c r="J86" s="20">
        <v>3</v>
      </c>
      <c r="K86" s="20">
        <v>17462.900000000001</v>
      </c>
      <c r="L86" s="20">
        <v>3</v>
      </c>
      <c r="M86" s="20">
        <v>3</v>
      </c>
      <c r="N86" s="20">
        <v>3</v>
      </c>
      <c r="O86" s="20">
        <v>3</v>
      </c>
      <c r="P86" s="3">
        <v>438800</v>
      </c>
    </row>
    <row r="87" spans="1:20" x14ac:dyDescent="0.3">
      <c r="A87">
        <v>23</v>
      </c>
      <c r="B87" s="81">
        <v>2</v>
      </c>
      <c r="C87" s="81">
        <v>2</v>
      </c>
      <c r="D87" s="81">
        <v>2</v>
      </c>
      <c r="E87" s="20">
        <v>22642.9</v>
      </c>
      <c r="F87" s="20">
        <v>2</v>
      </c>
      <c r="G87" s="20">
        <v>2</v>
      </c>
      <c r="H87" s="20">
        <v>13959.5</v>
      </c>
      <c r="I87" s="20">
        <v>2</v>
      </c>
      <c r="J87" s="20">
        <v>2</v>
      </c>
      <c r="K87" s="20">
        <v>17461.900000000001</v>
      </c>
      <c r="L87" s="20">
        <v>2</v>
      </c>
      <c r="M87" s="20">
        <v>2</v>
      </c>
      <c r="N87" s="20">
        <v>2</v>
      </c>
      <c r="O87" s="20">
        <v>2</v>
      </c>
      <c r="P87" s="3">
        <v>515766</v>
      </c>
    </row>
    <row r="88" spans="1:20" x14ac:dyDescent="0.3">
      <c r="A88">
        <v>24</v>
      </c>
      <c r="B88" s="81">
        <v>1</v>
      </c>
      <c r="C88" s="81">
        <v>1</v>
      </c>
      <c r="D88" s="81">
        <v>1</v>
      </c>
      <c r="E88" s="20">
        <v>1</v>
      </c>
      <c r="F88" s="20">
        <v>1</v>
      </c>
      <c r="G88" s="20">
        <v>1</v>
      </c>
      <c r="H88" s="20">
        <v>1</v>
      </c>
      <c r="I88" s="20">
        <v>1</v>
      </c>
      <c r="J88" s="20">
        <v>1</v>
      </c>
      <c r="K88" s="20">
        <v>1</v>
      </c>
      <c r="L88" s="20">
        <v>1</v>
      </c>
      <c r="M88" s="20">
        <v>1</v>
      </c>
      <c r="N88" s="20">
        <v>1</v>
      </c>
      <c r="O88" s="20">
        <v>1</v>
      </c>
      <c r="P88" s="3">
        <v>589114</v>
      </c>
    </row>
    <row r="89" spans="1:20" x14ac:dyDescent="0.3">
      <c r="A89">
        <v>25</v>
      </c>
      <c r="B89" s="81">
        <v>0</v>
      </c>
      <c r="C89" s="81">
        <v>0</v>
      </c>
      <c r="D89" s="81">
        <v>0</v>
      </c>
      <c r="E89" s="20">
        <v>0</v>
      </c>
      <c r="F89" s="20">
        <v>0</v>
      </c>
      <c r="G89" s="20">
        <v>0</v>
      </c>
      <c r="H89" s="20">
        <v>0</v>
      </c>
      <c r="I89" s="20">
        <v>0</v>
      </c>
      <c r="J89" s="20">
        <v>0</v>
      </c>
      <c r="K89" s="20">
        <v>0</v>
      </c>
      <c r="L89" s="20">
        <v>0</v>
      </c>
      <c r="M89" s="20">
        <v>0</v>
      </c>
      <c r="N89" s="20">
        <v>0</v>
      </c>
      <c r="O89" s="20">
        <v>0</v>
      </c>
      <c r="P89" s="36">
        <v>646800</v>
      </c>
    </row>
    <row r="94" spans="1:20" ht="28.8" x14ac:dyDescent="0.3">
      <c r="A94" s="16" t="s">
        <v>94</v>
      </c>
      <c r="B94" s="1">
        <v>2</v>
      </c>
      <c r="C94" s="1">
        <v>3</v>
      </c>
      <c r="D94" s="1">
        <v>4</v>
      </c>
      <c r="E94" s="1">
        <v>5</v>
      </c>
      <c r="F94" s="1">
        <v>6</v>
      </c>
      <c r="G94" s="1">
        <v>7</v>
      </c>
      <c r="H94" s="1">
        <v>8</v>
      </c>
      <c r="I94" s="1">
        <v>9</v>
      </c>
      <c r="J94" s="1">
        <v>10</v>
      </c>
      <c r="K94" s="1">
        <v>11</v>
      </c>
      <c r="L94" s="1">
        <v>12</v>
      </c>
      <c r="M94" s="1">
        <v>13</v>
      </c>
      <c r="N94" s="1">
        <v>14</v>
      </c>
      <c r="O94" s="1">
        <v>15</v>
      </c>
      <c r="P94" s="1" t="s">
        <v>1</v>
      </c>
      <c r="S94" s="16" t="s">
        <v>119</v>
      </c>
      <c r="T94" s="16" t="s">
        <v>118</v>
      </c>
    </row>
    <row r="95" spans="1:20" x14ac:dyDescent="0.3">
      <c r="A95" s="2">
        <v>2000</v>
      </c>
      <c r="B95" s="14">
        <f t="shared" ref="B95:D95" si="26">VLOOKUP(B35,$A$65:$O$89,B$94,0)</f>
        <v>11122</v>
      </c>
      <c r="C95" s="14">
        <f t="shared" si="26"/>
        <v>2</v>
      </c>
      <c r="D95" s="14">
        <f t="shared" si="26"/>
        <v>3</v>
      </c>
      <c r="E95" s="14">
        <f>VLOOKUP(E35,$A$65:$O$89,E$94,0)</f>
        <v>0</v>
      </c>
      <c r="F95" s="14">
        <f t="shared" ref="F95:O95" si="27">VLOOKUP(F35,$A$65:$O$89,F$94,0)</f>
        <v>5970</v>
      </c>
      <c r="G95" s="14">
        <f t="shared" si="27"/>
        <v>13197.5</v>
      </c>
      <c r="H95" s="14">
        <f t="shared" si="27"/>
        <v>1</v>
      </c>
      <c r="I95" s="14">
        <f t="shared" si="27"/>
        <v>56904.800000000003</v>
      </c>
      <c r="J95" s="14">
        <f t="shared" si="27"/>
        <v>19</v>
      </c>
      <c r="K95" s="14">
        <f t="shared" si="27"/>
        <v>0</v>
      </c>
      <c r="L95" s="14">
        <f t="shared" si="27"/>
        <v>0</v>
      </c>
      <c r="M95" s="14">
        <f t="shared" si="27"/>
        <v>380</v>
      </c>
      <c r="N95" s="14">
        <f t="shared" si="27"/>
        <v>0</v>
      </c>
      <c r="O95" s="14">
        <f t="shared" si="27"/>
        <v>1</v>
      </c>
      <c r="P95" s="3">
        <v>87600</v>
      </c>
      <c r="R95" s="40">
        <f t="shared" ref="R95:R119" si="28">SUM(B95:O95)</f>
        <v>87600.3</v>
      </c>
      <c r="S95" s="10">
        <f t="shared" ref="S95:S99" si="29">P95-R95</f>
        <v>-0.30000000000291038</v>
      </c>
      <c r="T95" s="41">
        <f t="shared" ref="T95:T119" si="30">(R95-P95)/P95</f>
        <v>3.424657534279799E-6</v>
      </c>
    </row>
    <row r="96" spans="1:20" x14ac:dyDescent="0.3">
      <c r="A96" s="2">
        <v>2001</v>
      </c>
      <c r="B96" s="14">
        <f t="shared" ref="B96:E96" si="31">VLOOKUP(B36,$A$65:$O$89,B$94,0)</f>
        <v>11121</v>
      </c>
      <c r="C96" s="14">
        <f t="shared" si="31"/>
        <v>2</v>
      </c>
      <c r="D96" s="14">
        <f t="shared" si="31"/>
        <v>3</v>
      </c>
      <c r="E96" s="14">
        <f t="shared" si="31"/>
        <v>1</v>
      </c>
      <c r="F96" s="14">
        <f t="shared" ref="F96:O119" si="32">VLOOKUP(F36,$A$65:$O$89,F$94,0)</f>
        <v>10</v>
      </c>
      <c r="G96" s="14">
        <f t="shared" si="32"/>
        <v>13195.5</v>
      </c>
      <c r="H96" s="14">
        <f t="shared" si="32"/>
        <v>13960.5</v>
      </c>
      <c r="I96" s="14">
        <f t="shared" si="32"/>
        <v>64906.3</v>
      </c>
      <c r="J96" s="14">
        <f t="shared" si="32"/>
        <v>18</v>
      </c>
      <c r="K96" s="14">
        <f t="shared" si="32"/>
        <v>1</v>
      </c>
      <c r="L96" s="14">
        <f t="shared" si="32"/>
        <v>1</v>
      </c>
      <c r="M96" s="14">
        <f t="shared" si="32"/>
        <v>379</v>
      </c>
      <c r="N96" s="14">
        <f t="shared" si="32"/>
        <v>1</v>
      </c>
      <c r="O96" s="14">
        <f t="shared" si="32"/>
        <v>1</v>
      </c>
      <c r="P96" s="3">
        <v>103600</v>
      </c>
      <c r="R96" s="40">
        <f t="shared" si="28"/>
        <v>103600.3</v>
      </c>
      <c r="S96" s="10">
        <f t="shared" si="29"/>
        <v>-0.30000000000291038</v>
      </c>
      <c r="T96" s="41">
        <f t="shared" si="30"/>
        <v>2.8957528957809883E-6</v>
      </c>
    </row>
    <row r="97" spans="1:20" x14ac:dyDescent="0.3">
      <c r="A97" s="2">
        <v>2002</v>
      </c>
      <c r="B97" s="14">
        <f t="shared" ref="B97:E97" si="33">VLOOKUP(B37,$A$65:$O$89,B$94,0)</f>
        <v>11116</v>
      </c>
      <c r="C97" s="14">
        <f t="shared" si="33"/>
        <v>2</v>
      </c>
      <c r="D97" s="14">
        <f t="shared" si="33"/>
        <v>3</v>
      </c>
      <c r="E97" s="14">
        <f t="shared" si="33"/>
        <v>22642.9</v>
      </c>
      <c r="F97" s="14">
        <f t="shared" si="32"/>
        <v>9</v>
      </c>
      <c r="G97" s="14">
        <f t="shared" si="32"/>
        <v>1</v>
      </c>
      <c r="H97" s="14">
        <f t="shared" si="32"/>
        <v>13961.5</v>
      </c>
      <c r="I97" s="14">
        <f t="shared" si="32"/>
        <v>56904.800000000003</v>
      </c>
      <c r="J97" s="14">
        <f t="shared" si="32"/>
        <v>17</v>
      </c>
      <c r="K97" s="14">
        <f t="shared" si="32"/>
        <v>17461.900000000001</v>
      </c>
      <c r="L97" s="14">
        <f t="shared" si="32"/>
        <v>2</v>
      </c>
      <c r="M97" s="14">
        <f t="shared" si="32"/>
        <v>375</v>
      </c>
      <c r="N97" s="14">
        <f t="shared" si="32"/>
        <v>2</v>
      </c>
      <c r="O97" s="14">
        <f t="shared" si="32"/>
        <v>2</v>
      </c>
      <c r="P97" s="3">
        <v>122500</v>
      </c>
      <c r="R97" s="40">
        <f t="shared" si="28"/>
        <v>122500.1</v>
      </c>
      <c r="S97" s="10">
        <f t="shared" si="29"/>
        <v>-0.10000000000582077</v>
      </c>
      <c r="T97" s="41">
        <f t="shared" si="30"/>
        <v>8.1632653065976139E-7</v>
      </c>
    </row>
    <row r="98" spans="1:20" x14ac:dyDescent="0.3">
      <c r="A98" s="2">
        <v>2003</v>
      </c>
      <c r="B98" s="14">
        <f t="shared" ref="B98:E98" si="34">VLOOKUP(B38,$A$65:$O$89,B$94,0)</f>
        <v>11113</v>
      </c>
      <c r="C98" s="14">
        <f t="shared" si="34"/>
        <v>7</v>
      </c>
      <c r="D98" s="14">
        <f t="shared" si="34"/>
        <v>3</v>
      </c>
      <c r="E98" s="14">
        <f t="shared" si="34"/>
        <v>28636.9</v>
      </c>
      <c r="F98" s="14">
        <f t="shared" si="32"/>
        <v>11</v>
      </c>
      <c r="G98" s="14">
        <f t="shared" si="32"/>
        <v>4</v>
      </c>
      <c r="H98" s="14">
        <f t="shared" si="32"/>
        <v>15672.5</v>
      </c>
      <c r="I98" s="14">
        <f t="shared" si="32"/>
        <v>35262.9</v>
      </c>
      <c r="J98" s="14">
        <f t="shared" si="32"/>
        <v>12</v>
      </c>
      <c r="K98" s="14">
        <f t="shared" si="32"/>
        <v>46454.9</v>
      </c>
      <c r="L98" s="14">
        <f t="shared" si="32"/>
        <v>3</v>
      </c>
      <c r="M98" s="14">
        <f t="shared" si="32"/>
        <v>14</v>
      </c>
      <c r="N98" s="14">
        <f t="shared" si="32"/>
        <v>3</v>
      </c>
      <c r="O98" s="14">
        <f t="shared" si="32"/>
        <v>3</v>
      </c>
      <c r="P98" s="3">
        <v>137200</v>
      </c>
      <c r="R98" s="40">
        <f t="shared" si="28"/>
        <v>137200.20000000001</v>
      </c>
      <c r="S98" s="10">
        <f t="shared" si="29"/>
        <v>-0.20000000001164153</v>
      </c>
      <c r="T98" s="41">
        <f t="shared" si="30"/>
        <v>1.4577259476067166E-6</v>
      </c>
    </row>
    <row r="99" spans="1:20" x14ac:dyDescent="0.3">
      <c r="A99" s="2">
        <v>2004</v>
      </c>
      <c r="B99" s="14">
        <f t="shared" ref="B99:E99" si="35">VLOOKUP(B39,$A$65:$O$89,B$94,0)</f>
        <v>11119</v>
      </c>
      <c r="C99" s="14">
        <f t="shared" si="35"/>
        <v>7</v>
      </c>
      <c r="D99" s="14">
        <f t="shared" si="35"/>
        <v>5</v>
      </c>
      <c r="E99" s="14">
        <f t="shared" si="35"/>
        <v>61872.800000000003</v>
      </c>
      <c r="F99" s="14">
        <f t="shared" si="32"/>
        <v>5969</v>
      </c>
      <c r="G99" s="14">
        <f t="shared" si="32"/>
        <v>7</v>
      </c>
      <c r="H99" s="14">
        <f t="shared" si="32"/>
        <v>13959.5</v>
      </c>
      <c r="I99" s="14">
        <f t="shared" si="32"/>
        <v>35261.9</v>
      </c>
      <c r="J99" s="14">
        <f t="shared" si="32"/>
        <v>15</v>
      </c>
      <c r="K99" s="14">
        <f t="shared" si="32"/>
        <v>17462.900000000001</v>
      </c>
      <c r="L99" s="14">
        <f t="shared" si="32"/>
        <v>4</v>
      </c>
      <c r="M99" s="14">
        <f t="shared" si="32"/>
        <v>9</v>
      </c>
      <c r="N99" s="14">
        <f t="shared" si="32"/>
        <v>4</v>
      </c>
      <c r="O99" s="14">
        <f t="shared" si="32"/>
        <v>4</v>
      </c>
      <c r="P99" s="3">
        <v>145700</v>
      </c>
      <c r="R99" s="40">
        <f t="shared" si="28"/>
        <v>145700.1</v>
      </c>
      <c r="S99" s="10">
        <f t="shared" si="29"/>
        <v>-0.10000000000582077</v>
      </c>
      <c r="T99" s="41">
        <f t="shared" si="30"/>
        <v>6.8634179825546164E-7</v>
      </c>
    </row>
    <row r="100" spans="1:20" x14ac:dyDescent="0.3">
      <c r="A100" s="2">
        <v>2005</v>
      </c>
      <c r="B100" s="14">
        <f t="shared" ref="B100:E100" si="36">VLOOKUP(B40,$A$65:$O$89,B$94,0)</f>
        <v>11108</v>
      </c>
      <c r="C100" s="14">
        <f t="shared" si="36"/>
        <v>7</v>
      </c>
      <c r="D100" s="14">
        <f t="shared" si="36"/>
        <v>5</v>
      </c>
      <c r="E100" s="14">
        <f t="shared" si="36"/>
        <v>66466.3</v>
      </c>
      <c r="F100" s="14">
        <f t="shared" si="32"/>
        <v>5972</v>
      </c>
      <c r="G100" s="14">
        <f t="shared" si="32"/>
        <v>2</v>
      </c>
      <c r="H100" s="14">
        <f t="shared" si="32"/>
        <v>15676.5</v>
      </c>
      <c r="I100" s="14">
        <f t="shared" si="32"/>
        <v>35260.9</v>
      </c>
      <c r="J100" s="14">
        <f t="shared" si="32"/>
        <v>14</v>
      </c>
      <c r="K100" s="14">
        <f t="shared" si="32"/>
        <v>17463.900000000001</v>
      </c>
      <c r="L100" s="14">
        <f t="shared" si="32"/>
        <v>6305</v>
      </c>
      <c r="M100" s="14">
        <f t="shared" si="32"/>
        <v>10</v>
      </c>
      <c r="N100" s="14">
        <f t="shared" si="32"/>
        <v>5</v>
      </c>
      <c r="O100" s="14">
        <f t="shared" si="32"/>
        <v>5</v>
      </c>
      <c r="P100" s="3">
        <v>158300</v>
      </c>
      <c r="R100" s="40">
        <f t="shared" si="28"/>
        <v>158300.6</v>
      </c>
      <c r="S100" s="10">
        <f>P100-R100</f>
        <v>-0.60000000000582077</v>
      </c>
      <c r="T100" s="41">
        <f t="shared" si="30"/>
        <v>3.7902716361706932E-6</v>
      </c>
    </row>
    <row r="101" spans="1:20" x14ac:dyDescent="0.3">
      <c r="A101" s="2">
        <v>2006</v>
      </c>
      <c r="B101" s="14">
        <f t="shared" ref="B101:E101" si="37">VLOOKUP(B41,$A$65:$O$89,B$94,0)</f>
        <v>11111</v>
      </c>
      <c r="C101" s="14">
        <f t="shared" si="37"/>
        <v>7</v>
      </c>
      <c r="D101" s="14">
        <f t="shared" si="37"/>
        <v>6</v>
      </c>
      <c r="E101" s="14">
        <f t="shared" si="37"/>
        <v>67534.3</v>
      </c>
      <c r="F101" s="14">
        <f t="shared" si="32"/>
        <v>8721.5</v>
      </c>
      <c r="G101" s="14">
        <f t="shared" si="32"/>
        <v>0</v>
      </c>
      <c r="H101" s="14">
        <f t="shared" si="32"/>
        <v>15678.5</v>
      </c>
      <c r="I101" s="14">
        <f t="shared" si="32"/>
        <v>35259.9</v>
      </c>
      <c r="J101" s="14">
        <f t="shared" si="32"/>
        <v>11</v>
      </c>
      <c r="K101" s="14">
        <f t="shared" si="32"/>
        <v>17464.900000000001</v>
      </c>
      <c r="L101" s="14">
        <f t="shared" si="32"/>
        <v>8942</v>
      </c>
      <c r="M101" s="14">
        <f t="shared" si="32"/>
        <v>7</v>
      </c>
      <c r="N101" s="14">
        <f t="shared" si="32"/>
        <v>6451.5</v>
      </c>
      <c r="O101" s="14">
        <f t="shared" si="32"/>
        <v>6</v>
      </c>
      <c r="P101" s="3">
        <v>171200</v>
      </c>
      <c r="R101" s="40">
        <f t="shared" si="28"/>
        <v>171200.6</v>
      </c>
      <c r="S101" s="10">
        <f t="shared" ref="S101:S119" si="38">P101-R101</f>
        <v>-0.60000000000582077</v>
      </c>
      <c r="T101" s="41">
        <f t="shared" si="30"/>
        <v>3.5046728972302616E-6</v>
      </c>
    </row>
    <row r="102" spans="1:20" x14ac:dyDescent="0.3">
      <c r="A102" s="2">
        <v>2007</v>
      </c>
      <c r="B102" s="14">
        <f t="shared" ref="B102:E102" si="39">VLOOKUP(B42,$A$65:$O$89,B$94,0)</f>
        <v>11120</v>
      </c>
      <c r="C102" s="14">
        <f t="shared" si="39"/>
        <v>7</v>
      </c>
      <c r="D102" s="14">
        <f t="shared" si="39"/>
        <v>9</v>
      </c>
      <c r="E102" s="14">
        <f t="shared" si="39"/>
        <v>67535.3</v>
      </c>
      <c r="F102" s="14">
        <f t="shared" si="32"/>
        <v>8721.5</v>
      </c>
      <c r="G102" s="14">
        <f t="shared" si="32"/>
        <v>13191.5</v>
      </c>
      <c r="H102" s="14">
        <f t="shared" si="32"/>
        <v>15674.5</v>
      </c>
      <c r="I102" s="14">
        <f t="shared" si="32"/>
        <v>6867</v>
      </c>
      <c r="J102" s="14">
        <f t="shared" si="32"/>
        <v>13</v>
      </c>
      <c r="K102" s="14">
        <f t="shared" si="32"/>
        <v>46452.9</v>
      </c>
      <c r="L102" s="14">
        <f t="shared" si="32"/>
        <v>8944</v>
      </c>
      <c r="M102" s="14">
        <f t="shared" si="32"/>
        <v>6</v>
      </c>
      <c r="N102" s="14">
        <f t="shared" si="32"/>
        <v>6452.5</v>
      </c>
      <c r="O102" s="14">
        <f t="shared" si="32"/>
        <v>7</v>
      </c>
      <c r="P102" s="3">
        <v>185000</v>
      </c>
      <c r="R102" s="40">
        <f t="shared" si="28"/>
        <v>185001.2</v>
      </c>
      <c r="S102" s="10">
        <f t="shared" si="38"/>
        <v>-1.2000000000116415</v>
      </c>
      <c r="T102" s="41">
        <f t="shared" si="30"/>
        <v>6.4864864865494135E-6</v>
      </c>
    </row>
    <row r="103" spans="1:20" x14ac:dyDescent="0.3">
      <c r="A103" s="2">
        <v>2008</v>
      </c>
      <c r="B103" s="14">
        <f t="shared" ref="B103:E103" si="40">VLOOKUP(B43,$A$65:$O$89,B$94,0)</f>
        <v>11118</v>
      </c>
      <c r="C103" s="14">
        <f t="shared" si="40"/>
        <v>10</v>
      </c>
      <c r="D103" s="14">
        <f t="shared" si="40"/>
        <v>8</v>
      </c>
      <c r="E103" s="14">
        <f t="shared" si="40"/>
        <v>68780.3</v>
      </c>
      <c r="F103" s="14">
        <f t="shared" si="32"/>
        <v>15669.5</v>
      </c>
      <c r="G103" s="14">
        <f t="shared" si="32"/>
        <v>13196.5</v>
      </c>
      <c r="H103" s="14">
        <f t="shared" si="32"/>
        <v>13962.5</v>
      </c>
      <c r="I103" s="14">
        <f t="shared" si="32"/>
        <v>6865</v>
      </c>
      <c r="J103" s="14">
        <f t="shared" si="32"/>
        <v>9</v>
      </c>
      <c r="K103" s="14">
        <f t="shared" si="32"/>
        <v>46453.9</v>
      </c>
      <c r="L103" s="14">
        <f t="shared" si="32"/>
        <v>8945</v>
      </c>
      <c r="M103" s="14">
        <f t="shared" si="32"/>
        <v>12</v>
      </c>
      <c r="N103" s="14">
        <f t="shared" si="32"/>
        <v>13863</v>
      </c>
      <c r="O103" s="14">
        <f t="shared" si="32"/>
        <v>8</v>
      </c>
      <c r="P103" s="3">
        <v>198900</v>
      </c>
      <c r="R103" s="40">
        <f t="shared" si="28"/>
        <v>198900.7</v>
      </c>
      <c r="S103" s="10">
        <f t="shared" si="38"/>
        <v>-0.70000000001164153</v>
      </c>
      <c r="T103" s="41">
        <f t="shared" si="30"/>
        <v>3.5193564605914608E-6</v>
      </c>
    </row>
    <row r="104" spans="1:20" x14ac:dyDescent="0.3">
      <c r="A104" s="2">
        <v>2009</v>
      </c>
      <c r="B104" s="14">
        <f t="shared" ref="B104:E104" si="41">VLOOKUP(B44,$A$65:$O$89,B$94,0)</f>
        <v>11112</v>
      </c>
      <c r="C104" s="14">
        <f t="shared" si="41"/>
        <v>10</v>
      </c>
      <c r="D104" s="14">
        <f t="shared" si="41"/>
        <v>8</v>
      </c>
      <c r="E104" s="14">
        <f t="shared" si="41"/>
        <v>66464.3</v>
      </c>
      <c r="F104" s="14">
        <f t="shared" si="32"/>
        <v>17197.900000000001</v>
      </c>
      <c r="G104" s="14">
        <f t="shared" si="32"/>
        <v>13193.5</v>
      </c>
      <c r="H104" s="14">
        <f t="shared" si="32"/>
        <v>15671.5</v>
      </c>
      <c r="I104" s="14">
        <f t="shared" si="32"/>
        <v>6855</v>
      </c>
      <c r="J104" s="14">
        <f t="shared" si="32"/>
        <v>8</v>
      </c>
      <c r="K104" s="14">
        <f t="shared" si="32"/>
        <v>46451.9</v>
      </c>
      <c r="L104" s="14">
        <f t="shared" si="32"/>
        <v>8943</v>
      </c>
      <c r="M104" s="14">
        <f t="shared" si="32"/>
        <v>13</v>
      </c>
      <c r="N104" s="14">
        <f t="shared" si="32"/>
        <v>13864</v>
      </c>
      <c r="O104" s="14">
        <f t="shared" si="32"/>
        <v>9</v>
      </c>
      <c r="P104" s="3">
        <v>199800</v>
      </c>
      <c r="R104" s="40">
        <f t="shared" si="28"/>
        <v>199801.1</v>
      </c>
      <c r="S104" s="10">
        <f t="shared" si="38"/>
        <v>-1.1000000000058208</v>
      </c>
      <c r="T104" s="41">
        <f t="shared" si="30"/>
        <v>5.5055055055346387E-6</v>
      </c>
    </row>
    <row r="105" spans="1:20" x14ac:dyDescent="0.3">
      <c r="A105" s="2">
        <v>2010</v>
      </c>
      <c r="B105" s="14">
        <f t="shared" ref="B105:E105" si="42">VLOOKUP(B45,$A$65:$O$89,B$94,0)</f>
        <v>11114</v>
      </c>
      <c r="C105" s="14">
        <f t="shared" si="42"/>
        <v>10</v>
      </c>
      <c r="D105" s="14">
        <f t="shared" si="42"/>
        <v>11</v>
      </c>
      <c r="E105" s="14">
        <f t="shared" si="42"/>
        <v>66465.3</v>
      </c>
      <c r="F105" s="14">
        <f t="shared" si="32"/>
        <v>21232.400000000001</v>
      </c>
      <c r="G105" s="14">
        <f t="shared" si="32"/>
        <v>13194.5</v>
      </c>
      <c r="H105" s="14">
        <f t="shared" si="32"/>
        <v>23927.4</v>
      </c>
      <c r="I105" s="14">
        <f t="shared" si="32"/>
        <v>1</v>
      </c>
      <c r="J105" s="14">
        <f t="shared" si="32"/>
        <v>3</v>
      </c>
      <c r="K105" s="14">
        <f t="shared" si="32"/>
        <v>46455.9</v>
      </c>
      <c r="L105" s="14">
        <f t="shared" si="32"/>
        <v>6306</v>
      </c>
      <c r="M105" s="14">
        <f t="shared" si="32"/>
        <v>5</v>
      </c>
      <c r="N105" s="14">
        <f t="shared" si="32"/>
        <v>13865</v>
      </c>
      <c r="O105" s="14">
        <f t="shared" si="32"/>
        <v>10</v>
      </c>
      <c r="P105" s="3">
        <v>202600</v>
      </c>
      <c r="R105" s="40">
        <f t="shared" si="28"/>
        <v>202600.5</v>
      </c>
      <c r="S105" s="10">
        <f t="shared" si="38"/>
        <v>-0.5</v>
      </c>
      <c r="T105" s="41">
        <f t="shared" si="30"/>
        <v>2.4679170779861798E-6</v>
      </c>
    </row>
    <row r="106" spans="1:20" x14ac:dyDescent="0.3">
      <c r="A106" s="2">
        <v>2011</v>
      </c>
      <c r="B106" s="14">
        <f t="shared" ref="B106:E106" si="43">VLOOKUP(B46,$A$65:$O$89,B$94,0)</f>
        <v>11111</v>
      </c>
      <c r="C106" s="14">
        <f t="shared" si="43"/>
        <v>24</v>
      </c>
      <c r="D106" s="14">
        <f t="shared" si="43"/>
        <v>11</v>
      </c>
      <c r="E106" s="14">
        <f t="shared" si="43"/>
        <v>67532.3</v>
      </c>
      <c r="F106" s="14">
        <f t="shared" si="32"/>
        <v>17200.900000000001</v>
      </c>
      <c r="G106" s="14">
        <f t="shared" si="32"/>
        <v>9</v>
      </c>
      <c r="H106" s="14">
        <f t="shared" si="32"/>
        <v>23926.400000000001</v>
      </c>
      <c r="I106" s="14">
        <f t="shared" si="32"/>
        <v>0</v>
      </c>
      <c r="J106" s="14">
        <f t="shared" si="32"/>
        <v>2</v>
      </c>
      <c r="K106" s="14">
        <f t="shared" si="32"/>
        <v>79400.3</v>
      </c>
      <c r="L106" s="14">
        <f t="shared" si="32"/>
        <v>6</v>
      </c>
      <c r="M106" s="14">
        <f t="shared" si="32"/>
        <v>0</v>
      </c>
      <c r="N106" s="14">
        <f t="shared" si="32"/>
        <v>13866</v>
      </c>
      <c r="O106" s="14">
        <f t="shared" si="32"/>
        <v>11</v>
      </c>
      <c r="P106" s="3">
        <v>213100</v>
      </c>
      <c r="R106" s="40">
        <f t="shared" si="28"/>
        <v>213099.90000000002</v>
      </c>
      <c r="S106" s="10">
        <f t="shared" si="38"/>
        <v>9.9999999976716936E-2</v>
      </c>
      <c r="T106" s="41">
        <f>(R106-P106)/P106</f>
        <v>-4.6926325657774255E-7</v>
      </c>
    </row>
    <row r="107" spans="1:20" x14ac:dyDescent="0.3">
      <c r="A107" s="2">
        <v>2012</v>
      </c>
      <c r="B107" s="14">
        <f t="shared" ref="B107:E107" si="44">VLOOKUP(B47,$A$65:$O$89,B$94,0)</f>
        <v>11117</v>
      </c>
      <c r="C107" s="14">
        <f t="shared" si="44"/>
        <v>24</v>
      </c>
      <c r="D107" s="14">
        <f t="shared" si="44"/>
        <v>24</v>
      </c>
      <c r="E107" s="14">
        <f t="shared" si="44"/>
        <v>66467.3</v>
      </c>
      <c r="F107" s="14">
        <f t="shared" si="32"/>
        <v>17200.900000000001</v>
      </c>
      <c r="G107" s="14">
        <f t="shared" si="32"/>
        <v>19199.900000000001</v>
      </c>
      <c r="H107" s="14">
        <f t="shared" si="32"/>
        <v>15677.5</v>
      </c>
      <c r="I107" s="14">
        <f t="shared" si="32"/>
        <v>3</v>
      </c>
      <c r="J107" s="14">
        <f t="shared" si="32"/>
        <v>0</v>
      </c>
      <c r="K107" s="14">
        <f t="shared" si="32"/>
        <v>79401.3</v>
      </c>
      <c r="L107" s="14">
        <f t="shared" si="32"/>
        <v>5</v>
      </c>
      <c r="M107" s="14">
        <f t="shared" si="32"/>
        <v>2</v>
      </c>
      <c r="N107" s="14">
        <f t="shared" si="32"/>
        <v>13867</v>
      </c>
      <c r="O107" s="14">
        <f t="shared" si="32"/>
        <v>12</v>
      </c>
      <c r="P107" s="3">
        <v>223000</v>
      </c>
      <c r="R107" s="40">
        <f t="shared" si="28"/>
        <v>223000.90000000002</v>
      </c>
      <c r="S107" s="10">
        <f t="shared" si="38"/>
        <v>-0.90000000002328306</v>
      </c>
      <c r="T107" s="41">
        <f t="shared" si="30"/>
        <v>4.0358744395662914E-6</v>
      </c>
    </row>
    <row r="108" spans="1:20" x14ac:dyDescent="0.3">
      <c r="A108" s="2">
        <v>2013</v>
      </c>
      <c r="B108" s="14">
        <f t="shared" ref="B108:E108" si="45">VLOOKUP(B48,$A$65:$O$89,B$94,0)</f>
        <v>3</v>
      </c>
      <c r="C108" s="14">
        <f t="shared" si="45"/>
        <v>24</v>
      </c>
      <c r="D108" s="14">
        <f t="shared" si="45"/>
        <v>24</v>
      </c>
      <c r="E108" s="14">
        <f t="shared" si="45"/>
        <v>67533.3</v>
      </c>
      <c r="F108" s="14">
        <f t="shared" si="32"/>
        <v>17198.900000000001</v>
      </c>
      <c r="G108" s="14">
        <f t="shared" si="32"/>
        <v>13199.5</v>
      </c>
      <c r="H108" s="14">
        <f t="shared" si="32"/>
        <v>23928.400000000001</v>
      </c>
      <c r="I108" s="14">
        <f t="shared" si="32"/>
        <v>6856</v>
      </c>
      <c r="J108" s="14">
        <f t="shared" si="32"/>
        <v>4</v>
      </c>
      <c r="K108" s="14">
        <f t="shared" si="32"/>
        <v>79402.3</v>
      </c>
      <c r="L108" s="14">
        <f t="shared" si="32"/>
        <v>8941</v>
      </c>
      <c r="M108" s="14">
        <f t="shared" si="32"/>
        <v>5</v>
      </c>
      <c r="N108" s="14">
        <f t="shared" si="32"/>
        <v>13868</v>
      </c>
      <c r="O108" s="14">
        <f t="shared" si="32"/>
        <v>13</v>
      </c>
      <c r="P108" s="3">
        <v>231000</v>
      </c>
      <c r="R108" s="40">
        <f t="shared" si="28"/>
        <v>231000.40000000002</v>
      </c>
      <c r="S108" s="10">
        <f t="shared" si="38"/>
        <v>-0.40000000002328306</v>
      </c>
      <c r="T108" s="41">
        <f t="shared" si="30"/>
        <v>1.7316017317025242E-6</v>
      </c>
    </row>
    <row r="109" spans="1:20" x14ac:dyDescent="0.3">
      <c r="A109" s="2">
        <v>2014</v>
      </c>
      <c r="B109" s="14">
        <f t="shared" ref="B109:E109" si="46">VLOOKUP(B49,$A$65:$O$89,B$94,0)</f>
        <v>0</v>
      </c>
      <c r="C109" s="14">
        <f t="shared" si="46"/>
        <v>24</v>
      </c>
      <c r="D109" s="14">
        <f t="shared" si="46"/>
        <v>24</v>
      </c>
      <c r="E109" s="14">
        <f t="shared" si="46"/>
        <v>70884.800000000003</v>
      </c>
      <c r="F109" s="14">
        <f t="shared" si="32"/>
        <v>15668.5</v>
      </c>
      <c r="G109" s="14">
        <f t="shared" si="32"/>
        <v>13198.5</v>
      </c>
      <c r="H109" s="14">
        <f t="shared" si="32"/>
        <v>23929.4</v>
      </c>
      <c r="I109" s="14">
        <f t="shared" si="32"/>
        <v>6857</v>
      </c>
      <c r="J109" s="14">
        <f t="shared" si="32"/>
        <v>5</v>
      </c>
      <c r="K109" s="14">
        <f t="shared" si="32"/>
        <v>84278.7</v>
      </c>
      <c r="L109" s="14">
        <f t="shared" si="32"/>
        <v>8947</v>
      </c>
      <c r="M109" s="14">
        <f t="shared" si="32"/>
        <v>1</v>
      </c>
      <c r="N109" s="14">
        <f t="shared" si="32"/>
        <v>13869</v>
      </c>
      <c r="O109" s="14">
        <f t="shared" si="32"/>
        <v>14</v>
      </c>
      <c r="P109" s="3">
        <v>237700</v>
      </c>
      <c r="R109" s="40">
        <f t="shared" si="28"/>
        <v>237700.90000000002</v>
      </c>
      <c r="S109" s="10">
        <f t="shared" si="38"/>
        <v>-0.90000000002328306</v>
      </c>
      <c r="T109" s="41">
        <f t="shared" si="30"/>
        <v>3.7862852335855409E-6</v>
      </c>
    </row>
    <row r="110" spans="1:20" x14ac:dyDescent="0.3">
      <c r="A110" s="2">
        <v>2015</v>
      </c>
      <c r="B110" s="14">
        <f t="shared" ref="B110:E110" si="47">VLOOKUP(B50,$A$65:$O$89,B$94,0)</f>
        <v>1</v>
      </c>
      <c r="C110" s="14">
        <f t="shared" si="47"/>
        <v>24</v>
      </c>
      <c r="D110" s="14">
        <f t="shared" si="47"/>
        <v>24</v>
      </c>
      <c r="E110" s="14">
        <f t="shared" si="47"/>
        <v>75878.3</v>
      </c>
      <c r="F110" s="14">
        <f t="shared" si="32"/>
        <v>5971</v>
      </c>
      <c r="G110" s="14">
        <f t="shared" si="32"/>
        <v>27888.400000000001</v>
      </c>
      <c r="H110" s="14">
        <f t="shared" si="32"/>
        <v>23930.400000000001</v>
      </c>
      <c r="I110" s="14">
        <f t="shared" si="32"/>
        <v>6859</v>
      </c>
      <c r="J110" s="14">
        <f t="shared" si="32"/>
        <v>7</v>
      </c>
      <c r="K110" s="14">
        <f t="shared" si="32"/>
        <v>84279.7</v>
      </c>
      <c r="L110" s="14">
        <f t="shared" si="32"/>
        <v>8948</v>
      </c>
      <c r="M110" s="14">
        <f t="shared" si="32"/>
        <v>3</v>
      </c>
      <c r="N110" s="14">
        <f t="shared" si="32"/>
        <v>13870</v>
      </c>
      <c r="O110" s="14">
        <f t="shared" si="32"/>
        <v>17</v>
      </c>
      <c r="P110" s="3">
        <v>247700</v>
      </c>
      <c r="R110" s="40">
        <f t="shared" si="28"/>
        <v>247700.8</v>
      </c>
      <c r="S110" s="10">
        <f t="shared" si="38"/>
        <v>-0.79999999998835847</v>
      </c>
      <c r="T110" s="41">
        <f t="shared" si="30"/>
        <v>3.2297133628920406E-6</v>
      </c>
    </row>
    <row r="111" spans="1:20" x14ac:dyDescent="0.3">
      <c r="A111" s="2">
        <v>2016</v>
      </c>
      <c r="B111" s="14">
        <f t="shared" ref="B111:E111" si="48">VLOOKUP(B51,$A$65:$O$89,B$94,0)</f>
        <v>2</v>
      </c>
      <c r="C111" s="14">
        <f t="shared" si="48"/>
        <v>24</v>
      </c>
      <c r="D111" s="14">
        <f t="shared" si="48"/>
        <v>24</v>
      </c>
      <c r="E111" s="14">
        <f t="shared" si="48"/>
        <v>88392.2</v>
      </c>
      <c r="F111" s="14">
        <f t="shared" si="32"/>
        <v>8</v>
      </c>
      <c r="G111" s="14">
        <f t="shared" si="32"/>
        <v>36834.9</v>
      </c>
      <c r="H111" s="14">
        <f t="shared" si="32"/>
        <v>23932.400000000001</v>
      </c>
      <c r="I111" s="14">
        <f t="shared" si="32"/>
        <v>6860</v>
      </c>
      <c r="J111" s="14">
        <f t="shared" si="32"/>
        <v>2</v>
      </c>
      <c r="K111" s="14">
        <f t="shared" si="32"/>
        <v>84280.7</v>
      </c>
      <c r="L111" s="14">
        <f t="shared" si="32"/>
        <v>8946</v>
      </c>
      <c r="M111" s="14">
        <f t="shared" si="32"/>
        <v>8</v>
      </c>
      <c r="N111" s="14">
        <f t="shared" si="32"/>
        <v>13871</v>
      </c>
      <c r="O111" s="14">
        <f t="shared" si="32"/>
        <v>15</v>
      </c>
      <c r="P111" s="3">
        <v>263200</v>
      </c>
      <c r="R111" s="40">
        <f t="shared" si="28"/>
        <v>263200.2</v>
      </c>
      <c r="S111" s="10">
        <f t="shared" si="38"/>
        <v>-0.20000000001164153</v>
      </c>
      <c r="T111" s="41">
        <f t="shared" si="30"/>
        <v>7.5987841949711832E-7</v>
      </c>
    </row>
    <row r="112" spans="1:20" x14ac:dyDescent="0.3">
      <c r="A112" s="2">
        <v>2017</v>
      </c>
      <c r="B112" s="14">
        <f t="shared" ref="B112:E112" si="49">VLOOKUP(B52,$A$65:$O$89,B$94,0)</f>
        <v>4</v>
      </c>
      <c r="C112" s="14">
        <f t="shared" si="49"/>
        <v>24</v>
      </c>
      <c r="D112" s="14">
        <f t="shared" si="49"/>
        <v>24</v>
      </c>
      <c r="E112" s="14">
        <f t="shared" si="49"/>
        <v>106478.7</v>
      </c>
      <c r="F112" s="14">
        <f t="shared" si="32"/>
        <v>5</v>
      </c>
      <c r="G112" s="14">
        <f t="shared" si="32"/>
        <v>19198.900000000001</v>
      </c>
      <c r="H112" s="14">
        <f t="shared" si="32"/>
        <v>23935.4</v>
      </c>
      <c r="I112" s="14">
        <f t="shared" si="32"/>
        <v>6864</v>
      </c>
      <c r="J112" s="14">
        <f t="shared" si="32"/>
        <v>6</v>
      </c>
      <c r="K112" s="14">
        <f t="shared" si="32"/>
        <v>117611.1</v>
      </c>
      <c r="L112" s="14">
        <f t="shared" si="32"/>
        <v>8949</v>
      </c>
      <c r="M112" s="14">
        <f t="shared" si="32"/>
        <v>12</v>
      </c>
      <c r="N112" s="14">
        <f t="shared" si="32"/>
        <v>13872</v>
      </c>
      <c r="O112" s="14">
        <f t="shared" si="32"/>
        <v>16</v>
      </c>
      <c r="P112" s="3">
        <v>297000</v>
      </c>
      <c r="R112" s="40">
        <f t="shared" si="28"/>
        <v>297000.09999999998</v>
      </c>
      <c r="S112" s="10">
        <f t="shared" si="38"/>
        <v>-9.9999999976716936E-2</v>
      </c>
      <c r="T112" s="41">
        <f t="shared" si="30"/>
        <v>3.3670033662194256E-7</v>
      </c>
    </row>
    <row r="113" spans="1:20" x14ac:dyDescent="0.3">
      <c r="A113" s="2">
        <v>2018</v>
      </c>
      <c r="B113" s="14">
        <f t="shared" ref="B113:E113" si="50">VLOOKUP(B53,$A$65:$O$89,B$94,0)</f>
        <v>5</v>
      </c>
      <c r="C113" s="14">
        <f t="shared" si="50"/>
        <v>24</v>
      </c>
      <c r="D113" s="14">
        <f t="shared" si="50"/>
        <v>24</v>
      </c>
      <c r="E113" s="14">
        <f t="shared" si="50"/>
        <v>106479.7</v>
      </c>
      <c r="F113" s="14">
        <f t="shared" si="32"/>
        <v>2</v>
      </c>
      <c r="G113" s="14">
        <f t="shared" si="32"/>
        <v>35639.4</v>
      </c>
      <c r="H113" s="14">
        <f t="shared" si="32"/>
        <v>23935.4</v>
      </c>
      <c r="I113" s="14">
        <f t="shared" si="32"/>
        <v>6866</v>
      </c>
      <c r="J113" s="14">
        <f t="shared" si="32"/>
        <v>17</v>
      </c>
      <c r="K113" s="14">
        <f t="shared" si="32"/>
        <v>117612.1</v>
      </c>
      <c r="L113" s="14">
        <f t="shared" si="32"/>
        <v>8950</v>
      </c>
      <c r="M113" s="14">
        <f t="shared" si="32"/>
        <v>16</v>
      </c>
      <c r="N113" s="14">
        <f t="shared" si="32"/>
        <v>30311.4</v>
      </c>
      <c r="O113" s="14">
        <f t="shared" si="32"/>
        <v>18</v>
      </c>
      <c r="P113" s="3">
        <v>329900</v>
      </c>
      <c r="R113" s="40">
        <f t="shared" si="28"/>
        <v>329900</v>
      </c>
      <c r="S113" s="10">
        <f t="shared" si="38"/>
        <v>0</v>
      </c>
      <c r="T113" s="41">
        <f t="shared" si="30"/>
        <v>0</v>
      </c>
    </row>
    <row r="114" spans="1:20" x14ac:dyDescent="0.3">
      <c r="A114" s="2">
        <v>2019</v>
      </c>
      <c r="B114" s="14">
        <f t="shared" ref="B114:E114" si="51">VLOOKUP(B54,$A$65:$O$89,B$94,0)</f>
        <v>11107</v>
      </c>
      <c r="C114" s="14">
        <f t="shared" si="51"/>
        <v>24</v>
      </c>
      <c r="D114" s="14">
        <f t="shared" si="51"/>
        <v>24</v>
      </c>
      <c r="E114" s="14">
        <f t="shared" si="51"/>
        <v>106481.7</v>
      </c>
      <c r="F114" s="14">
        <f t="shared" si="32"/>
        <v>0</v>
      </c>
      <c r="G114" s="14">
        <f t="shared" si="32"/>
        <v>36833.9</v>
      </c>
      <c r="H114" s="14">
        <f t="shared" si="32"/>
        <v>23935.4</v>
      </c>
      <c r="I114" s="14">
        <f t="shared" si="32"/>
        <v>13161</v>
      </c>
      <c r="J114" s="14">
        <f t="shared" si="32"/>
        <v>18964.900000000001</v>
      </c>
      <c r="K114" s="14">
        <f t="shared" si="32"/>
        <v>117613.1</v>
      </c>
      <c r="L114" s="14">
        <f t="shared" si="32"/>
        <v>8951</v>
      </c>
      <c r="M114" s="14">
        <f t="shared" si="32"/>
        <v>373</v>
      </c>
      <c r="N114" s="14">
        <f t="shared" si="32"/>
        <v>30311.4</v>
      </c>
      <c r="O114" s="14">
        <f t="shared" si="32"/>
        <v>19</v>
      </c>
      <c r="P114" s="3">
        <v>367800</v>
      </c>
      <c r="R114" s="40">
        <f t="shared" si="28"/>
        <v>367799.4</v>
      </c>
      <c r="S114" s="10">
        <f t="shared" si="38"/>
        <v>0.59999999997671694</v>
      </c>
      <c r="T114" s="41">
        <f t="shared" si="30"/>
        <v>-1.6313213702466475E-6</v>
      </c>
    </row>
    <row r="115" spans="1:20" x14ac:dyDescent="0.3">
      <c r="A115" s="2">
        <v>2020</v>
      </c>
      <c r="B115" s="14">
        <f t="shared" ref="B115:E115" si="52">VLOOKUP(B55,$A$65:$O$89,B$94,0)</f>
        <v>6</v>
      </c>
      <c r="C115" s="14">
        <f t="shared" si="52"/>
        <v>24</v>
      </c>
      <c r="D115" s="14">
        <f t="shared" si="52"/>
        <v>24</v>
      </c>
      <c r="E115" s="14">
        <f t="shared" si="52"/>
        <v>106480.7</v>
      </c>
      <c r="F115" s="14">
        <f t="shared" si="32"/>
        <v>7</v>
      </c>
      <c r="G115" s="14">
        <f t="shared" si="32"/>
        <v>3</v>
      </c>
      <c r="H115" s="14">
        <f t="shared" si="32"/>
        <v>83226.2</v>
      </c>
      <c r="I115" s="14">
        <f t="shared" si="32"/>
        <v>2</v>
      </c>
      <c r="J115" s="14">
        <f t="shared" si="32"/>
        <v>21</v>
      </c>
      <c r="K115" s="14">
        <f t="shared" si="32"/>
        <v>174144.5</v>
      </c>
      <c r="L115" s="14">
        <f t="shared" si="32"/>
        <v>8952</v>
      </c>
      <c r="M115" s="14">
        <f t="shared" si="32"/>
        <v>376</v>
      </c>
      <c r="N115" s="14">
        <f t="shared" si="32"/>
        <v>30312.400000000001</v>
      </c>
      <c r="O115" s="14">
        <f t="shared" si="32"/>
        <v>20</v>
      </c>
      <c r="P115" s="3">
        <v>403600</v>
      </c>
      <c r="R115" s="40">
        <f t="shared" si="28"/>
        <v>403598.80000000005</v>
      </c>
      <c r="S115" s="10">
        <f t="shared" si="38"/>
        <v>1.1999999999534339</v>
      </c>
      <c r="T115" s="41">
        <f t="shared" si="30"/>
        <v>-2.973240832392056E-6</v>
      </c>
    </row>
    <row r="116" spans="1:20" x14ac:dyDescent="0.3">
      <c r="A116" s="2">
        <v>2021</v>
      </c>
      <c r="B116" s="14">
        <f t="shared" ref="B116:E116" si="53">VLOOKUP(B56,$A$65:$O$89,B$94,0)</f>
        <v>11115</v>
      </c>
      <c r="C116" s="14">
        <f t="shared" si="53"/>
        <v>24</v>
      </c>
      <c r="D116" s="14">
        <f t="shared" si="53"/>
        <v>24</v>
      </c>
      <c r="E116" s="14">
        <f t="shared" si="53"/>
        <v>106482.7</v>
      </c>
      <c r="F116" s="14">
        <f t="shared" si="32"/>
        <v>3</v>
      </c>
      <c r="G116" s="14">
        <f t="shared" si="32"/>
        <v>5</v>
      </c>
      <c r="H116" s="14">
        <f t="shared" si="32"/>
        <v>23931.4</v>
      </c>
      <c r="I116" s="14">
        <f t="shared" si="32"/>
        <v>6858</v>
      </c>
      <c r="J116" s="14">
        <f t="shared" si="32"/>
        <v>76907.8</v>
      </c>
      <c r="K116" s="14">
        <f t="shared" si="32"/>
        <v>174145.5</v>
      </c>
      <c r="L116" s="14">
        <f t="shared" si="32"/>
        <v>8953</v>
      </c>
      <c r="M116" s="14">
        <f t="shared" si="32"/>
        <v>15</v>
      </c>
      <c r="N116" s="14">
        <f t="shared" si="32"/>
        <v>30313.4</v>
      </c>
      <c r="O116" s="14">
        <f t="shared" si="32"/>
        <v>21</v>
      </c>
      <c r="P116" s="3">
        <v>438800</v>
      </c>
      <c r="R116" s="40">
        <f t="shared" si="28"/>
        <v>438798.80000000005</v>
      </c>
      <c r="S116" s="10">
        <f t="shared" si="38"/>
        <v>1.1999999999534339</v>
      </c>
      <c r="T116" s="41">
        <f t="shared" si="30"/>
        <v>-2.7347310846705421E-6</v>
      </c>
    </row>
    <row r="117" spans="1:20" x14ac:dyDescent="0.3">
      <c r="A117" s="2">
        <v>2022</v>
      </c>
      <c r="B117" s="14">
        <f t="shared" ref="B117:E117" si="54">VLOOKUP(B57,$A$65:$O$89,B$94,0)</f>
        <v>11123</v>
      </c>
      <c r="C117" s="14">
        <f t="shared" si="54"/>
        <v>24</v>
      </c>
      <c r="D117" s="14">
        <f t="shared" si="54"/>
        <v>24</v>
      </c>
      <c r="E117" s="14">
        <f t="shared" si="54"/>
        <v>191329.9</v>
      </c>
      <c r="F117" s="14">
        <f t="shared" si="32"/>
        <v>2</v>
      </c>
      <c r="G117" s="14">
        <f t="shared" si="32"/>
        <v>8</v>
      </c>
      <c r="H117" s="14">
        <f t="shared" si="32"/>
        <v>15673.5</v>
      </c>
      <c r="I117" s="14">
        <f t="shared" si="32"/>
        <v>6861</v>
      </c>
      <c r="J117" s="14">
        <f t="shared" si="32"/>
        <v>76908.800000000003</v>
      </c>
      <c r="K117" s="14">
        <f t="shared" si="32"/>
        <v>174146.5</v>
      </c>
      <c r="L117" s="14">
        <f t="shared" si="32"/>
        <v>8954</v>
      </c>
      <c r="M117" s="14">
        <f t="shared" si="32"/>
        <v>374</v>
      </c>
      <c r="N117" s="14">
        <f t="shared" si="32"/>
        <v>30314.400000000001</v>
      </c>
      <c r="O117" s="14">
        <f t="shared" si="32"/>
        <v>22</v>
      </c>
      <c r="P117" s="3">
        <v>515766</v>
      </c>
      <c r="R117" s="40">
        <f t="shared" si="28"/>
        <v>515765.10000000003</v>
      </c>
      <c r="S117" s="10">
        <f t="shared" si="38"/>
        <v>0.8999999999650754</v>
      </c>
      <c r="T117" s="41">
        <f t="shared" si="30"/>
        <v>-1.7449773733923433E-6</v>
      </c>
    </row>
    <row r="118" spans="1:20" x14ac:dyDescent="0.3">
      <c r="A118" s="2">
        <v>2023</v>
      </c>
      <c r="B118" s="14">
        <f t="shared" ref="B118:E118" si="55">VLOOKUP(B58,$A$65:$O$89,B$94,0)</f>
        <v>163159.5</v>
      </c>
      <c r="C118" s="14">
        <f t="shared" si="55"/>
        <v>24</v>
      </c>
      <c r="D118" s="14">
        <f t="shared" si="55"/>
        <v>24</v>
      </c>
      <c r="E118" s="14">
        <f t="shared" si="55"/>
        <v>152851.5</v>
      </c>
      <c r="F118" s="14">
        <f t="shared" si="32"/>
        <v>5</v>
      </c>
      <c r="G118" s="14">
        <f t="shared" si="32"/>
        <v>6</v>
      </c>
      <c r="H118" s="14">
        <f t="shared" si="32"/>
        <v>0</v>
      </c>
      <c r="I118" s="14">
        <f t="shared" si="32"/>
        <v>6863</v>
      </c>
      <c r="J118" s="14">
        <f t="shared" si="32"/>
        <v>20</v>
      </c>
      <c r="K118" s="14">
        <f t="shared" si="32"/>
        <v>226487.8</v>
      </c>
      <c r="L118" s="14">
        <f t="shared" si="32"/>
        <v>8956</v>
      </c>
      <c r="M118" s="14">
        <f t="shared" si="32"/>
        <v>377</v>
      </c>
      <c r="N118" s="14">
        <f t="shared" si="32"/>
        <v>30315.4</v>
      </c>
      <c r="O118" s="14">
        <f t="shared" si="32"/>
        <v>23</v>
      </c>
      <c r="P118" s="3">
        <v>589114</v>
      </c>
      <c r="R118" s="40">
        <f t="shared" si="28"/>
        <v>589112.20000000007</v>
      </c>
      <c r="S118" s="10">
        <f t="shared" si="38"/>
        <v>1.7999999999301508</v>
      </c>
      <c r="T118" s="41">
        <f t="shared" si="30"/>
        <v>-3.0554357898983061E-6</v>
      </c>
    </row>
    <row r="119" spans="1:20" x14ac:dyDescent="0.3">
      <c r="A119" s="2">
        <v>2024</v>
      </c>
      <c r="B119" s="14">
        <f t="shared" ref="B119:E119" si="56">VLOOKUP(B59,$A$65:$O$89,B$94,0)</f>
        <v>11109</v>
      </c>
      <c r="C119" s="14">
        <f t="shared" si="56"/>
        <v>24</v>
      </c>
      <c r="D119" s="14">
        <f t="shared" si="56"/>
        <v>24</v>
      </c>
      <c r="E119" s="14">
        <f t="shared" si="56"/>
        <v>152852.5</v>
      </c>
      <c r="F119" s="14">
        <f t="shared" si="32"/>
        <v>7</v>
      </c>
      <c r="G119" s="14">
        <f t="shared" ref="G119:O119" si="57">VLOOKUP(G59,$A$65:$O$89,G$94,0)</f>
        <v>13192.5</v>
      </c>
      <c r="H119" s="14">
        <f t="shared" si="57"/>
        <v>15675.5</v>
      </c>
      <c r="I119" s="14">
        <f t="shared" si="57"/>
        <v>6862</v>
      </c>
      <c r="J119" s="14">
        <f t="shared" si="57"/>
        <v>10</v>
      </c>
      <c r="K119" s="14">
        <f t="shared" si="57"/>
        <v>226486.8</v>
      </c>
      <c r="L119" s="14">
        <f t="shared" si="57"/>
        <v>8955</v>
      </c>
      <c r="M119" s="14">
        <f t="shared" si="57"/>
        <v>378</v>
      </c>
      <c r="N119" s="14">
        <f t="shared" si="57"/>
        <v>211198.9</v>
      </c>
      <c r="O119" s="14">
        <f t="shared" si="57"/>
        <v>24</v>
      </c>
      <c r="P119" s="36">
        <v>646800</v>
      </c>
      <c r="R119" s="40">
        <f t="shared" si="28"/>
        <v>646799.19999999995</v>
      </c>
      <c r="S119" s="10">
        <f t="shared" si="38"/>
        <v>0.80000000004656613</v>
      </c>
      <c r="T119" s="41">
        <f t="shared" si="30"/>
        <v>-1.2368583797875173E-6</v>
      </c>
    </row>
    <row r="120" spans="1:20" x14ac:dyDescent="0.3">
      <c r="R120" t="s">
        <v>117</v>
      </c>
      <c r="S120" s="42">
        <f>SUMPRODUCT(S95:S119,S95:S119)</f>
        <v>14.759999999669379</v>
      </c>
      <c r="T120" s="10"/>
    </row>
    <row r="121" spans="1:20" ht="28.8" x14ac:dyDescent="0.3">
      <c r="A121" s="1" t="s">
        <v>115</v>
      </c>
      <c r="B121" s="13">
        <f>SUM(B65:O89)</f>
        <v>6713924.9000000022</v>
      </c>
      <c r="Q121" s="10"/>
      <c r="R121" s="10"/>
      <c r="S121" s="10"/>
      <c r="T121" s="10"/>
    </row>
    <row r="122" spans="1:20" x14ac:dyDescent="0.3">
      <c r="R122" s="10"/>
      <c r="S122" s="10"/>
      <c r="T122" s="10"/>
    </row>
    <row r="123" spans="1:20" x14ac:dyDescent="0.3">
      <c r="R123" s="10"/>
      <c r="S123" s="10"/>
      <c r="T123" s="10"/>
    </row>
    <row r="124" spans="1:20" x14ac:dyDescent="0.3">
      <c r="Q124" s="10"/>
    </row>
    <row r="125" spans="1:20" x14ac:dyDescent="0.3">
      <c r="A125" s="21" t="s">
        <v>120</v>
      </c>
      <c r="Q125" s="10"/>
    </row>
    <row r="126" spans="1:20" x14ac:dyDescent="0.3">
      <c r="A126" s="2">
        <v>2000</v>
      </c>
      <c r="B126">
        <f>B65-B66</f>
        <v>152036.5</v>
      </c>
      <c r="C126">
        <f t="shared" ref="C126:K126" si="58">C65-C66</f>
        <v>1</v>
      </c>
      <c r="D126">
        <f t="shared" si="58"/>
        <v>1</v>
      </c>
      <c r="E126">
        <f t="shared" si="58"/>
        <v>38477.399999999994</v>
      </c>
      <c r="F126">
        <f t="shared" si="58"/>
        <v>4031.5</v>
      </c>
      <c r="G126">
        <f t="shared" si="58"/>
        <v>1</v>
      </c>
      <c r="H126">
        <f t="shared" si="58"/>
        <v>59290.799999999996</v>
      </c>
      <c r="I126">
        <f t="shared" si="58"/>
        <v>8001.5</v>
      </c>
      <c r="J126">
        <f t="shared" si="58"/>
        <v>1</v>
      </c>
      <c r="K126">
        <f t="shared" si="58"/>
        <v>1</v>
      </c>
      <c r="L126">
        <f>L65-L66</f>
        <v>1</v>
      </c>
      <c r="M126">
        <f t="shared" ref="M126:O126" si="59">M65-M66</f>
        <v>1</v>
      </c>
      <c r="N126">
        <f t="shared" si="59"/>
        <v>180883.5</v>
      </c>
      <c r="O126">
        <f t="shared" si="59"/>
        <v>1</v>
      </c>
    </row>
    <row r="127" spans="1:20" x14ac:dyDescent="0.3">
      <c r="A127" s="2">
        <v>2001</v>
      </c>
      <c r="B127">
        <f t="shared" ref="B127:K150" si="60">B66-B67</f>
        <v>1</v>
      </c>
      <c r="C127">
        <f t="shared" si="60"/>
        <v>1</v>
      </c>
      <c r="D127">
        <f t="shared" si="60"/>
        <v>1</v>
      </c>
      <c r="E127">
        <f t="shared" si="60"/>
        <v>1</v>
      </c>
      <c r="F127">
        <f t="shared" si="60"/>
        <v>1</v>
      </c>
      <c r="G127">
        <f t="shared" si="60"/>
        <v>1194.5</v>
      </c>
      <c r="H127">
        <f t="shared" si="60"/>
        <v>1</v>
      </c>
      <c r="I127">
        <f t="shared" si="60"/>
        <v>1</v>
      </c>
      <c r="J127">
        <f t="shared" si="60"/>
        <v>57942.9</v>
      </c>
      <c r="K127">
        <f t="shared" si="60"/>
        <v>52340.299999999988</v>
      </c>
      <c r="L127">
        <f t="shared" ref="L127:O127" si="61">L66-L67</f>
        <v>1</v>
      </c>
      <c r="M127">
        <f t="shared" si="61"/>
        <v>1</v>
      </c>
      <c r="N127">
        <f t="shared" si="61"/>
        <v>1</v>
      </c>
      <c r="O127">
        <f t="shared" si="61"/>
        <v>1</v>
      </c>
    </row>
    <row r="128" spans="1:20" x14ac:dyDescent="0.3">
      <c r="A128" s="2">
        <v>2002</v>
      </c>
      <c r="B128">
        <f t="shared" si="60"/>
        <v>1</v>
      </c>
      <c r="C128">
        <f t="shared" si="60"/>
        <v>1</v>
      </c>
      <c r="D128">
        <f t="shared" si="60"/>
        <v>1</v>
      </c>
      <c r="E128">
        <f t="shared" si="60"/>
        <v>46368.800000000003</v>
      </c>
      <c r="F128">
        <f t="shared" si="60"/>
        <v>1</v>
      </c>
      <c r="G128">
        <f t="shared" si="60"/>
        <v>7751</v>
      </c>
      <c r="H128">
        <f t="shared" si="60"/>
        <v>1</v>
      </c>
      <c r="I128">
        <f t="shared" si="60"/>
        <v>21640.9</v>
      </c>
      <c r="J128">
        <f t="shared" si="60"/>
        <v>18943.900000000001</v>
      </c>
      <c r="K128">
        <f t="shared" si="60"/>
        <v>1</v>
      </c>
      <c r="L128">
        <f t="shared" ref="L128:O128" si="62">L67-L68</f>
        <v>1</v>
      </c>
      <c r="M128">
        <f t="shared" si="62"/>
        <v>1</v>
      </c>
      <c r="N128">
        <f t="shared" si="62"/>
        <v>1</v>
      </c>
      <c r="O128">
        <f t="shared" si="62"/>
        <v>1</v>
      </c>
    </row>
    <row r="129" spans="1:15" x14ac:dyDescent="0.3">
      <c r="A129" s="2">
        <v>2003</v>
      </c>
      <c r="B129">
        <f t="shared" si="60"/>
        <v>1</v>
      </c>
      <c r="C129">
        <f t="shared" si="60"/>
        <v>1</v>
      </c>
      <c r="D129">
        <f t="shared" si="60"/>
        <v>1</v>
      </c>
      <c r="E129">
        <f t="shared" si="60"/>
        <v>1</v>
      </c>
      <c r="F129">
        <f t="shared" si="60"/>
        <v>1</v>
      </c>
      <c r="G129">
        <f t="shared" si="60"/>
        <v>8688.5</v>
      </c>
      <c r="H129">
        <f t="shared" si="60"/>
        <v>1</v>
      </c>
      <c r="I129">
        <f t="shared" si="60"/>
        <v>1</v>
      </c>
      <c r="J129">
        <f t="shared" si="60"/>
        <v>1</v>
      </c>
      <c r="K129">
        <f t="shared" si="60"/>
        <v>1</v>
      </c>
      <c r="L129">
        <f t="shared" ref="L129:O129" si="63">L68-L69</f>
        <v>1</v>
      </c>
      <c r="M129">
        <f t="shared" si="63"/>
        <v>1</v>
      </c>
      <c r="N129">
        <f t="shared" si="63"/>
        <v>1</v>
      </c>
      <c r="O129">
        <f t="shared" si="63"/>
        <v>1</v>
      </c>
    </row>
    <row r="130" spans="1:15" x14ac:dyDescent="0.3">
      <c r="A130" s="2">
        <v>2004</v>
      </c>
      <c r="B130">
        <f t="shared" si="60"/>
        <v>1</v>
      </c>
      <c r="C130">
        <f t="shared" si="60"/>
        <v>1</v>
      </c>
      <c r="D130">
        <f t="shared" si="60"/>
        <v>1</v>
      </c>
      <c r="E130">
        <f t="shared" si="60"/>
        <v>1</v>
      </c>
      <c r="F130">
        <f t="shared" si="60"/>
        <v>1528.4000000000015</v>
      </c>
      <c r="G130">
        <f t="shared" si="60"/>
        <v>1</v>
      </c>
      <c r="H130">
        <f t="shared" si="60"/>
        <v>1</v>
      </c>
      <c r="I130">
        <f t="shared" si="60"/>
        <v>1</v>
      </c>
      <c r="J130">
        <f t="shared" si="60"/>
        <v>1</v>
      </c>
      <c r="K130">
        <f t="shared" si="60"/>
        <v>56531.399999999994</v>
      </c>
      <c r="L130">
        <f t="shared" ref="L130:O130" si="64">L69-L70</f>
        <v>1</v>
      </c>
      <c r="M130">
        <f t="shared" si="64"/>
        <v>1</v>
      </c>
      <c r="N130">
        <f t="shared" si="64"/>
        <v>1</v>
      </c>
      <c r="O130">
        <f t="shared" si="64"/>
        <v>1</v>
      </c>
    </row>
    <row r="131" spans="1:15" x14ac:dyDescent="0.3">
      <c r="A131" s="2">
        <v>2005</v>
      </c>
      <c r="B131">
        <f t="shared" si="60"/>
        <v>1</v>
      </c>
      <c r="C131">
        <f t="shared" si="60"/>
        <v>1</v>
      </c>
      <c r="D131">
        <f t="shared" si="60"/>
        <v>1</v>
      </c>
      <c r="E131">
        <f t="shared" si="60"/>
        <v>1</v>
      </c>
      <c r="F131">
        <f t="shared" si="60"/>
        <v>1</v>
      </c>
      <c r="G131">
        <f t="shared" si="60"/>
        <v>5999.4000000000015</v>
      </c>
      <c r="H131">
        <f t="shared" si="60"/>
        <v>1</v>
      </c>
      <c r="I131">
        <f t="shared" si="60"/>
        <v>1</v>
      </c>
      <c r="J131">
        <f t="shared" si="60"/>
        <v>1</v>
      </c>
      <c r="K131">
        <f t="shared" si="60"/>
        <v>1</v>
      </c>
      <c r="L131">
        <f t="shared" ref="L131:O131" si="65">L70-L71</f>
        <v>1</v>
      </c>
      <c r="M131">
        <f t="shared" si="65"/>
        <v>1</v>
      </c>
      <c r="N131">
        <f t="shared" si="65"/>
        <v>1</v>
      </c>
      <c r="O131">
        <f t="shared" si="65"/>
        <v>1</v>
      </c>
    </row>
    <row r="132" spans="1:15" x14ac:dyDescent="0.3">
      <c r="A132" s="2">
        <v>2006</v>
      </c>
      <c r="B132">
        <f t="shared" si="60"/>
        <v>1</v>
      </c>
      <c r="C132">
        <f t="shared" si="60"/>
        <v>1</v>
      </c>
      <c r="D132">
        <f t="shared" si="60"/>
        <v>1</v>
      </c>
      <c r="E132">
        <f t="shared" si="60"/>
        <v>1</v>
      </c>
      <c r="F132">
        <f t="shared" si="60"/>
        <v>6947</v>
      </c>
      <c r="G132">
        <f t="shared" si="60"/>
        <v>1</v>
      </c>
      <c r="H132">
        <f t="shared" si="60"/>
        <v>1</v>
      </c>
      <c r="I132">
        <f t="shared" si="60"/>
        <v>22098.9</v>
      </c>
      <c r="J132">
        <f t="shared" si="60"/>
        <v>1</v>
      </c>
      <c r="K132">
        <f t="shared" si="60"/>
        <v>1</v>
      </c>
      <c r="L132">
        <f t="shared" ref="L132:O132" si="66">L71-L72</f>
        <v>1</v>
      </c>
      <c r="M132">
        <f t="shared" si="66"/>
        <v>1</v>
      </c>
      <c r="N132">
        <f t="shared" si="66"/>
        <v>16438.400000000001</v>
      </c>
      <c r="O132">
        <f t="shared" si="66"/>
        <v>1</v>
      </c>
    </row>
    <row r="133" spans="1:15" x14ac:dyDescent="0.3">
      <c r="A133" s="2">
        <v>2007</v>
      </c>
      <c r="B133">
        <f t="shared" si="60"/>
        <v>1</v>
      </c>
      <c r="C133">
        <f t="shared" si="60"/>
        <v>1</v>
      </c>
      <c r="D133">
        <f t="shared" si="60"/>
        <v>1</v>
      </c>
      <c r="E133">
        <f t="shared" si="60"/>
        <v>18086.5</v>
      </c>
      <c r="F133">
        <f t="shared" si="60"/>
        <v>2748.5</v>
      </c>
      <c r="G133">
        <f t="shared" si="60"/>
        <v>1</v>
      </c>
      <c r="H133">
        <f t="shared" si="60"/>
        <v>1</v>
      </c>
      <c r="I133">
        <f t="shared" si="60"/>
        <v>6294</v>
      </c>
      <c r="J133">
        <f t="shared" si="60"/>
        <v>1</v>
      </c>
      <c r="K133">
        <f t="shared" si="60"/>
        <v>33330.400000000009</v>
      </c>
      <c r="L133">
        <f t="shared" ref="L133:O133" si="67">L72-L73</f>
        <v>1</v>
      </c>
      <c r="M133">
        <f t="shared" si="67"/>
        <v>357</v>
      </c>
      <c r="N133">
        <f t="shared" si="67"/>
        <v>1</v>
      </c>
      <c r="O133">
        <f t="shared" si="67"/>
        <v>1</v>
      </c>
    </row>
    <row r="134" spans="1:15" x14ac:dyDescent="0.3">
      <c r="A134" s="2">
        <v>2008</v>
      </c>
      <c r="B134">
        <f t="shared" si="60"/>
        <v>1</v>
      </c>
      <c r="C134">
        <f t="shared" si="60"/>
        <v>1</v>
      </c>
      <c r="D134">
        <f t="shared" si="60"/>
        <v>1</v>
      </c>
      <c r="E134">
        <f t="shared" si="60"/>
        <v>12513.899999999994</v>
      </c>
      <c r="F134">
        <f t="shared" si="60"/>
        <v>1</v>
      </c>
      <c r="G134">
        <f t="shared" si="60"/>
        <v>1</v>
      </c>
      <c r="H134">
        <f t="shared" si="60"/>
        <v>1</v>
      </c>
      <c r="I134">
        <f t="shared" si="60"/>
        <v>1</v>
      </c>
      <c r="J134">
        <f t="shared" si="60"/>
        <v>1</v>
      </c>
      <c r="K134">
        <f t="shared" si="60"/>
        <v>1</v>
      </c>
      <c r="L134">
        <f t="shared" ref="L134:O134" si="68">L73-L74</f>
        <v>1</v>
      </c>
      <c r="M134">
        <f t="shared" si="68"/>
        <v>1</v>
      </c>
      <c r="N134">
        <f t="shared" si="68"/>
        <v>1</v>
      </c>
      <c r="O134">
        <f t="shared" si="68"/>
        <v>1</v>
      </c>
    </row>
    <row r="135" spans="1:15" x14ac:dyDescent="0.3">
      <c r="A135" s="2">
        <v>2009</v>
      </c>
      <c r="B135">
        <f t="shared" si="60"/>
        <v>1</v>
      </c>
      <c r="C135">
        <f t="shared" si="60"/>
        <v>1</v>
      </c>
      <c r="D135">
        <f t="shared" si="60"/>
        <v>1</v>
      </c>
      <c r="E135">
        <f t="shared" si="60"/>
        <v>4993.5</v>
      </c>
      <c r="F135">
        <f t="shared" si="60"/>
        <v>1</v>
      </c>
      <c r="G135">
        <f t="shared" si="60"/>
        <v>1</v>
      </c>
      <c r="H135">
        <f t="shared" si="60"/>
        <v>1</v>
      </c>
      <c r="I135">
        <f t="shared" si="60"/>
        <v>1</v>
      </c>
      <c r="J135">
        <f t="shared" si="60"/>
        <v>1</v>
      </c>
      <c r="K135">
        <f t="shared" si="60"/>
        <v>1</v>
      </c>
      <c r="L135">
        <f t="shared" ref="L135:O135" si="69">L74-L75</f>
        <v>1</v>
      </c>
      <c r="M135">
        <f t="shared" si="69"/>
        <v>1</v>
      </c>
      <c r="N135">
        <f t="shared" si="69"/>
        <v>1</v>
      </c>
      <c r="O135">
        <f t="shared" si="69"/>
        <v>1</v>
      </c>
    </row>
    <row r="136" spans="1:15" x14ac:dyDescent="0.3">
      <c r="A136" s="2">
        <v>2010</v>
      </c>
      <c r="B136">
        <f t="shared" si="60"/>
        <v>1</v>
      </c>
      <c r="C136">
        <f t="shared" si="60"/>
        <v>1</v>
      </c>
      <c r="D136">
        <f t="shared" si="60"/>
        <v>1</v>
      </c>
      <c r="E136">
        <f t="shared" si="60"/>
        <v>2104.5</v>
      </c>
      <c r="F136">
        <f t="shared" si="60"/>
        <v>1</v>
      </c>
      <c r="G136">
        <f t="shared" si="60"/>
        <v>1</v>
      </c>
      <c r="H136">
        <f t="shared" si="60"/>
        <v>8247.9000000000015</v>
      </c>
      <c r="I136">
        <f t="shared" si="60"/>
        <v>1</v>
      </c>
      <c r="J136">
        <f t="shared" si="60"/>
        <v>1</v>
      </c>
      <c r="K136">
        <f t="shared" si="60"/>
        <v>4876.3999999999942</v>
      </c>
      <c r="L136">
        <f t="shared" ref="L136:O136" si="70">L75-L76</f>
        <v>1</v>
      </c>
      <c r="M136">
        <f t="shared" si="70"/>
        <v>1</v>
      </c>
      <c r="N136">
        <f t="shared" si="70"/>
        <v>1</v>
      </c>
      <c r="O136">
        <f t="shared" si="70"/>
        <v>1</v>
      </c>
    </row>
    <row r="137" spans="1:15" x14ac:dyDescent="0.3">
      <c r="A137" s="2">
        <v>2011</v>
      </c>
      <c r="B137">
        <f t="shared" si="60"/>
        <v>1</v>
      </c>
      <c r="C137">
        <f t="shared" si="60"/>
        <v>1</v>
      </c>
      <c r="D137">
        <f t="shared" si="60"/>
        <v>1</v>
      </c>
      <c r="E137">
        <f t="shared" si="60"/>
        <v>1245</v>
      </c>
      <c r="F137">
        <f t="shared" si="60"/>
        <v>1</v>
      </c>
      <c r="G137">
        <f t="shared" si="60"/>
        <v>1</v>
      </c>
      <c r="H137">
        <f t="shared" si="60"/>
        <v>1</v>
      </c>
      <c r="I137">
        <f t="shared" si="60"/>
        <v>1</v>
      </c>
      <c r="J137">
        <f t="shared" si="60"/>
        <v>1</v>
      </c>
      <c r="K137">
        <f t="shared" si="60"/>
        <v>1</v>
      </c>
      <c r="L137">
        <f t="shared" ref="L137:O137" si="71">L76-L77</f>
        <v>1</v>
      </c>
      <c r="M137">
        <f t="shared" si="71"/>
        <v>1</v>
      </c>
      <c r="N137">
        <f t="shared" si="71"/>
        <v>1</v>
      </c>
      <c r="O137">
        <f t="shared" si="71"/>
        <v>1</v>
      </c>
    </row>
    <row r="138" spans="1:15" x14ac:dyDescent="0.3">
      <c r="A138" s="2">
        <v>2012</v>
      </c>
      <c r="B138">
        <f t="shared" si="60"/>
        <v>1</v>
      </c>
      <c r="C138">
        <f t="shared" si="60"/>
        <v>1</v>
      </c>
      <c r="D138">
        <f t="shared" si="60"/>
        <v>1</v>
      </c>
      <c r="E138">
        <f t="shared" si="60"/>
        <v>1</v>
      </c>
      <c r="F138">
        <f t="shared" si="60"/>
        <v>5958</v>
      </c>
      <c r="G138">
        <f t="shared" si="60"/>
        <v>1</v>
      </c>
      <c r="H138">
        <f t="shared" si="60"/>
        <v>1</v>
      </c>
      <c r="I138">
        <f t="shared" si="60"/>
        <v>1</v>
      </c>
      <c r="J138">
        <f t="shared" si="60"/>
        <v>1</v>
      </c>
      <c r="K138">
        <f t="shared" si="60"/>
        <v>1</v>
      </c>
      <c r="L138">
        <f t="shared" ref="L138:O138" si="72">L77-L78</f>
        <v>1</v>
      </c>
      <c r="M138">
        <f t="shared" si="72"/>
        <v>1</v>
      </c>
      <c r="N138">
        <f t="shared" si="72"/>
        <v>1</v>
      </c>
      <c r="O138">
        <f t="shared" si="72"/>
        <v>1</v>
      </c>
    </row>
    <row r="139" spans="1:15" x14ac:dyDescent="0.3">
      <c r="A139" s="2">
        <v>2013</v>
      </c>
      <c r="B139">
        <f t="shared" si="60"/>
        <v>1</v>
      </c>
      <c r="C139">
        <f t="shared" si="60"/>
        <v>1</v>
      </c>
      <c r="D139">
        <f t="shared" si="60"/>
        <v>1</v>
      </c>
      <c r="E139">
        <f t="shared" si="60"/>
        <v>1</v>
      </c>
      <c r="F139">
        <f t="shared" si="60"/>
        <v>1</v>
      </c>
      <c r="G139">
        <f t="shared" si="60"/>
        <v>1</v>
      </c>
      <c r="H139">
        <f t="shared" si="60"/>
        <v>1</v>
      </c>
      <c r="I139">
        <f t="shared" si="60"/>
        <v>1</v>
      </c>
      <c r="J139">
        <f t="shared" si="60"/>
        <v>1</v>
      </c>
      <c r="K139">
        <f t="shared" si="60"/>
        <v>32944.400000000001</v>
      </c>
      <c r="L139">
        <f t="shared" ref="L139:O139" si="73">L78-L79</f>
        <v>1</v>
      </c>
      <c r="M139">
        <f t="shared" si="73"/>
        <v>1</v>
      </c>
      <c r="N139">
        <f t="shared" si="73"/>
        <v>1</v>
      </c>
      <c r="O139">
        <f t="shared" si="73"/>
        <v>1</v>
      </c>
    </row>
    <row r="140" spans="1:15" x14ac:dyDescent="0.3">
      <c r="A140" s="2">
        <v>2014</v>
      </c>
      <c r="B140">
        <f t="shared" si="60"/>
        <v>1</v>
      </c>
      <c r="C140">
        <f t="shared" si="60"/>
        <v>1</v>
      </c>
      <c r="D140">
        <f t="shared" si="60"/>
        <v>1</v>
      </c>
      <c r="E140">
        <f t="shared" si="60"/>
        <v>1</v>
      </c>
      <c r="F140">
        <f t="shared" si="60"/>
        <v>1</v>
      </c>
      <c r="G140">
        <f t="shared" si="60"/>
        <v>13182.5</v>
      </c>
      <c r="H140">
        <f t="shared" si="60"/>
        <v>1</v>
      </c>
      <c r="I140">
        <f t="shared" si="60"/>
        <v>1</v>
      </c>
      <c r="J140">
        <f t="shared" si="60"/>
        <v>1</v>
      </c>
      <c r="K140">
        <f t="shared" si="60"/>
        <v>1</v>
      </c>
      <c r="L140">
        <f t="shared" ref="L140:O140" si="74">L79-L80</f>
        <v>1</v>
      </c>
      <c r="M140">
        <f t="shared" si="74"/>
        <v>1</v>
      </c>
      <c r="N140">
        <f t="shared" si="74"/>
        <v>1</v>
      </c>
      <c r="O140">
        <f t="shared" si="74"/>
        <v>1</v>
      </c>
    </row>
    <row r="141" spans="1:15" x14ac:dyDescent="0.3">
      <c r="A141" s="2">
        <v>2015</v>
      </c>
      <c r="B141">
        <f t="shared" si="60"/>
        <v>1</v>
      </c>
      <c r="C141">
        <f t="shared" si="60"/>
        <v>1</v>
      </c>
      <c r="D141">
        <f t="shared" si="60"/>
        <v>1</v>
      </c>
      <c r="E141">
        <f t="shared" si="60"/>
        <v>1065</v>
      </c>
      <c r="F141">
        <f t="shared" si="60"/>
        <v>1</v>
      </c>
      <c r="G141">
        <f t="shared" si="60"/>
        <v>1</v>
      </c>
      <c r="H141">
        <f t="shared" si="60"/>
        <v>1</v>
      </c>
      <c r="I141">
        <f t="shared" si="60"/>
        <v>1</v>
      </c>
      <c r="J141">
        <f t="shared" si="60"/>
        <v>1</v>
      </c>
      <c r="K141">
        <f t="shared" si="60"/>
        <v>1</v>
      </c>
      <c r="L141">
        <f t="shared" ref="L141:O141" si="75">L80-L81</f>
        <v>2635</v>
      </c>
      <c r="M141">
        <f t="shared" si="75"/>
        <v>1</v>
      </c>
      <c r="N141">
        <f t="shared" si="75"/>
        <v>1</v>
      </c>
      <c r="O141">
        <f t="shared" si="75"/>
        <v>1</v>
      </c>
    </row>
    <row r="142" spans="1:15" x14ac:dyDescent="0.3">
      <c r="A142" s="2">
        <v>2016</v>
      </c>
      <c r="B142">
        <f t="shared" si="60"/>
        <v>1</v>
      </c>
      <c r="C142">
        <f t="shared" si="60"/>
        <v>1</v>
      </c>
      <c r="D142">
        <f t="shared" si="60"/>
        <v>1</v>
      </c>
      <c r="E142">
        <f t="shared" si="60"/>
        <v>1</v>
      </c>
      <c r="F142">
        <f t="shared" si="60"/>
        <v>1</v>
      </c>
      <c r="G142">
        <f t="shared" si="60"/>
        <v>1</v>
      </c>
      <c r="H142">
        <f t="shared" si="60"/>
        <v>1</v>
      </c>
      <c r="I142">
        <f t="shared" si="60"/>
        <v>1</v>
      </c>
      <c r="J142">
        <f t="shared" si="60"/>
        <v>1</v>
      </c>
      <c r="K142">
        <f t="shared" si="60"/>
        <v>1</v>
      </c>
      <c r="L142">
        <f t="shared" ref="L142:O142" si="76">L81-L82</f>
        <v>1</v>
      </c>
      <c r="M142">
        <f t="shared" si="76"/>
        <v>1</v>
      </c>
      <c r="N142">
        <f t="shared" si="76"/>
        <v>7410.5</v>
      </c>
      <c r="O142">
        <f t="shared" si="76"/>
        <v>1</v>
      </c>
    </row>
    <row r="143" spans="1:15" x14ac:dyDescent="0.3">
      <c r="A143" s="2">
        <v>2017</v>
      </c>
      <c r="B143">
        <f t="shared" si="60"/>
        <v>11101</v>
      </c>
      <c r="C143">
        <f t="shared" si="60"/>
        <v>1</v>
      </c>
      <c r="D143">
        <f t="shared" si="60"/>
        <v>1</v>
      </c>
      <c r="E143">
        <f t="shared" si="60"/>
        <v>1</v>
      </c>
      <c r="F143">
        <f t="shared" si="60"/>
        <v>1</v>
      </c>
      <c r="G143">
        <f t="shared" si="60"/>
        <v>1</v>
      </c>
      <c r="H143">
        <f t="shared" si="60"/>
        <v>1</v>
      </c>
      <c r="I143">
        <f t="shared" si="60"/>
        <v>1</v>
      </c>
      <c r="J143">
        <f t="shared" si="60"/>
        <v>1</v>
      </c>
      <c r="K143">
        <f t="shared" si="60"/>
        <v>1</v>
      </c>
      <c r="L143">
        <f t="shared" ref="L143:O143" si="77">L82-L83</f>
        <v>6299</v>
      </c>
      <c r="M143">
        <f t="shared" si="77"/>
        <v>1</v>
      </c>
      <c r="N143">
        <f t="shared" si="77"/>
        <v>1</v>
      </c>
      <c r="O143">
        <f t="shared" si="77"/>
        <v>1</v>
      </c>
    </row>
    <row r="144" spans="1:15" x14ac:dyDescent="0.3">
      <c r="A144" s="2">
        <v>2018</v>
      </c>
      <c r="B144">
        <f t="shared" si="60"/>
        <v>1</v>
      </c>
      <c r="C144">
        <f t="shared" si="60"/>
        <v>1</v>
      </c>
      <c r="D144">
        <f t="shared" si="60"/>
        <v>1</v>
      </c>
      <c r="E144">
        <f t="shared" si="60"/>
        <v>1</v>
      </c>
      <c r="F144">
        <f t="shared" si="60"/>
        <v>1</v>
      </c>
      <c r="G144">
        <f t="shared" si="60"/>
        <v>1</v>
      </c>
      <c r="H144">
        <f t="shared" si="60"/>
        <v>1709</v>
      </c>
      <c r="I144">
        <f t="shared" si="60"/>
        <v>1</v>
      </c>
      <c r="J144">
        <f t="shared" si="60"/>
        <v>1</v>
      </c>
      <c r="K144">
        <f t="shared" si="60"/>
        <v>28987</v>
      </c>
      <c r="L144">
        <f t="shared" ref="L144:O144" si="78">L83-L84</f>
        <v>1</v>
      </c>
      <c r="M144">
        <f t="shared" si="78"/>
        <v>1</v>
      </c>
      <c r="N144">
        <f t="shared" si="78"/>
        <v>6446.5</v>
      </c>
      <c r="O144">
        <f t="shared" si="78"/>
        <v>1</v>
      </c>
    </row>
    <row r="145" spans="1:15" x14ac:dyDescent="0.3">
      <c r="A145" s="2">
        <v>2019</v>
      </c>
      <c r="B145">
        <f t="shared" si="60"/>
        <v>1</v>
      </c>
      <c r="C145">
        <f t="shared" si="60"/>
        <v>1</v>
      </c>
      <c r="D145">
        <f t="shared" si="60"/>
        <v>1</v>
      </c>
      <c r="E145">
        <f t="shared" si="60"/>
        <v>4591.5</v>
      </c>
      <c r="F145">
        <f t="shared" si="60"/>
        <v>1</v>
      </c>
      <c r="G145">
        <f t="shared" si="60"/>
        <v>1</v>
      </c>
      <c r="H145">
        <f t="shared" si="60"/>
        <v>1</v>
      </c>
      <c r="I145">
        <f t="shared" si="60"/>
        <v>1</v>
      </c>
      <c r="J145">
        <f t="shared" si="60"/>
        <v>1</v>
      </c>
      <c r="K145">
        <f t="shared" si="60"/>
        <v>1</v>
      </c>
      <c r="L145">
        <f t="shared" ref="L145:O145" si="79">L84-L85</f>
        <v>1</v>
      </c>
      <c r="M145">
        <f t="shared" si="79"/>
        <v>1</v>
      </c>
      <c r="N145">
        <f t="shared" si="79"/>
        <v>1</v>
      </c>
      <c r="O145">
        <f t="shared" si="79"/>
        <v>1</v>
      </c>
    </row>
    <row r="146" spans="1:15" x14ac:dyDescent="0.3">
      <c r="A146" s="2">
        <v>2020</v>
      </c>
      <c r="B146">
        <f t="shared" si="60"/>
        <v>1</v>
      </c>
      <c r="C146">
        <f t="shared" si="60"/>
        <v>1</v>
      </c>
      <c r="D146">
        <f t="shared" si="60"/>
        <v>1</v>
      </c>
      <c r="E146">
        <f t="shared" si="60"/>
        <v>33235.9</v>
      </c>
      <c r="F146">
        <f t="shared" si="60"/>
        <v>1</v>
      </c>
      <c r="G146">
        <f t="shared" si="60"/>
        <v>1</v>
      </c>
      <c r="H146">
        <f t="shared" si="60"/>
        <v>1</v>
      </c>
      <c r="I146">
        <f t="shared" si="60"/>
        <v>6852</v>
      </c>
      <c r="J146">
        <f t="shared" si="60"/>
        <v>1</v>
      </c>
      <c r="K146">
        <f t="shared" si="60"/>
        <v>1</v>
      </c>
      <c r="L146">
        <f t="shared" ref="L146:O146" si="80">L85-L86</f>
        <v>1</v>
      </c>
      <c r="M146">
        <f t="shared" si="80"/>
        <v>1</v>
      </c>
      <c r="N146">
        <f t="shared" si="80"/>
        <v>1</v>
      </c>
      <c r="O146">
        <f t="shared" si="80"/>
        <v>1</v>
      </c>
    </row>
    <row r="147" spans="1:15" x14ac:dyDescent="0.3">
      <c r="A147" s="2">
        <v>2021</v>
      </c>
      <c r="B147">
        <f t="shared" si="60"/>
        <v>1</v>
      </c>
      <c r="C147">
        <f t="shared" si="60"/>
        <v>1</v>
      </c>
      <c r="D147">
        <f t="shared" si="60"/>
        <v>1</v>
      </c>
      <c r="E147">
        <f t="shared" si="60"/>
        <v>5994</v>
      </c>
      <c r="F147">
        <f t="shared" si="60"/>
        <v>1</v>
      </c>
      <c r="G147">
        <f t="shared" si="60"/>
        <v>1</v>
      </c>
      <c r="H147">
        <f t="shared" si="60"/>
        <v>1</v>
      </c>
      <c r="I147">
        <f t="shared" si="60"/>
        <v>1</v>
      </c>
      <c r="J147">
        <f t="shared" si="60"/>
        <v>1</v>
      </c>
      <c r="K147">
        <f t="shared" si="60"/>
        <v>1</v>
      </c>
      <c r="L147">
        <f t="shared" ref="L147:O147" si="81">L86-L87</f>
        <v>1</v>
      </c>
      <c r="M147">
        <f t="shared" si="81"/>
        <v>1</v>
      </c>
      <c r="N147">
        <f t="shared" si="81"/>
        <v>1</v>
      </c>
      <c r="O147">
        <f t="shared" si="81"/>
        <v>1</v>
      </c>
    </row>
    <row r="148" spans="1:15" x14ac:dyDescent="0.3">
      <c r="A148" s="2">
        <v>2022</v>
      </c>
      <c r="B148">
        <f t="shared" si="60"/>
        <v>1</v>
      </c>
      <c r="C148">
        <f t="shared" si="60"/>
        <v>1</v>
      </c>
      <c r="D148">
        <f t="shared" si="60"/>
        <v>1</v>
      </c>
      <c r="E148">
        <f t="shared" si="60"/>
        <v>22641.9</v>
      </c>
      <c r="F148">
        <f t="shared" si="60"/>
        <v>1</v>
      </c>
      <c r="G148">
        <f t="shared" si="60"/>
        <v>1</v>
      </c>
      <c r="H148">
        <f t="shared" si="60"/>
        <v>13958.5</v>
      </c>
      <c r="I148">
        <f t="shared" si="60"/>
        <v>1</v>
      </c>
      <c r="J148">
        <f t="shared" si="60"/>
        <v>1</v>
      </c>
      <c r="K148">
        <f t="shared" si="60"/>
        <v>17460.900000000001</v>
      </c>
      <c r="L148">
        <f t="shared" ref="L148:O148" si="82">L87-L88</f>
        <v>1</v>
      </c>
      <c r="M148">
        <f t="shared" si="82"/>
        <v>1</v>
      </c>
      <c r="N148">
        <f t="shared" si="82"/>
        <v>1</v>
      </c>
      <c r="O148">
        <f t="shared" si="82"/>
        <v>1</v>
      </c>
    </row>
    <row r="149" spans="1:15" x14ac:dyDescent="0.3">
      <c r="A149" s="2">
        <v>2023</v>
      </c>
      <c r="B149">
        <f t="shared" si="60"/>
        <v>1</v>
      </c>
      <c r="C149">
        <f t="shared" si="60"/>
        <v>1</v>
      </c>
      <c r="D149">
        <f t="shared" si="60"/>
        <v>1</v>
      </c>
      <c r="E149">
        <f t="shared" si="60"/>
        <v>1</v>
      </c>
      <c r="F149">
        <f t="shared" si="60"/>
        <v>1</v>
      </c>
      <c r="G149">
        <f t="shared" si="60"/>
        <v>1</v>
      </c>
      <c r="H149">
        <f t="shared" si="60"/>
        <v>1</v>
      </c>
      <c r="I149">
        <f t="shared" si="60"/>
        <v>1</v>
      </c>
      <c r="J149">
        <f t="shared" si="60"/>
        <v>1</v>
      </c>
      <c r="K149">
        <f t="shared" si="60"/>
        <v>1</v>
      </c>
      <c r="L149">
        <f t="shared" ref="L149:O149" si="83">L88-L89</f>
        <v>1</v>
      </c>
      <c r="M149">
        <f t="shared" si="83"/>
        <v>1</v>
      </c>
      <c r="N149">
        <f t="shared" si="83"/>
        <v>1</v>
      </c>
      <c r="O149">
        <f t="shared" si="83"/>
        <v>1</v>
      </c>
    </row>
    <row r="150" spans="1:15" x14ac:dyDescent="0.3">
      <c r="A150" s="2">
        <v>2024</v>
      </c>
      <c r="B150">
        <f t="shared" si="60"/>
        <v>0</v>
      </c>
      <c r="C150">
        <f t="shared" si="60"/>
        <v>0</v>
      </c>
      <c r="D150">
        <f t="shared" si="60"/>
        <v>0</v>
      </c>
      <c r="E150">
        <f t="shared" si="60"/>
        <v>0</v>
      </c>
      <c r="F150">
        <f t="shared" si="60"/>
        <v>0</v>
      </c>
      <c r="G150">
        <f t="shared" si="60"/>
        <v>0</v>
      </c>
      <c r="H150">
        <f t="shared" si="60"/>
        <v>0</v>
      </c>
      <c r="I150">
        <f t="shared" si="60"/>
        <v>0</v>
      </c>
      <c r="J150">
        <f t="shared" si="60"/>
        <v>0</v>
      </c>
      <c r="K150">
        <f t="shared" si="60"/>
        <v>0</v>
      </c>
      <c r="L150">
        <f t="shared" ref="L150:O150" si="84">L89-L90</f>
        <v>0</v>
      </c>
      <c r="M150">
        <f t="shared" si="84"/>
        <v>0</v>
      </c>
      <c r="N150">
        <f t="shared" si="84"/>
        <v>0</v>
      </c>
      <c r="O150">
        <f t="shared" si="84"/>
        <v>0</v>
      </c>
    </row>
  </sheetData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</sheetPr>
  <dimension ref="A1:T44"/>
  <sheetViews>
    <sheetView zoomScaleNormal="100" workbookViewId="0">
      <pane ySplit="3" topLeftCell="A4" activePane="bottomLeft" state="frozen"/>
      <selection pane="bottomLeft"/>
    </sheetView>
  </sheetViews>
  <sheetFormatPr defaultRowHeight="14.4" x14ac:dyDescent="0.3"/>
  <cols>
    <col min="1" max="1" width="13.33203125" bestFit="1" customWidth="1"/>
    <col min="2" max="2" width="11.5546875" customWidth="1"/>
    <col min="3" max="3" width="11.5546875" bestFit="1" customWidth="1"/>
    <col min="4" max="4" width="12.5546875" customWidth="1"/>
    <col min="5" max="9" width="11.5546875" customWidth="1"/>
    <col min="10" max="10" width="11.5546875" bestFit="1" customWidth="1"/>
    <col min="11" max="11" width="11.5546875" customWidth="1"/>
    <col min="12" max="12" width="11.5546875" bestFit="1" customWidth="1"/>
    <col min="13" max="13" width="12.5546875" bestFit="1" customWidth="1"/>
    <col min="14" max="14" width="12.77734375" bestFit="1" customWidth="1"/>
    <col min="16" max="16" width="14.44140625" bestFit="1" customWidth="1"/>
    <col min="17" max="17" width="7.6640625" customWidth="1"/>
    <col min="18" max="18" width="13.109375" customWidth="1"/>
    <col min="19" max="19" width="5.33203125" bestFit="1" customWidth="1"/>
  </cols>
  <sheetData>
    <row r="1" spans="1:20" x14ac:dyDescent="0.3">
      <c r="A1" t="s">
        <v>210</v>
      </c>
      <c r="B1" s="53">
        <v>5.2448531260753287E-2</v>
      </c>
      <c r="C1" s="53">
        <v>4.4683252265749935E-5</v>
      </c>
      <c r="D1" s="53">
        <v>4.4683252265749935E-5</v>
      </c>
      <c r="E1" s="53">
        <v>0.29528554899385301</v>
      </c>
      <c r="F1" s="53">
        <v>2.3832631788895931E-2</v>
      </c>
      <c r="G1" s="53">
        <v>4.3849149995705182E-2</v>
      </c>
      <c r="H1" s="53">
        <v>7.5035125876966521E-2</v>
      </c>
      <c r="I1" s="53">
        <v>6.2872389293481656E-2</v>
      </c>
      <c r="J1" s="53">
        <v>2.5769203942093536E-2</v>
      </c>
      <c r="K1" s="53">
        <v>0.31597233087906579</v>
      </c>
      <c r="L1" s="53">
        <v>2.3206693896739884E-2</v>
      </c>
      <c r="M1" s="53">
        <v>4.6887626044193599E-4</v>
      </c>
      <c r="N1" s="53">
        <v>8.1125468055205666E-2</v>
      </c>
      <c r="O1" s="53">
        <v>4.4683252265749935E-5</v>
      </c>
      <c r="P1" s="21"/>
    </row>
    <row r="2" spans="1:20" ht="57.6" x14ac:dyDescent="0.3">
      <c r="A2" s="6"/>
      <c r="B2" s="1" t="s">
        <v>0</v>
      </c>
      <c r="C2" s="1" t="s">
        <v>108</v>
      </c>
      <c r="D2" s="1" t="s">
        <v>179</v>
      </c>
      <c r="E2" s="1" t="s">
        <v>185</v>
      </c>
      <c r="F2" s="1" t="s">
        <v>106</v>
      </c>
      <c r="G2" s="1" t="s">
        <v>601</v>
      </c>
      <c r="H2" s="1" t="s">
        <v>107</v>
      </c>
      <c r="I2" s="1" t="s">
        <v>181</v>
      </c>
      <c r="J2" s="1" t="s">
        <v>602</v>
      </c>
      <c r="K2" s="1" t="s">
        <v>191</v>
      </c>
      <c r="L2" s="1" t="s">
        <v>200</v>
      </c>
      <c r="M2" s="1" t="s">
        <v>187</v>
      </c>
      <c r="N2" s="1" t="s">
        <v>203</v>
      </c>
      <c r="O2" s="1" t="s">
        <v>237</v>
      </c>
      <c r="P2" s="1" t="s">
        <v>1</v>
      </c>
    </row>
    <row r="3" spans="1:20" x14ac:dyDescent="0.3">
      <c r="A3" s="6"/>
      <c r="B3" s="33" t="s">
        <v>104</v>
      </c>
      <c r="C3" s="33" t="s">
        <v>104</v>
      </c>
      <c r="D3" s="33" t="s">
        <v>104</v>
      </c>
      <c r="E3" s="38" t="s">
        <v>189</v>
      </c>
      <c r="F3" s="38" t="s">
        <v>104</v>
      </c>
      <c r="G3" s="38" t="s">
        <v>104</v>
      </c>
      <c r="H3" s="38" t="s">
        <v>104</v>
      </c>
      <c r="I3" s="38" t="s">
        <v>104</v>
      </c>
      <c r="J3" s="38" t="s">
        <v>104</v>
      </c>
      <c r="K3" s="38" t="s">
        <v>190</v>
      </c>
      <c r="L3" s="38" t="s">
        <v>190</v>
      </c>
      <c r="M3" s="38" t="s">
        <v>188</v>
      </c>
      <c r="N3" s="38" t="s">
        <v>104</v>
      </c>
      <c r="O3" s="38" t="s">
        <v>104</v>
      </c>
      <c r="P3" s="38" t="s">
        <v>103</v>
      </c>
    </row>
    <row r="4" spans="1:20" x14ac:dyDescent="0.3">
      <c r="A4" s="6" t="s">
        <v>220</v>
      </c>
      <c r="B4">
        <v>3.7</v>
      </c>
      <c r="C4">
        <v>10</v>
      </c>
      <c r="D4">
        <v>8.5</v>
      </c>
      <c r="E4" s="51">
        <v>38.469754500000001</v>
      </c>
      <c r="F4" s="52">
        <v>4.3</v>
      </c>
      <c r="G4" s="51">
        <v>-4.8935713468357847</v>
      </c>
      <c r="H4" s="52">
        <v>7.69</v>
      </c>
      <c r="I4" s="52">
        <v>73.5</v>
      </c>
      <c r="J4" s="57">
        <v>23.4</v>
      </c>
      <c r="K4" s="51">
        <v>57007.789805393986</v>
      </c>
      <c r="L4" s="52">
        <v>15501</v>
      </c>
      <c r="M4" s="52">
        <v>1057</v>
      </c>
      <c r="N4" s="52">
        <v>88.1</v>
      </c>
      <c r="O4" s="52">
        <v>31.1</v>
      </c>
      <c r="P4" s="52"/>
    </row>
    <row r="5" spans="1:20" ht="15" thickBot="1" x14ac:dyDescent="0.35">
      <c r="A5" s="43" t="s">
        <v>215</v>
      </c>
      <c r="B5" s="25">
        <f t="shared" ref="B5:O5" si="0">$P$5*B1</f>
        <v>33923.710019455226</v>
      </c>
      <c r="C5" s="25">
        <f t="shared" si="0"/>
        <v>28.901127565487059</v>
      </c>
      <c r="D5" s="25">
        <f t="shared" si="0"/>
        <v>28.901127565487059</v>
      </c>
      <c r="E5" s="25">
        <f t="shared" si="0"/>
        <v>190990.69308922414</v>
      </c>
      <c r="F5" s="25">
        <f t="shared" si="0"/>
        <v>15414.946241057889</v>
      </c>
      <c r="G5" s="25">
        <f t="shared" si="0"/>
        <v>28361.630217222111</v>
      </c>
      <c r="H5" s="25">
        <f t="shared" si="0"/>
        <v>48532.719417221946</v>
      </c>
      <c r="I5" s="25">
        <f t="shared" si="0"/>
        <v>40665.861395023938</v>
      </c>
      <c r="J5" s="25">
        <f t="shared" si="0"/>
        <v>16667.5211097461</v>
      </c>
      <c r="K5" s="25">
        <f t="shared" si="0"/>
        <v>204370.90361257974</v>
      </c>
      <c r="L5" s="25">
        <f t="shared" si="0"/>
        <v>15010.089612411357</v>
      </c>
      <c r="M5" s="25">
        <f t="shared" si="0"/>
        <v>303.26916525384422</v>
      </c>
      <c r="N5" s="25">
        <f t="shared" si="0"/>
        <v>52471.952738107022</v>
      </c>
      <c r="O5" s="25">
        <f t="shared" si="0"/>
        <v>28.901127565487059</v>
      </c>
      <c r="P5" s="50">
        <v>646800</v>
      </c>
    </row>
    <row r="6" spans="1:20" s="47" customFormat="1" ht="15.6" thickTop="1" thickBot="1" x14ac:dyDescent="0.35">
      <c r="A6" s="46">
        <v>2025</v>
      </c>
      <c r="P6" s="60"/>
      <c r="Q6" s="60"/>
      <c r="R6" s="60"/>
      <c r="S6" s="60"/>
      <c r="T6" s="60"/>
    </row>
    <row r="7" spans="1:20" s="56" customFormat="1" ht="15" thickTop="1" x14ac:dyDescent="0.3">
      <c r="A7" s="66" t="s">
        <v>224</v>
      </c>
      <c r="B7" s="73">
        <v>4.5</v>
      </c>
      <c r="C7" s="67">
        <v>10</v>
      </c>
      <c r="D7" s="67">
        <v>8.5</v>
      </c>
      <c r="E7" s="70">
        <f>1.06*E4</f>
        <v>40.777939770000003</v>
      </c>
      <c r="F7" s="73">
        <v>4.3</v>
      </c>
      <c r="G7" s="70">
        <v>-3.4</v>
      </c>
      <c r="H7" s="71">
        <f>6.25-_xlfn.FORECAST.ETS.CONFINT(A6,Pivot!H4:H28,Pivot!A4:A28,0.5)</f>
        <v>4.1568655794828144</v>
      </c>
      <c r="I7" s="74">
        <v>73</v>
      </c>
      <c r="J7" s="74">
        <f>1.065*J4</f>
        <v>24.920999999999996</v>
      </c>
      <c r="K7" s="70">
        <f>1.056*K4</f>
        <v>60200.226034496052</v>
      </c>
      <c r="L7" s="76">
        <f>L4*1.029+_xlfn.FORECAST.ETS.CONFINT(A6,Pivot!L4:L28,Pivot!A4:A28,0.5)</f>
        <v>16542.338717583203</v>
      </c>
      <c r="M7" s="75">
        <f>_xlfn.FORECAST.ETS(A6,Pivot!M4:M28,Pivot!A4:A28)+_xlfn.FORECAST.ETS.CONFINT(A6,Pivot!M4:M28,Pivot!A4:A28,0.5)</f>
        <v>1165.0197288566083</v>
      </c>
      <c r="N7" s="69">
        <f>_xlfn.FORECAST.ETS(A6,Pivot!N4:N28,Pivot!A4:A28)+_xlfn.FORECAST.ETS.CONFINT(A6,Pivot!N4:N28,Pivot!A4:A28,0.5)</f>
        <v>89.010360950130575</v>
      </c>
      <c r="O7" s="69">
        <f>_xlfn.FORECAST.ETS(A6,Pivot!O4:O28,Pivot!A4:A28)+_xlfn.FORECAST.ETS.CONFINT(A6,Pivot!O4:O28,Pivot!A4:A28,0.5)</f>
        <v>31.394307227448568</v>
      </c>
      <c r="P7" s="59"/>
      <c r="Q7" s="61" t="s">
        <v>229</v>
      </c>
      <c r="R7" s="65" t="s">
        <v>230</v>
      </c>
      <c r="S7" s="62" t="s">
        <v>226</v>
      </c>
      <c r="T7" s="78" t="s">
        <v>231</v>
      </c>
    </row>
    <row r="8" spans="1:20" ht="15" thickBot="1" x14ac:dyDescent="0.35">
      <c r="A8" t="s">
        <v>223</v>
      </c>
      <c r="B8" s="48">
        <f>1+(B7/100)</f>
        <v>1.0449999999999999</v>
      </c>
      <c r="C8" s="48">
        <f t="shared" ref="C8:O8" si="1">1+(C7-C4)/ABS(C4)</f>
        <v>1</v>
      </c>
      <c r="D8" s="48">
        <f t="shared" si="1"/>
        <v>1</v>
      </c>
      <c r="E8" s="48">
        <f t="shared" si="1"/>
        <v>1.06</v>
      </c>
      <c r="F8" s="48">
        <f t="shared" si="1"/>
        <v>1</v>
      </c>
      <c r="G8" s="48">
        <f t="shared" si="1"/>
        <v>1.3052109065093203</v>
      </c>
      <c r="H8" s="48">
        <f t="shared" si="1"/>
        <v>0.54055469174028792</v>
      </c>
      <c r="I8" s="48">
        <f t="shared" si="1"/>
        <v>0.99319727891156462</v>
      </c>
      <c r="J8" s="48">
        <f t="shared" si="1"/>
        <v>1.0649999999999999</v>
      </c>
      <c r="K8" s="48">
        <f t="shared" si="1"/>
        <v>1.056</v>
      </c>
      <c r="L8" s="48">
        <f t="shared" si="1"/>
        <v>1.0671788089531775</v>
      </c>
      <c r="M8" s="48">
        <f t="shared" si="1"/>
        <v>1.1021946346798563</v>
      </c>
      <c r="N8" s="48">
        <f t="shared" si="1"/>
        <v>1.010333268446431</v>
      </c>
      <c r="O8" s="48">
        <f t="shared" si="1"/>
        <v>1.0094632549018832</v>
      </c>
      <c r="P8" s="92"/>
      <c r="Q8" s="77" t="s">
        <v>227</v>
      </c>
      <c r="R8" s="63"/>
      <c r="S8" s="63"/>
      <c r="T8" s="64"/>
    </row>
    <row r="9" spans="1:20" x14ac:dyDescent="0.3">
      <c r="A9" s="44"/>
      <c r="B9" s="49" t="s">
        <v>218</v>
      </c>
      <c r="C9" s="49" t="s">
        <v>218</v>
      </c>
      <c r="D9" s="49" t="s">
        <v>218</v>
      </c>
      <c r="E9" s="49" t="s">
        <v>218</v>
      </c>
      <c r="F9" s="49" t="s">
        <v>218</v>
      </c>
      <c r="G9" s="49" t="s">
        <v>218</v>
      </c>
      <c r="H9" s="49" t="s">
        <v>219</v>
      </c>
      <c r="I9" s="49" t="s">
        <v>219</v>
      </c>
      <c r="J9" s="49" t="s">
        <v>218</v>
      </c>
      <c r="K9" s="49" t="s">
        <v>218</v>
      </c>
      <c r="L9" s="49" t="s">
        <v>218</v>
      </c>
      <c r="M9" s="49" t="s">
        <v>218</v>
      </c>
      <c r="N9" s="49" t="s">
        <v>218</v>
      </c>
      <c r="O9" s="49" t="s">
        <v>218</v>
      </c>
      <c r="P9" s="58" t="s">
        <v>217</v>
      </c>
    </row>
    <row r="10" spans="1:20" ht="15" thickBot="1" x14ac:dyDescent="0.35">
      <c r="A10" t="s">
        <v>216</v>
      </c>
      <c r="B10" s="32">
        <f>B$5*B8</f>
        <v>35450.276970330706</v>
      </c>
      <c r="C10" s="32">
        <f t="shared" ref="C10:O10" si="2">C$5*C8</f>
        <v>28.901127565487059</v>
      </c>
      <c r="D10" s="32">
        <f t="shared" si="2"/>
        <v>28.901127565487059</v>
      </c>
      <c r="E10" s="32">
        <f t="shared" si="2"/>
        <v>202450.1346745776</v>
      </c>
      <c r="F10" s="32">
        <f t="shared" si="2"/>
        <v>15414.946241057889</v>
      </c>
      <c r="G10" s="32">
        <f t="shared" si="2"/>
        <v>37017.909085902604</v>
      </c>
      <c r="H10" s="32">
        <f>H$5/H8</f>
        <v>89783.180423378362</v>
      </c>
      <c r="I10" s="32">
        <f>I$5/I8</f>
        <v>40944.394692250127</v>
      </c>
      <c r="J10" s="32">
        <f t="shared" si="2"/>
        <v>17750.909981879595</v>
      </c>
      <c r="K10" s="32">
        <f t="shared" si="2"/>
        <v>215815.67421488423</v>
      </c>
      <c r="L10" s="32">
        <f t="shared" si="2"/>
        <v>16018.449554853614</v>
      </c>
      <c r="M10" s="32">
        <f t="shared" si="2"/>
        <v>334.26164680662583</v>
      </c>
      <c r="N10" s="32">
        <f t="shared" si="2"/>
        <v>53014.159511658319</v>
      </c>
      <c r="O10" s="32">
        <f t="shared" si="2"/>
        <v>29.174626302591104</v>
      </c>
      <c r="P10" s="93">
        <f>SUM(B10:O10)</f>
        <v>724081.27387901326</v>
      </c>
    </row>
    <row r="11" spans="1:20" s="56" customFormat="1" x14ac:dyDescent="0.3">
      <c r="A11" s="66" t="s">
        <v>225</v>
      </c>
      <c r="B11" s="73">
        <v>3.3</v>
      </c>
      <c r="C11" s="67">
        <v>10</v>
      </c>
      <c r="D11" s="67">
        <v>8.5</v>
      </c>
      <c r="E11" s="70">
        <f>1.012*E4</f>
        <v>38.931391554000001</v>
      </c>
      <c r="F11" s="73">
        <v>4.0999999999999996</v>
      </c>
      <c r="G11" s="70">
        <v>-4.5999999999999996</v>
      </c>
      <c r="H11" s="71">
        <f>6.25+_xlfn.FORECAST.ETS.CONFINT(A6,Pivot!H4:H28,Pivot!A4:A28,0.5)</f>
        <v>8.3431344205171847</v>
      </c>
      <c r="I11" s="73">
        <v>74.5</v>
      </c>
      <c r="J11" s="74">
        <f>1.029*J4</f>
        <v>24.078599999999998</v>
      </c>
      <c r="K11" s="70">
        <f>1.027*K4</f>
        <v>58547.000130139619</v>
      </c>
      <c r="L11" s="76">
        <f>L4*1.029-_xlfn.FORECAST.ETS.CONFINT(A6,Pivot!L4:L28,Pivot!A4:A28,0.5)</f>
        <v>15358.719282416796</v>
      </c>
      <c r="M11" s="75">
        <f>_xlfn.FORECAST.ETS(A6,Pivot!M4:M28,Pivot!A4:A28)-_xlfn.FORECAST.ETS.CONFINT(A6,Pivot!M4:M28,Pivot!A4:A28,0.5)</f>
        <v>1077.785672261522</v>
      </c>
      <c r="N11" s="69">
        <f>_xlfn.FORECAST.ETS(A6,Pivot!N4:N28,Pivot!A4:A28)-_xlfn.FORECAST.ETS.CONFINT(A6,Pivot!N4:N28,Pivot!A4:A28,0.5)</f>
        <v>88.286075142256294</v>
      </c>
      <c r="O11" s="69">
        <f>_xlfn.FORECAST.ETS(A6,Pivot!O4:O28,Pivot!A4:A28)-_xlfn.FORECAST.ETS.CONFINT(A6,Pivot!O4:O28,Pivot!A4:A28,0.5)</f>
        <v>30.655094518633934</v>
      </c>
      <c r="P11" s="94"/>
    </row>
    <row r="12" spans="1:20" x14ac:dyDescent="0.3">
      <c r="A12" t="s">
        <v>223</v>
      </c>
      <c r="B12" s="48">
        <f>1+(B11/100)</f>
        <v>1.0329999999999999</v>
      </c>
      <c r="C12" s="48">
        <f t="shared" ref="C12:O12" si="3">1+(C11-C4)/ABS(C4)</f>
        <v>1</v>
      </c>
      <c r="D12" s="48">
        <f t="shared" si="3"/>
        <v>1</v>
      </c>
      <c r="E12" s="48">
        <f t="shared" si="3"/>
        <v>1.012</v>
      </c>
      <c r="F12" s="48">
        <f t="shared" si="3"/>
        <v>0.95348837209302317</v>
      </c>
      <c r="G12" s="48">
        <f t="shared" si="3"/>
        <v>1.0599912264537861</v>
      </c>
      <c r="H12" s="48">
        <f t="shared" si="3"/>
        <v>1.0849329545535999</v>
      </c>
      <c r="I12" s="48">
        <f t="shared" si="3"/>
        <v>1.0136054421768708</v>
      </c>
      <c r="J12" s="48">
        <f t="shared" si="3"/>
        <v>1.0289999999999999</v>
      </c>
      <c r="K12" s="48">
        <f t="shared" si="3"/>
        <v>1.0269999999999999</v>
      </c>
      <c r="L12" s="48">
        <f t="shared" si="3"/>
        <v>0.99082119104682254</v>
      </c>
      <c r="M12" s="48">
        <f t="shared" si="3"/>
        <v>1.0196647798122251</v>
      </c>
      <c r="N12" s="48">
        <f t="shared" si="3"/>
        <v>1.0021120901504688</v>
      </c>
      <c r="O12" s="48">
        <f t="shared" si="3"/>
        <v>0.98569435751234513</v>
      </c>
      <c r="P12" s="92"/>
    </row>
    <row r="13" spans="1:20" x14ac:dyDescent="0.3">
      <c r="A13" s="44"/>
      <c r="B13" s="49" t="s">
        <v>218</v>
      </c>
      <c r="C13" s="49" t="s">
        <v>218</v>
      </c>
      <c r="D13" s="49" t="s">
        <v>218</v>
      </c>
      <c r="E13" s="49" t="s">
        <v>218</v>
      </c>
      <c r="F13" s="49" t="s">
        <v>218</v>
      </c>
      <c r="G13" s="49" t="s">
        <v>218</v>
      </c>
      <c r="H13" s="49" t="s">
        <v>219</v>
      </c>
      <c r="I13" s="49" t="s">
        <v>219</v>
      </c>
      <c r="J13" s="49" t="s">
        <v>218</v>
      </c>
      <c r="K13" s="49" t="s">
        <v>218</v>
      </c>
      <c r="L13" s="49" t="s">
        <v>218</v>
      </c>
      <c r="M13" s="49" t="s">
        <v>218</v>
      </c>
      <c r="N13" s="49" t="s">
        <v>218</v>
      </c>
      <c r="O13" s="49" t="s">
        <v>218</v>
      </c>
      <c r="P13" s="58" t="s">
        <v>217</v>
      </c>
      <c r="Q13" s="49"/>
    </row>
    <row r="14" spans="1:20" ht="15" thickBot="1" x14ac:dyDescent="0.35">
      <c r="A14" t="s">
        <v>216</v>
      </c>
      <c r="B14" s="32">
        <f>B$5*B12</f>
        <v>35043.192450097245</v>
      </c>
      <c r="C14" s="32">
        <f t="shared" ref="C14:O14" si="4">C$5*C12</f>
        <v>28.901127565487059</v>
      </c>
      <c r="D14" s="32">
        <f t="shared" si="4"/>
        <v>28.901127565487059</v>
      </c>
      <c r="E14" s="32">
        <f t="shared" si="4"/>
        <v>193282.58140629483</v>
      </c>
      <c r="F14" s="32">
        <f t="shared" si="4"/>
        <v>14697.971997287754</v>
      </c>
      <c r="G14" s="32">
        <f t="shared" si="4"/>
        <v>30063.079198182026</v>
      </c>
      <c r="H14" s="32">
        <f>H$5/H12</f>
        <v>44733.381185928607</v>
      </c>
      <c r="I14" s="32">
        <f>I$5/I12</f>
        <v>40120.010906500123</v>
      </c>
      <c r="J14" s="32">
        <f t="shared" si="4"/>
        <v>17150.879221928735</v>
      </c>
      <c r="K14" s="32">
        <f t="shared" si="4"/>
        <v>209888.91801011938</v>
      </c>
      <c r="L14" s="32">
        <f t="shared" si="4"/>
        <v>14872.31486748896</v>
      </c>
      <c r="M14" s="32">
        <f t="shared" si="4"/>
        <v>309.23288661239837</v>
      </c>
      <c r="N14" s="32">
        <f t="shared" si="4"/>
        <v>52582.77823266104</v>
      </c>
      <c r="O14" s="32">
        <f t="shared" si="4"/>
        <v>28.487678367045095</v>
      </c>
      <c r="P14" s="93">
        <f>SUM(B14:O14)</f>
        <v>652830.63029659912</v>
      </c>
    </row>
    <row r="15" spans="1:20" s="47" customFormat="1" ht="15.6" thickTop="1" thickBot="1" x14ac:dyDescent="0.35">
      <c r="A15" s="46">
        <v>2026</v>
      </c>
      <c r="P15" s="95"/>
    </row>
    <row r="16" spans="1:20" s="56" customFormat="1" ht="15" thickTop="1" x14ac:dyDescent="0.3">
      <c r="A16" s="66" t="s">
        <v>224</v>
      </c>
      <c r="B16" s="73">
        <v>3.6</v>
      </c>
      <c r="C16" s="67">
        <v>10</v>
      </c>
      <c r="D16" s="67">
        <v>8.5</v>
      </c>
      <c r="E16" s="70">
        <f>1.045*E7</f>
        <v>42.612947059649997</v>
      </c>
      <c r="F16" s="73">
        <v>4.0999999999999996</v>
      </c>
      <c r="G16" s="70">
        <v>-2.5</v>
      </c>
      <c r="H16" s="71">
        <f>4.85-_xlfn.FORECAST.ETS.CONFINT(A6,Pivot!H4:H28,Pivot!A4:A28,0.5)</f>
        <v>2.7568655794828141</v>
      </c>
      <c r="I16" s="74">
        <v>69</v>
      </c>
      <c r="J16" s="74">
        <f>1.054*J7</f>
        <v>26.266733999999996</v>
      </c>
      <c r="K16" s="70">
        <f>1.079*K7</f>
        <v>64956.043891221241</v>
      </c>
      <c r="L16" s="74">
        <f>L7*1.034</f>
        <v>17104.778233981033</v>
      </c>
      <c r="M16" s="75">
        <f>_xlfn.FORECAST.ETS(A15,Pivot!M4:M28,Pivot!A4:A28)+_xlfn.FORECAST.ETS.CONFINT(A15,Pivot!M4:M28,Pivot!A4:A28,0.5)</f>
        <v>1178.1058300145555</v>
      </c>
      <c r="N16" s="69">
        <f>_xlfn.FORECAST.ETS(A15,Pivot!N4:N28,Pivot!A4:A28)+_xlfn.FORECAST.ETS.CONFINT(A15,Pivot!N4:N28,Pivot!A4:A28,0.5)</f>
        <v>89.761784535614368</v>
      </c>
      <c r="O16" s="69">
        <f>_xlfn.FORECAST.ETS(A15,Pivot!O4:O28,Pivot!A4:A28)+_xlfn.FORECAST.ETS.CONFINT(A15,Pivot!O4:O28,Pivot!A4:A28,0.5)</f>
        <v>31.562690622235305</v>
      </c>
      <c r="P16" s="96"/>
    </row>
    <row r="17" spans="1:16" x14ac:dyDescent="0.3">
      <c r="A17" t="s">
        <v>223</v>
      </c>
      <c r="B17" s="48">
        <f>1+(B16/100)</f>
        <v>1.036</v>
      </c>
      <c r="C17" s="48">
        <f t="shared" ref="C17:O17" si="5">1+(C16-C7)/ABS(C7)</f>
        <v>1</v>
      </c>
      <c r="D17" s="48">
        <f t="shared" si="5"/>
        <v>1</v>
      </c>
      <c r="E17" s="48">
        <f t="shared" si="5"/>
        <v>1.0449999999999999</v>
      </c>
      <c r="F17" s="48">
        <f t="shared" si="5"/>
        <v>0.95348837209302317</v>
      </c>
      <c r="G17" s="48">
        <f t="shared" si="5"/>
        <v>1.2647058823529411</v>
      </c>
      <c r="H17" s="48">
        <f t="shared" si="5"/>
        <v>0.66320777681385013</v>
      </c>
      <c r="I17" s="48">
        <f t="shared" si="5"/>
        <v>0.9452054794520548</v>
      </c>
      <c r="J17" s="48">
        <f t="shared" si="5"/>
        <v>1.054</v>
      </c>
      <c r="K17" s="48">
        <f t="shared" si="5"/>
        <v>1.079</v>
      </c>
      <c r="L17" s="48">
        <f t="shared" si="5"/>
        <v>1.034</v>
      </c>
      <c r="M17" s="48">
        <f t="shared" si="5"/>
        <v>1.0112325146380057</v>
      </c>
      <c r="N17" s="48">
        <f t="shared" si="5"/>
        <v>1.0084419788602452</v>
      </c>
      <c r="O17" s="48">
        <f t="shared" si="5"/>
        <v>1.0053635008909996</v>
      </c>
      <c r="P17" s="92"/>
    </row>
    <row r="18" spans="1:16" x14ac:dyDescent="0.3">
      <c r="A18" s="44"/>
      <c r="B18" s="49" t="s">
        <v>218</v>
      </c>
      <c r="C18" s="49" t="s">
        <v>218</v>
      </c>
      <c r="D18" s="49" t="s">
        <v>218</v>
      </c>
      <c r="E18" s="49" t="s">
        <v>218</v>
      </c>
      <c r="F18" s="49" t="s">
        <v>218</v>
      </c>
      <c r="G18" s="49" t="s">
        <v>218</v>
      </c>
      <c r="H18" s="49" t="s">
        <v>219</v>
      </c>
      <c r="I18" s="49" t="s">
        <v>219</v>
      </c>
      <c r="J18" s="49" t="s">
        <v>218</v>
      </c>
      <c r="K18" s="49" t="s">
        <v>218</v>
      </c>
      <c r="L18" s="49" t="s">
        <v>218</v>
      </c>
      <c r="M18" s="49" t="s">
        <v>218</v>
      </c>
      <c r="N18" s="49" t="s">
        <v>218</v>
      </c>
      <c r="O18" s="49" t="s">
        <v>218</v>
      </c>
      <c r="P18" s="58" t="s">
        <v>217</v>
      </c>
    </row>
    <row r="19" spans="1:16" ht="15" thickBot="1" x14ac:dyDescent="0.35">
      <c r="A19" t="s">
        <v>221</v>
      </c>
      <c r="B19" s="32">
        <f>B$10*B17</f>
        <v>36726.486941262614</v>
      </c>
      <c r="C19" s="32">
        <f t="shared" ref="C19:O19" si="6">C$10*C17</f>
        <v>28.901127565487059</v>
      </c>
      <c r="D19" s="32">
        <f t="shared" si="6"/>
        <v>28.901127565487059</v>
      </c>
      <c r="E19" s="32">
        <f t="shared" si="6"/>
        <v>211560.39073493358</v>
      </c>
      <c r="F19" s="32">
        <f t="shared" si="6"/>
        <v>14697.971997287754</v>
      </c>
      <c r="G19" s="32">
        <f t="shared" si="6"/>
        <v>46816.767373347408</v>
      </c>
      <c r="H19" s="32">
        <f>H$10/H17</f>
        <v>135377.15262434084</v>
      </c>
      <c r="I19" s="32">
        <f>I$10/I17</f>
        <v>43317.982790351583</v>
      </c>
      <c r="J19" s="32">
        <f t="shared" si="6"/>
        <v>18709.459120901094</v>
      </c>
      <c r="K19" s="32">
        <f t="shared" si="6"/>
        <v>232865.11247786006</v>
      </c>
      <c r="L19" s="32">
        <f t="shared" si="6"/>
        <v>16563.076839718637</v>
      </c>
      <c r="M19" s="32">
        <f t="shared" si="6"/>
        <v>338.01624564730514</v>
      </c>
      <c r="N19" s="32">
        <f t="shared" si="6"/>
        <v>53461.703925549409</v>
      </c>
      <c r="O19" s="32">
        <f t="shared" si="6"/>
        <v>29.331104436759631</v>
      </c>
      <c r="P19" s="93">
        <f>SUM(B19:O19)</f>
        <v>810521.25443076808</v>
      </c>
    </row>
    <row r="20" spans="1:16" s="56" customFormat="1" x14ac:dyDescent="0.3">
      <c r="A20" s="66" t="s">
        <v>225</v>
      </c>
      <c r="B20" s="73">
        <v>2.5</v>
      </c>
      <c r="C20" s="67">
        <v>10</v>
      </c>
      <c r="D20" s="67">
        <v>8.5</v>
      </c>
      <c r="E20" s="70">
        <f>1.028*E11</f>
        <v>40.021470517512</v>
      </c>
      <c r="F20" s="73">
        <v>3.2</v>
      </c>
      <c r="G20" s="70">
        <v>-4.0999999999999996</v>
      </c>
      <c r="H20" s="71">
        <f>4.85+_xlfn.FORECAST.ETS.CONFINT(A6,Pivot!H4:H28,Pivot!A4:A28,0.5)</f>
        <v>6.9431344205171852</v>
      </c>
      <c r="I20" s="73">
        <v>73.8</v>
      </c>
      <c r="J20" s="74">
        <f>1.026*J11</f>
        <v>24.704643599999997</v>
      </c>
      <c r="K20" s="70">
        <f>1.052*K11</f>
        <v>61591.444136906881</v>
      </c>
      <c r="L20" s="74">
        <f>L11*1.034</f>
        <v>15880.915738018968</v>
      </c>
      <c r="M20" s="75">
        <f>_xlfn.FORECAST.ETS(A15,Pivot!M4:M28,Pivot!A4:A28)-_xlfn.FORECAST.ETS.CONFINT(A15,Pivot!M4:M28,Pivot!A4:A28,0.5)</f>
        <v>1088.1658254586987</v>
      </c>
      <c r="N20" s="69">
        <f>_xlfn.FORECAST.ETS(A15,Pivot!N4:N28,Pivot!A4:A28)-_xlfn.FORECAST.ETS.CONFINT(A15,Pivot!N4:N28,Pivot!A4:A28,0.5)</f>
        <v>88.648853484727567</v>
      </c>
      <c r="O20" s="69">
        <f>_xlfn.FORECAST.ETS(A15,Pivot!O4:O28,Pivot!A4:A28)-_xlfn.FORECAST.ETS.CONFINT(A15,Pivot!O4:O28,Pivot!A4:A28,0.5)</f>
        <v>30.817540378388227</v>
      </c>
      <c r="P20" s="94"/>
    </row>
    <row r="21" spans="1:16" x14ac:dyDescent="0.3">
      <c r="A21" t="s">
        <v>223</v>
      </c>
      <c r="B21" s="48">
        <f>1+(B20/100)</f>
        <v>1.0249999999999999</v>
      </c>
      <c r="C21" s="48">
        <f t="shared" ref="C21:O21" si="7">1+(C20-C11)/ABS(C11)</f>
        <v>1</v>
      </c>
      <c r="D21" s="48">
        <f t="shared" si="7"/>
        <v>1</v>
      </c>
      <c r="E21" s="48">
        <f t="shared" si="7"/>
        <v>1.028</v>
      </c>
      <c r="F21" s="48">
        <f t="shared" si="7"/>
        <v>0.78048780487804892</v>
      </c>
      <c r="G21" s="48">
        <f t="shared" si="7"/>
        <v>1.1086956521739131</v>
      </c>
      <c r="H21" s="48">
        <f t="shared" si="7"/>
        <v>0.83219735779910708</v>
      </c>
      <c r="I21" s="48">
        <f t="shared" si="7"/>
        <v>0.99060402684563753</v>
      </c>
      <c r="J21" s="48">
        <f t="shared" si="7"/>
        <v>1.026</v>
      </c>
      <c r="K21" s="48">
        <f t="shared" si="7"/>
        <v>1.052</v>
      </c>
      <c r="L21" s="48">
        <f t="shared" si="7"/>
        <v>1.034</v>
      </c>
      <c r="M21" s="48">
        <f t="shared" si="7"/>
        <v>1.009630999431822</v>
      </c>
      <c r="N21" s="48">
        <f t="shared" si="7"/>
        <v>1.0041091230059409</v>
      </c>
      <c r="O21" s="48">
        <f t="shared" si="7"/>
        <v>1.0052991472479573</v>
      </c>
      <c r="P21" s="92"/>
    </row>
    <row r="22" spans="1:16" x14ac:dyDescent="0.3">
      <c r="A22" s="44"/>
      <c r="B22" s="49" t="s">
        <v>218</v>
      </c>
      <c r="C22" s="49" t="s">
        <v>218</v>
      </c>
      <c r="D22" s="49" t="s">
        <v>218</v>
      </c>
      <c r="E22" s="49" t="s">
        <v>218</v>
      </c>
      <c r="F22" s="49" t="s">
        <v>218</v>
      </c>
      <c r="G22" s="49" t="s">
        <v>218</v>
      </c>
      <c r="H22" s="49" t="s">
        <v>219</v>
      </c>
      <c r="I22" s="49" t="s">
        <v>219</v>
      </c>
      <c r="J22" s="49" t="s">
        <v>218</v>
      </c>
      <c r="K22" s="49" t="s">
        <v>218</v>
      </c>
      <c r="L22" s="49" t="s">
        <v>218</v>
      </c>
      <c r="M22" s="49" t="s">
        <v>218</v>
      </c>
      <c r="N22" s="49" t="s">
        <v>218</v>
      </c>
      <c r="O22" s="49" t="s">
        <v>218</v>
      </c>
      <c r="P22" s="58" t="s">
        <v>217</v>
      </c>
    </row>
    <row r="23" spans="1:16" ht="15" thickBot="1" x14ac:dyDescent="0.35">
      <c r="A23" t="s">
        <v>221</v>
      </c>
      <c r="B23" s="32">
        <f>B$14*B21</f>
        <v>35919.272261349673</v>
      </c>
      <c r="C23" s="32">
        <f t="shared" ref="C23:O23" si="8">C$14*C21</f>
        <v>28.901127565487059</v>
      </c>
      <c r="D23" s="32">
        <f t="shared" si="8"/>
        <v>28.901127565487059</v>
      </c>
      <c r="E23" s="32">
        <f t="shared" si="8"/>
        <v>198694.4936856711</v>
      </c>
      <c r="F23" s="32">
        <f t="shared" si="8"/>
        <v>11471.587900322151</v>
      </c>
      <c r="G23" s="32">
        <f t="shared" si="8"/>
        <v>33330.805197984424</v>
      </c>
      <c r="H23" s="32">
        <f>H$14/H21</f>
        <v>53753.332387684975</v>
      </c>
      <c r="I23" s="32">
        <f>I$14/I21</f>
        <v>40500.553015369369</v>
      </c>
      <c r="J23" s="32">
        <f t="shared" si="8"/>
        <v>17596.802081698883</v>
      </c>
      <c r="K23" s="32">
        <f t="shared" si="8"/>
        <v>220803.14174664559</v>
      </c>
      <c r="L23" s="32">
        <f t="shared" si="8"/>
        <v>15377.973572983585</v>
      </c>
      <c r="M23" s="32">
        <f t="shared" si="8"/>
        <v>312.21110836766309</v>
      </c>
      <c r="N23" s="32">
        <f t="shared" si="8"/>
        <v>52798.847336413157</v>
      </c>
      <c r="O23" s="32">
        <f t="shared" si="8"/>
        <v>28.638638769464517</v>
      </c>
      <c r="P23" s="93">
        <f>SUM(B23:O23)</f>
        <v>680645.46118839108</v>
      </c>
    </row>
    <row r="24" spans="1:16" s="47" customFormat="1" ht="15.6" thickTop="1" thickBot="1" x14ac:dyDescent="0.35">
      <c r="A24" s="46">
        <v>2027</v>
      </c>
      <c r="P24" s="95"/>
    </row>
    <row r="25" spans="1:16" s="56" customFormat="1" ht="15" thickTop="1" x14ac:dyDescent="0.3">
      <c r="A25" s="66" t="s">
        <v>224</v>
      </c>
      <c r="B25" s="73">
        <v>3.5</v>
      </c>
      <c r="C25" s="67">
        <v>10</v>
      </c>
      <c r="D25" s="67">
        <v>8.5</v>
      </c>
      <c r="E25" s="70">
        <f>1.035*E16</f>
        <v>44.104400206737743</v>
      </c>
      <c r="F25" s="73">
        <v>3.9</v>
      </c>
      <c r="G25" s="70">
        <v>-2</v>
      </c>
      <c r="H25" s="68">
        <f>_xlfn.FORECAST.ETS(A24,Pivot!H4:H28,Pivot!A4:A28)-_xlfn.FORECAST.ETS.CONFINT(A24,Pivot!H4:H28,Pivot!A4:A28,0.5)</f>
        <v>2.1961936528604471</v>
      </c>
      <c r="I25" s="74">
        <v>67</v>
      </c>
      <c r="J25" s="74">
        <f>1.045*J16</f>
        <v>27.448737029999993</v>
      </c>
      <c r="K25" s="70">
        <f>1.069*K16</f>
        <v>69438.010919715511</v>
      </c>
      <c r="L25" s="69">
        <f>_xlfn.FORECAST.ETS(A24,Pivot!L4:L28,Pivot!A4:A28)+_xlfn.FORECAST.ETS.CONFINT(A24,Pivot!L4:L28,Pivot!A4:A28,0.5)</f>
        <v>15942.603139989784</v>
      </c>
      <c r="M25" s="75">
        <f>_xlfn.FORECAST.ETS(A24,Pivot!M4:M28,Pivot!A4:A28)+_xlfn.FORECAST.ETS.CONFINT(A24,Pivot!M4:M28,Pivot!A4:A28,0.5)</f>
        <v>1192.7360750642965</v>
      </c>
      <c r="N25" s="69">
        <f>_xlfn.FORECAST.ETS(A24,Pivot!N4:N28,Pivot!A4:A28)+_xlfn.FORECAST.ETS.CONFINT(A24,Pivot!N4:N28,Pivot!A4:A28,0.5)</f>
        <v>90.58336612966653</v>
      </c>
      <c r="O25" s="69">
        <f>_xlfn.FORECAST.ETS(A24,Pivot!O4:O28,Pivot!A4:A28)+_xlfn.FORECAST.ETS.CONFINT(A24,Pivot!O4:O28,Pivot!A4:A28,0.5)</f>
        <v>32.452477319171187</v>
      </c>
      <c r="P25" s="96"/>
    </row>
    <row r="26" spans="1:16" x14ac:dyDescent="0.3">
      <c r="A26" t="s">
        <v>223</v>
      </c>
      <c r="B26" s="48">
        <f>1+(B25/100)</f>
        <v>1.0349999999999999</v>
      </c>
      <c r="C26" s="48">
        <f t="shared" ref="C26:O26" si="9">1+(C25-C16)/ABS(C16)</f>
        <v>1</v>
      </c>
      <c r="D26" s="48">
        <f t="shared" si="9"/>
        <v>1</v>
      </c>
      <c r="E26" s="48">
        <f t="shared" si="9"/>
        <v>1.0349999999999999</v>
      </c>
      <c r="F26" s="48">
        <f t="shared" si="9"/>
        <v>0.95121951219512202</v>
      </c>
      <c r="G26" s="48">
        <f t="shared" si="9"/>
        <v>1.2</v>
      </c>
      <c r="H26" s="48">
        <f t="shared" si="9"/>
        <v>0.79662703513910582</v>
      </c>
      <c r="I26" s="48">
        <f t="shared" si="9"/>
        <v>0.97101449275362317</v>
      </c>
      <c r="J26" s="48">
        <f t="shared" si="9"/>
        <v>1.0449999999999999</v>
      </c>
      <c r="K26" s="48">
        <f t="shared" si="9"/>
        <v>1.069</v>
      </c>
      <c r="L26" s="48">
        <f t="shared" si="9"/>
        <v>0.93205552985876039</v>
      </c>
      <c r="M26" s="48">
        <f t="shared" si="9"/>
        <v>1.0124184472031348</v>
      </c>
      <c r="N26" s="48">
        <f t="shared" si="9"/>
        <v>1.0091529106546024</v>
      </c>
      <c r="O26" s="48">
        <f t="shared" si="9"/>
        <v>1.0281910914245391</v>
      </c>
      <c r="P26" s="92"/>
    </row>
    <row r="27" spans="1:16" x14ac:dyDescent="0.3">
      <c r="A27" s="44"/>
      <c r="B27" s="49" t="s">
        <v>218</v>
      </c>
      <c r="C27" s="49" t="s">
        <v>218</v>
      </c>
      <c r="D27" s="49" t="s">
        <v>218</v>
      </c>
      <c r="E27" s="49" t="s">
        <v>218</v>
      </c>
      <c r="F27" s="49" t="s">
        <v>218</v>
      </c>
      <c r="G27" s="49" t="s">
        <v>218</v>
      </c>
      <c r="H27" s="49" t="s">
        <v>219</v>
      </c>
      <c r="I27" s="49" t="s">
        <v>219</v>
      </c>
      <c r="J27" s="49" t="s">
        <v>218</v>
      </c>
      <c r="K27" s="49" t="s">
        <v>218</v>
      </c>
      <c r="L27" s="49" t="s">
        <v>218</v>
      </c>
      <c r="M27" s="49" t="s">
        <v>218</v>
      </c>
      <c r="N27" s="49" t="s">
        <v>218</v>
      </c>
      <c r="O27" s="49" t="s">
        <v>218</v>
      </c>
      <c r="P27" s="58" t="s">
        <v>217</v>
      </c>
    </row>
    <row r="28" spans="1:16" ht="15" thickBot="1" x14ac:dyDescent="0.35">
      <c r="A28" t="s">
        <v>222</v>
      </c>
      <c r="B28" s="32">
        <f>B$19*B26</f>
        <v>38011.913984206803</v>
      </c>
      <c r="C28" s="32">
        <f t="shared" ref="C28:O28" si="10">C$19*C26</f>
        <v>28.901127565487059</v>
      </c>
      <c r="D28" s="32">
        <f t="shared" si="10"/>
        <v>28.901127565487059</v>
      </c>
      <c r="E28" s="32">
        <f t="shared" si="10"/>
        <v>218965.00441065623</v>
      </c>
      <c r="F28" s="32">
        <f t="shared" si="10"/>
        <v>13980.99775351762</v>
      </c>
      <c r="G28" s="32">
        <f t="shared" si="10"/>
        <v>56180.120848016886</v>
      </c>
      <c r="H28" s="32">
        <f>H$19/H26</f>
        <v>169937.93413087152</v>
      </c>
      <c r="I28" s="32">
        <f>I$19/I26</f>
        <v>44611.056903496406</v>
      </c>
      <c r="J28" s="32">
        <f t="shared" si="10"/>
        <v>19551.384781341643</v>
      </c>
      <c r="K28" s="32">
        <f t="shared" si="10"/>
        <v>248932.8052388324</v>
      </c>
      <c r="L28" s="32">
        <f t="shared" si="10"/>
        <v>15437.707359935317</v>
      </c>
      <c r="M28" s="32">
        <f t="shared" si="10"/>
        <v>342.21388254767805</v>
      </c>
      <c r="N28" s="32">
        <f t="shared" si="10"/>
        <v>53951.034125022772</v>
      </c>
      <c r="O28" s="32">
        <f t="shared" si="10"/>
        <v>30.157980283519027</v>
      </c>
      <c r="P28" s="93">
        <f>SUM(B28:O28)</f>
        <v>879990.13365385972</v>
      </c>
    </row>
    <row r="29" spans="1:16" s="56" customFormat="1" x14ac:dyDescent="0.3">
      <c r="A29" s="66" t="s">
        <v>225</v>
      </c>
      <c r="B29" s="73">
        <v>2.5</v>
      </c>
      <c r="C29" s="67">
        <v>10</v>
      </c>
      <c r="D29" s="67">
        <v>8.5</v>
      </c>
      <c r="E29" s="70">
        <f>1.015*E20</f>
        <v>40.621792575274675</v>
      </c>
      <c r="F29" s="73">
        <v>2.9</v>
      </c>
      <c r="G29" s="70">
        <v>-3.2</v>
      </c>
      <c r="H29" s="68">
        <f>_xlfn.FORECAST.ETS(A24,Pivot!H4:H28,Pivot!A4:A28)+_xlfn.FORECAST.ETS.CONFINT(A24,Pivot!H4:H28,Pivot!A4:A28,0.5)</f>
        <v>6.6393712944859011</v>
      </c>
      <c r="I29" s="73">
        <v>69.900000000000006</v>
      </c>
      <c r="J29" s="74">
        <f>1.015*J20</f>
        <v>25.075213253999994</v>
      </c>
      <c r="K29" s="70">
        <f>1.051*K20</f>
        <v>64732.60778788913</v>
      </c>
      <c r="L29" s="69">
        <f>_xlfn.FORECAST.ETS(A24,Pivot!L4:L28,Pivot!A4:A28)-_xlfn.FORECAST.ETS.CONFINT(A24,Pivot!L4:L28,Pivot!A4:A28,0.5)</f>
        <v>11926.031962199369</v>
      </c>
      <c r="M29" s="75">
        <f>_xlfn.FORECAST.ETS(A24,Pivot!M4:M28,Pivot!A4:A28)-_xlfn.FORECAST.ETS.CONFINT(A24,Pivot!M4:M28,Pivot!A4:A28,0.5)</f>
        <v>1097.0018347640812</v>
      </c>
      <c r="N29" s="69">
        <f>_xlfn.FORECAST.ETS(A24,Pivot!N4:N28,Pivot!A4:A28)-_xlfn.FORECAST.ETS.CONFINT(A24,Pivot!N4:N28,Pivot!A4:A28,0.5)</f>
        <v>88.941473818630442</v>
      </c>
      <c r="O29" s="69">
        <f>_xlfn.FORECAST.ETS(A24,Pivot!O4:O28,Pivot!A4:A28)-_xlfn.FORECAST.ETS.CONFINT(A24,Pivot!O4:O28,Pivot!A4:A28,0.5)</f>
        <v>31.701343719888065</v>
      </c>
      <c r="P29" s="94"/>
    </row>
    <row r="30" spans="1:16" x14ac:dyDescent="0.3">
      <c r="A30" t="s">
        <v>223</v>
      </c>
      <c r="B30" s="48">
        <f>1+(B29/100)</f>
        <v>1.0249999999999999</v>
      </c>
      <c r="C30" s="48">
        <f t="shared" ref="C30:O30" si="11">1+(C29-C20)/ABS(C20)</f>
        <v>1</v>
      </c>
      <c r="D30" s="48">
        <f t="shared" si="11"/>
        <v>1</v>
      </c>
      <c r="E30" s="48">
        <f t="shared" si="11"/>
        <v>1.0149999999999999</v>
      </c>
      <c r="F30" s="48">
        <f t="shared" si="11"/>
        <v>0.90624999999999989</v>
      </c>
      <c r="G30" s="48">
        <f t="shared" si="11"/>
        <v>1.2195121951219512</v>
      </c>
      <c r="H30" s="48">
        <f t="shared" si="11"/>
        <v>0.95624985667371576</v>
      </c>
      <c r="I30" s="48">
        <f t="shared" si="11"/>
        <v>0.94715447154471555</v>
      </c>
      <c r="J30" s="48">
        <f t="shared" si="11"/>
        <v>1.0149999999999999</v>
      </c>
      <c r="K30" s="48">
        <f t="shared" si="11"/>
        <v>1.0509999999999999</v>
      </c>
      <c r="L30" s="48">
        <f t="shared" si="11"/>
        <v>0.75096626409574152</v>
      </c>
      <c r="M30" s="48">
        <f t="shared" si="11"/>
        <v>1.0081200944733379</v>
      </c>
      <c r="N30" s="48">
        <f t="shared" si="11"/>
        <v>1.0033008924808406</v>
      </c>
      <c r="O30" s="48">
        <f t="shared" si="11"/>
        <v>1.0286785814392778</v>
      </c>
      <c r="P30" s="92"/>
    </row>
    <row r="31" spans="1:16" x14ac:dyDescent="0.3">
      <c r="A31" s="44"/>
      <c r="B31" s="49" t="s">
        <v>218</v>
      </c>
      <c r="C31" s="49" t="s">
        <v>218</v>
      </c>
      <c r="D31" s="49" t="s">
        <v>218</v>
      </c>
      <c r="E31" s="49" t="s">
        <v>218</v>
      </c>
      <c r="F31" s="49" t="s">
        <v>218</v>
      </c>
      <c r="G31" s="49" t="s">
        <v>218</v>
      </c>
      <c r="H31" s="49" t="s">
        <v>219</v>
      </c>
      <c r="I31" s="49" t="s">
        <v>219</v>
      </c>
      <c r="J31" s="49" t="s">
        <v>218</v>
      </c>
      <c r="K31" s="49" t="s">
        <v>218</v>
      </c>
      <c r="L31" s="49" t="s">
        <v>218</v>
      </c>
      <c r="M31" s="49" t="s">
        <v>218</v>
      </c>
      <c r="N31" s="49" t="s">
        <v>218</v>
      </c>
      <c r="O31" s="49" t="s">
        <v>218</v>
      </c>
      <c r="P31" s="58" t="s">
        <v>217</v>
      </c>
    </row>
    <row r="32" spans="1:16" ht="15" thickBot="1" x14ac:dyDescent="0.35">
      <c r="A32" t="s">
        <v>222</v>
      </c>
      <c r="B32" s="32">
        <f>B$23*B30</f>
        <v>36817.254067883412</v>
      </c>
      <c r="C32" s="32">
        <f t="shared" ref="C32:O32" si="12">C$23*C30</f>
        <v>28.901127565487059</v>
      </c>
      <c r="D32" s="32">
        <f t="shared" si="12"/>
        <v>28.901127565487059</v>
      </c>
      <c r="E32" s="32">
        <f t="shared" si="12"/>
        <v>201674.91109095616</v>
      </c>
      <c r="F32" s="32">
        <f t="shared" si="12"/>
        <v>10396.126534666948</v>
      </c>
      <c r="G32" s="32">
        <f t="shared" si="12"/>
        <v>40647.323412176127</v>
      </c>
      <c r="H32" s="32">
        <f>H$23/H30</f>
        <v>56212.643602022807</v>
      </c>
      <c r="I32" s="32">
        <f>I$23/I30</f>
        <v>42760.240522664652</v>
      </c>
      <c r="J32" s="32">
        <f t="shared" si="12"/>
        <v>17860.754112924365</v>
      </c>
      <c r="K32" s="32">
        <f t="shared" si="12"/>
        <v>232064.10197572451</v>
      </c>
      <c r="L32" s="32">
        <f t="shared" si="12"/>
        <v>11548.339363466524</v>
      </c>
      <c r="M32" s="32">
        <f t="shared" si="12"/>
        <v>314.74629206323408</v>
      </c>
      <c r="N32" s="32">
        <f t="shared" si="12"/>
        <v>52973.130654582979</v>
      </c>
      <c r="O32" s="32">
        <f t="shared" si="12"/>
        <v>29.459954303724665</v>
      </c>
      <c r="P32" s="93">
        <f>SUM(B32:O32)</f>
        <v>703356.83383856632</v>
      </c>
    </row>
    <row r="33" spans="1:16" s="47" customFormat="1" ht="15.6" thickTop="1" thickBot="1" x14ac:dyDescent="0.35">
      <c r="A33" s="46">
        <v>2028</v>
      </c>
      <c r="P33" s="95"/>
    </row>
    <row r="34" spans="1:16" s="56" customFormat="1" ht="15" thickTop="1" x14ac:dyDescent="0.3">
      <c r="A34" s="66" t="s">
        <v>224</v>
      </c>
      <c r="B34" s="72">
        <f>3.4+_xlfn.FORECAST.ETS.CONFINT(A33,Pivot!S4:S28,Pivot!A4:A28,0.5)</f>
        <v>6.395337320742275</v>
      </c>
      <c r="C34" s="67">
        <v>10</v>
      </c>
      <c r="D34" s="67">
        <v>8.5</v>
      </c>
      <c r="E34" s="70">
        <f>1.015*E25</f>
        <v>44.765966209838808</v>
      </c>
      <c r="F34" s="69">
        <f>_xlfn.FORECAST.ETS(A33,Pivot!F4:F28,Pivot!A4:A28)+_xlfn.FORECAST.ETS.CONFINT(A33,Pivot!F4:F28,Pivot!A4:A28,0.5)</f>
        <v>5.8393072014925513</v>
      </c>
      <c r="G34" s="71">
        <f>-1.5+_xlfn.FORECAST.ETS.CONFINT(A33,Pivot!G4:G28,Pivot!A4:A28,0.5)</f>
        <v>1.9463477306949644</v>
      </c>
      <c r="H34" s="68">
        <f>_xlfn.FORECAST.ETS(A33,Pivot!H4:H28,Pivot!A4:A28)-_xlfn.FORECAST.ETS.CONFINT(A33,Pivot!H4:H28,Pivot!A4:A28,0.5)</f>
        <v>1.8592027512091946</v>
      </c>
      <c r="I34" s="76">
        <f>68.2-_xlfn.FORECAST.ETS.CONFINT(A33,Pivot!I4:I28,Pivot!A4:A28,0.5)</f>
        <v>62.288331770045602</v>
      </c>
      <c r="J34" s="69">
        <f>_xlfn.FORECAST.ETS(A33,Pivot!J4:J28,Pivot!A4:A28)+_xlfn.FORECAST.ETS.CONFINT(A33,Pivot!J4:J28,Pivot!A4:A28,0.5)</f>
        <v>25.685741188563227</v>
      </c>
      <c r="K34" s="68">
        <f>_xlfn.FORECAST.ETS(A33,Pivot!K4:K28,Pivot!A4:A28)+_xlfn.FORECAST.ETS.CONFINT(A33,Pivot!K4:K28,Pivot!A4:A28,0.5)</f>
        <v>60951.506114991796</v>
      </c>
      <c r="L34" s="69">
        <f>_xlfn.FORECAST.ETS(A33,Pivot!L4:L28,Pivot!A4:A28)+_xlfn.FORECAST.ETS.CONFINT(A33,Pivot!L4:L28,Pivot!A4:A28,0.5)</f>
        <v>16277.850720822864</v>
      </c>
      <c r="M34" s="75">
        <f>_xlfn.FORECAST.ETS(A33,Pivot!M4:M28,Pivot!A4:A28)+_xlfn.FORECAST.ETS.CONFINT(A33,Pivot!M4:M28,Pivot!A4:A28,0.5)</f>
        <v>1209.221249972331</v>
      </c>
      <c r="N34" s="69">
        <f>_xlfn.FORECAST.ETS(A33,Pivot!N4:N28,Pivot!A4:A28)+_xlfn.FORECAST.ETS.CONFINT(A33,Pivot!N4:N28,Pivot!A4:A28,0.5)</f>
        <v>91.455134143432545</v>
      </c>
      <c r="O34" s="69">
        <f>_xlfn.FORECAST.ETS(A33,Pivot!O4:O28,Pivot!A4:A28)+_xlfn.FORECAST.ETS.CONFINT(A33,Pivot!O4:O28,Pivot!A4:A28,0.5)</f>
        <v>33.679208475515516</v>
      </c>
      <c r="P34" s="96"/>
    </row>
    <row r="35" spans="1:16" x14ac:dyDescent="0.3">
      <c r="A35" t="s">
        <v>223</v>
      </c>
      <c r="B35" s="48">
        <f>1+(B34/100)</f>
        <v>1.0639533732074227</v>
      </c>
      <c r="C35" s="48">
        <f t="shared" ref="C35:O35" si="13">1+(C34-C25)/ABS(C25)</f>
        <v>1</v>
      </c>
      <c r="D35" s="48">
        <f t="shared" si="13"/>
        <v>1</v>
      </c>
      <c r="E35" s="48">
        <f t="shared" si="13"/>
        <v>1.0149999999999999</v>
      </c>
      <c r="F35" s="48">
        <f t="shared" si="13"/>
        <v>1.497258256792962</v>
      </c>
      <c r="G35" s="48">
        <f t="shared" si="13"/>
        <v>2.9731738653474822</v>
      </c>
      <c r="H35" s="48">
        <f t="shared" si="13"/>
        <v>0.84655683654656944</v>
      </c>
      <c r="I35" s="48">
        <f t="shared" si="13"/>
        <v>0.92967659358277022</v>
      </c>
      <c r="J35" s="48">
        <f t="shared" si="13"/>
        <v>0.93577133113593147</v>
      </c>
      <c r="K35" s="48">
        <f t="shared" si="13"/>
        <v>0.87778300829302491</v>
      </c>
      <c r="L35" s="48">
        <f t="shared" si="13"/>
        <v>1.0210284090928763</v>
      </c>
      <c r="M35" s="48">
        <f t="shared" si="13"/>
        <v>1.0138213098879783</v>
      </c>
      <c r="N35" s="48">
        <f t="shared" si="13"/>
        <v>1.0096239304302086</v>
      </c>
      <c r="O35" s="48">
        <f t="shared" si="13"/>
        <v>1.0378008478144638</v>
      </c>
      <c r="P35" s="92"/>
    </row>
    <row r="36" spans="1:16" x14ac:dyDescent="0.3">
      <c r="A36" s="44"/>
      <c r="B36" s="49" t="s">
        <v>218</v>
      </c>
      <c r="C36" s="49" t="s">
        <v>218</v>
      </c>
      <c r="D36" s="49" t="s">
        <v>218</v>
      </c>
      <c r="E36" s="49" t="s">
        <v>218</v>
      </c>
      <c r="F36" s="49" t="s">
        <v>218</v>
      </c>
      <c r="G36" s="49" t="s">
        <v>218</v>
      </c>
      <c r="H36" s="49" t="s">
        <v>219</v>
      </c>
      <c r="I36" s="49" t="s">
        <v>219</v>
      </c>
      <c r="J36" s="49" t="s">
        <v>218</v>
      </c>
      <c r="K36" s="49" t="s">
        <v>218</v>
      </c>
      <c r="L36" s="49" t="s">
        <v>218</v>
      </c>
      <c r="M36" s="49" t="s">
        <v>218</v>
      </c>
      <c r="N36" s="49" t="s">
        <v>218</v>
      </c>
      <c r="O36" s="49" t="s">
        <v>218</v>
      </c>
      <c r="P36" s="58" t="s">
        <v>217</v>
      </c>
    </row>
    <row r="37" spans="1:16" ht="15" thickBot="1" x14ac:dyDescent="0.35">
      <c r="A37" t="s">
        <v>228</v>
      </c>
      <c r="B37" s="32">
        <f>B$28*B35</f>
        <v>40442.904105567228</v>
      </c>
      <c r="C37" s="32">
        <f t="shared" ref="C37:O37" si="14">C$28*C35</f>
        <v>28.901127565487059</v>
      </c>
      <c r="D37" s="32">
        <f t="shared" si="14"/>
        <v>28.901127565487059</v>
      </c>
      <c r="E37" s="32">
        <f t="shared" si="14"/>
        <v>222249.47947681605</v>
      </c>
      <c r="F37" s="32">
        <f t="shared" si="14"/>
        <v>20933.164324658112</v>
      </c>
      <c r="G37" s="32">
        <f t="shared" si="14"/>
        <v>167033.26705738704</v>
      </c>
      <c r="H37" s="32">
        <f>H$28/H35</f>
        <v>200740.13556386082</v>
      </c>
      <c r="I37" s="32">
        <f>I$28/I35</f>
        <v>47985.565315326647</v>
      </c>
      <c r="J37" s="32">
        <f t="shared" si="14"/>
        <v>18295.625362386862</v>
      </c>
      <c r="K37" s="32">
        <f t="shared" si="14"/>
        <v>218508.98664536397</v>
      </c>
      <c r="L37" s="32">
        <f t="shared" si="14"/>
        <v>15762.337785756145</v>
      </c>
      <c r="M37" s="32">
        <f t="shared" si="14"/>
        <v>346.94372666633768</v>
      </c>
      <c r="N37" s="32">
        <f t="shared" si="14"/>
        <v>54470.255124079798</v>
      </c>
      <c r="O37" s="32">
        <f t="shared" si="14"/>
        <v>31.297977506607928</v>
      </c>
      <c r="P37" s="93">
        <f>SUM(B37:O37)</f>
        <v>1006857.7647205066</v>
      </c>
    </row>
    <row r="38" spans="1:16" s="56" customFormat="1" x14ac:dyDescent="0.3">
      <c r="A38" s="66" t="s">
        <v>225</v>
      </c>
      <c r="B38" s="76">
        <f>3.4-_xlfn.FORECAST.ETS.CONFINT(A33,Pivot!S4:S28,Pivot!A4:A28,0.5)</f>
        <v>0.40466267925772526</v>
      </c>
      <c r="C38" s="67">
        <v>10</v>
      </c>
      <c r="D38" s="67">
        <v>8.5</v>
      </c>
      <c r="E38" s="70">
        <f>1.015*E29</f>
        <v>41.231119463903788</v>
      </c>
      <c r="F38" s="69">
        <f>_xlfn.FORECAST.ETS(A33,Pivot!F4:F28,Pivot!A4:A28)-_xlfn.FORECAST.ETS.CONFINT(A33,Pivot!F4:F28,Pivot!A4:A28,0.5)</f>
        <v>2.3554475699234709</v>
      </c>
      <c r="G38" s="71">
        <f>-1.5-_xlfn.FORECAST.ETS.CONFINT(A33,Pivot!G4:G28,Pivot!A4:A28,0.5)</f>
        <v>-4.9463477306949644</v>
      </c>
      <c r="H38" s="68">
        <f>_xlfn.FORECAST.ETS(A33,Pivot!H4:H28,Pivot!A4:A28)+_xlfn.FORECAST.ETS.CONFINT(A33,Pivot!H4:H28,Pivot!A4:A28,0.5)</f>
        <v>6.4268690562783597</v>
      </c>
      <c r="I38" s="76">
        <f>68.2+_xlfn.FORECAST.ETS.CONFINT(A33,Pivot!I4:I28,Pivot!A4:A28,0.5)</f>
        <v>74.111668229954404</v>
      </c>
      <c r="J38" s="69">
        <f>_xlfn.FORECAST.ETS(A33,Pivot!J4:J28,Pivot!A4:A28)-_xlfn.FORECAST.ETS.CONFINT(A33,Pivot!J4:J28,Pivot!A4:A28,0.5)</f>
        <v>21.607981888359852</v>
      </c>
      <c r="K38" s="68">
        <f>_xlfn.FORECAST.ETS(A33,Pivot!K4:K28,Pivot!A4:A28)-_xlfn.FORECAST.ETS.CONFINT(A33,Pivot!K4:K28,Pivot!A4:A28,0.5)</f>
        <v>54000.593745803599</v>
      </c>
      <c r="L38" s="69">
        <f>_xlfn.FORECAST.ETS(A33,Pivot!L4:L28,Pivot!A4:A28)-_xlfn.FORECAST.ETS.CONFINT(A33,Pivot!L4:L28,Pivot!A4:A28,0.5)</f>
        <v>10424.734253178225</v>
      </c>
      <c r="M38" s="75">
        <f>_xlfn.FORECAST.ETS(A33,Pivot!M4:M28,Pivot!A4:A28)-_xlfn.FORECAST.ETS.CONFINT(A33,Pivot!M4:M28,Pivot!A4:A28,0.5)</f>
        <v>1103.9829142111707</v>
      </c>
      <c r="N38" s="69">
        <f>_xlfn.FORECAST.ETS(A33,Pivot!N4:N28,Pivot!A4:A28)-_xlfn.FORECAST.ETS.CONFINT(A33,Pivot!N4:N28,Pivot!A4:A28,0.5)</f>
        <v>89.183907732819492</v>
      </c>
      <c r="O38" s="69">
        <f>_xlfn.FORECAST.ETS(A33,Pivot!O4:O28,Pivot!A4:A28)-_xlfn.FORECAST.ETS.CONFINT(A33,Pivot!O4:O28,Pivot!A4:A28,0.5)</f>
        <v>32.922046064969472</v>
      </c>
      <c r="P38" s="94"/>
    </row>
    <row r="39" spans="1:16" x14ac:dyDescent="0.3">
      <c r="A39" t="s">
        <v>223</v>
      </c>
      <c r="B39" s="48">
        <f>1+(B38/100)</f>
        <v>1.0040466267925772</v>
      </c>
      <c r="C39" s="48">
        <f t="shared" ref="C39:O39" si="15">1+(C38-C29)/ABS(C29)</f>
        <v>1</v>
      </c>
      <c r="D39" s="48">
        <f t="shared" si="15"/>
        <v>1</v>
      </c>
      <c r="E39" s="48">
        <f t="shared" si="15"/>
        <v>1.0149999999999999</v>
      </c>
      <c r="F39" s="48">
        <f t="shared" si="15"/>
        <v>0.81222329997361076</v>
      </c>
      <c r="G39" s="48">
        <f t="shared" si="15"/>
        <v>0.45426633415782369</v>
      </c>
      <c r="H39" s="48">
        <f t="shared" si="15"/>
        <v>0.96799362036221293</v>
      </c>
      <c r="I39" s="48">
        <f t="shared" si="15"/>
        <v>1.0602527643770301</v>
      </c>
      <c r="J39" s="48">
        <f t="shared" si="15"/>
        <v>0.86172674463348586</v>
      </c>
      <c r="K39" s="48">
        <f t="shared" si="15"/>
        <v>0.83421007728822882</v>
      </c>
      <c r="L39" s="48">
        <f t="shared" si="15"/>
        <v>0.87411590763972102</v>
      </c>
      <c r="M39" s="48">
        <f t="shared" si="15"/>
        <v>1.0063637810128101</v>
      </c>
      <c r="N39" s="48">
        <f t="shared" si="15"/>
        <v>1.0027257690229354</v>
      </c>
      <c r="O39" s="48">
        <f t="shared" si="15"/>
        <v>1.0385063281817795</v>
      </c>
      <c r="P39" s="92"/>
    </row>
    <row r="40" spans="1:16" x14ac:dyDescent="0.3">
      <c r="A40" s="44"/>
      <c r="B40" s="49" t="s">
        <v>218</v>
      </c>
      <c r="C40" s="49" t="s">
        <v>218</v>
      </c>
      <c r="D40" s="49" t="s">
        <v>218</v>
      </c>
      <c r="E40" s="49" t="s">
        <v>218</v>
      </c>
      <c r="F40" s="49" t="s">
        <v>218</v>
      </c>
      <c r="G40" s="49" t="s">
        <v>218</v>
      </c>
      <c r="H40" s="49" t="s">
        <v>219</v>
      </c>
      <c r="I40" s="49" t="s">
        <v>219</v>
      </c>
      <c r="J40" s="49" t="s">
        <v>218</v>
      </c>
      <c r="K40" s="49" t="s">
        <v>218</v>
      </c>
      <c r="L40" s="49" t="s">
        <v>218</v>
      </c>
      <c r="M40" s="49" t="s">
        <v>218</v>
      </c>
      <c r="N40" s="49" t="s">
        <v>218</v>
      </c>
      <c r="O40" s="49" t="s">
        <v>218</v>
      </c>
      <c r="P40" s="58" t="s">
        <v>217</v>
      </c>
    </row>
    <row r="41" spans="1:16" x14ac:dyDescent="0.3">
      <c r="A41" t="s">
        <v>228</v>
      </c>
      <c r="B41" s="32">
        <f>B$32*B39</f>
        <v>36966.239754623632</v>
      </c>
      <c r="C41" s="32">
        <f t="shared" ref="C41:N41" si="16">C$32*C39</f>
        <v>28.901127565487059</v>
      </c>
      <c r="D41" s="32">
        <f t="shared" si="16"/>
        <v>28.901127565487059</v>
      </c>
      <c r="E41" s="32">
        <f t="shared" si="16"/>
        <v>204700.03475732048</v>
      </c>
      <c r="F41" s="32">
        <f t="shared" si="16"/>
        <v>8443.9762009304068</v>
      </c>
      <c r="G41" s="32">
        <f t="shared" si="16"/>
        <v>18464.710599776732</v>
      </c>
      <c r="H41" s="32">
        <f>H$32/H39</f>
        <v>58071.295532907163</v>
      </c>
      <c r="I41" s="32">
        <f>I$32/I39</f>
        <v>40330.232525061299</v>
      </c>
      <c r="J41" s="32">
        <f t="shared" si="16"/>
        <v>15391.089498429457</v>
      </c>
      <c r="K41" s="32">
        <f t="shared" si="16"/>
        <v>193590.21244499256</v>
      </c>
      <c r="L41" s="32">
        <f t="shared" si="16"/>
        <v>10094.587144428058</v>
      </c>
      <c r="M41" s="32">
        <f t="shared" si="16"/>
        <v>316.74926854051847</v>
      </c>
      <c r="N41" s="32">
        <f t="shared" si="16"/>
        <v>53117.523173169153</v>
      </c>
      <c r="O41" s="32">
        <f>O$32*O39</f>
        <v>30.594348972364113</v>
      </c>
      <c r="P41" s="93">
        <f>SUM(B41:O41)</f>
        <v>639575.04750428267</v>
      </c>
    </row>
    <row r="44" spans="1:16" x14ac:dyDescent="0.3">
      <c r="M44" s="45"/>
    </row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127"/>
  <sheetViews>
    <sheetView workbookViewId="0"/>
  </sheetViews>
  <sheetFormatPr defaultRowHeight="14.4" x14ac:dyDescent="0.3"/>
  <sheetData>
    <row r="1" spans="1:16" ht="18" x14ac:dyDescent="0.3">
      <c r="A1" s="82"/>
    </row>
    <row r="2" spans="1:16" x14ac:dyDescent="0.3">
      <c r="A2" s="83"/>
    </row>
    <row r="5" spans="1:16" ht="20.399999999999999" x14ac:dyDescent="0.3">
      <c r="A5" s="85" t="s">
        <v>13</v>
      </c>
      <c r="B5" s="86">
        <v>6813735</v>
      </c>
      <c r="C5" s="85" t="s">
        <v>14</v>
      </c>
      <c r="D5" s="86">
        <v>25</v>
      </c>
      <c r="E5" s="85" t="s">
        <v>15</v>
      </c>
      <c r="F5" s="86">
        <v>14</v>
      </c>
      <c r="G5" s="85" t="s">
        <v>16</v>
      </c>
      <c r="H5" s="86">
        <v>25</v>
      </c>
      <c r="I5" s="85" t="s">
        <v>17</v>
      </c>
      <c r="J5" s="86">
        <v>0</v>
      </c>
      <c r="K5" s="85" t="s">
        <v>18</v>
      </c>
      <c r="L5" s="86" t="s">
        <v>239</v>
      </c>
      <c r="M5" s="84"/>
    </row>
    <row r="6" spans="1:16" ht="18.600000000000001" thickBot="1" x14ac:dyDescent="0.35">
      <c r="A6" s="82"/>
    </row>
    <row r="7" spans="1:16" ht="15" thickBot="1" x14ac:dyDescent="0.35">
      <c r="A7" s="87" t="s">
        <v>19</v>
      </c>
      <c r="B7" s="87" t="s">
        <v>20</v>
      </c>
      <c r="C7" s="87" t="s">
        <v>21</v>
      </c>
      <c r="D7" s="87" t="s">
        <v>22</v>
      </c>
      <c r="E7" s="87" t="s">
        <v>23</v>
      </c>
      <c r="F7" s="87" t="s">
        <v>24</v>
      </c>
      <c r="G7" s="87" t="s">
        <v>25</v>
      </c>
      <c r="H7" s="87" t="s">
        <v>89</v>
      </c>
      <c r="I7" s="87" t="s">
        <v>90</v>
      </c>
      <c r="J7" s="87" t="s">
        <v>91</v>
      </c>
      <c r="K7" s="87" t="s">
        <v>211</v>
      </c>
      <c r="L7" s="87" t="s">
        <v>212</v>
      </c>
      <c r="M7" s="87" t="s">
        <v>232</v>
      </c>
      <c r="N7" s="87" t="s">
        <v>233</v>
      </c>
      <c r="O7" s="87" t="s">
        <v>234</v>
      </c>
      <c r="P7" s="87" t="s">
        <v>235</v>
      </c>
    </row>
    <row r="8" spans="1:16" ht="15" thickBot="1" x14ac:dyDescent="0.35">
      <c r="A8" s="87" t="s">
        <v>26</v>
      </c>
      <c r="B8" s="88">
        <v>3</v>
      </c>
      <c r="C8" s="88">
        <v>23</v>
      </c>
      <c r="D8" s="88">
        <v>22</v>
      </c>
      <c r="E8" s="88">
        <v>25</v>
      </c>
      <c r="F8" s="88">
        <v>12</v>
      </c>
      <c r="G8" s="88">
        <v>9</v>
      </c>
      <c r="H8" s="88">
        <v>24</v>
      </c>
      <c r="I8" s="88">
        <v>2</v>
      </c>
      <c r="J8" s="88">
        <v>6</v>
      </c>
      <c r="K8" s="88">
        <v>25</v>
      </c>
      <c r="L8" s="88">
        <v>25</v>
      </c>
      <c r="M8" s="88">
        <v>1</v>
      </c>
      <c r="N8" s="88">
        <v>25</v>
      </c>
      <c r="O8" s="88">
        <v>24</v>
      </c>
      <c r="P8" s="88">
        <v>87600</v>
      </c>
    </row>
    <row r="9" spans="1:16" ht="15" thickBot="1" x14ac:dyDescent="0.35">
      <c r="A9" s="87" t="s">
        <v>27</v>
      </c>
      <c r="B9" s="88">
        <v>4</v>
      </c>
      <c r="C9" s="88">
        <v>23</v>
      </c>
      <c r="D9" s="88">
        <v>22</v>
      </c>
      <c r="E9" s="88">
        <v>24</v>
      </c>
      <c r="F9" s="88">
        <v>15</v>
      </c>
      <c r="G9" s="88">
        <v>11</v>
      </c>
      <c r="H9" s="88">
        <v>22</v>
      </c>
      <c r="I9" s="88">
        <v>1</v>
      </c>
      <c r="J9" s="88">
        <v>7</v>
      </c>
      <c r="K9" s="88">
        <v>24</v>
      </c>
      <c r="L9" s="88">
        <v>24</v>
      </c>
      <c r="M9" s="88">
        <v>2</v>
      </c>
      <c r="N9" s="88">
        <v>24</v>
      </c>
      <c r="O9" s="88">
        <v>24</v>
      </c>
      <c r="P9" s="88">
        <v>103600</v>
      </c>
    </row>
    <row r="10" spans="1:16" ht="15" thickBot="1" x14ac:dyDescent="0.35">
      <c r="A10" s="87" t="s">
        <v>28</v>
      </c>
      <c r="B10" s="88">
        <v>9</v>
      </c>
      <c r="C10" s="88">
        <v>23</v>
      </c>
      <c r="D10" s="88">
        <v>22</v>
      </c>
      <c r="E10" s="88">
        <v>23</v>
      </c>
      <c r="F10" s="88">
        <v>16</v>
      </c>
      <c r="G10" s="88">
        <v>24</v>
      </c>
      <c r="H10" s="88">
        <v>21</v>
      </c>
      <c r="I10" s="88">
        <v>2</v>
      </c>
      <c r="J10" s="88">
        <v>8</v>
      </c>
      <c r="K10" s="88">
        <v>23</v>
      </c>
      <c r="L10" s="88">
        <v>23</v>
      </c>
      <c r="M10" s="88">
        <v>6</v>
      </c>
      <c r="N10" s="88">
        <v>23</v>
      </c>
      <c r="O10" s="88">
        <v>23</v>
      </c>
      <c r="P10" s="88">
        <v>122500</v>
      </c>
    </row>
    <row r="11" spans="1:16" ht="15" thickBot="1" x14ac:dyDescent="0.35">
      <c r="A11" s="87" t="s">
        <v>29</v>
      </c>
      <c r="B11" s="88">
        <v>12</v>
      </c>
      <c r="C11" s="88">
        <v>18</v>
      </c>
      <c r="D11" s="88">
        <v>22</v>
      </c>
      <c r="E11" s="88">
        <v>22</v>
      </c>
      <c r="F11" s="88">
        <v>14</v>
      </c>
      <c r="G11" s="88">
        <v>21</v>
      </c>
      <c r="H11" s="88">
        <v>18</v>
      </c>
      <c r="I11" s="88">
        <v>4</v>
      </c>
      <c r="J11" s="88">
        <v>13</v>
      </c>
      <c r="K11" s="88">
        <v>16</v>
      </c>
      <c r="L11" s="88">
        <v>22</v>
      </c>
      <c r="M11" s="88">
        <v>11</v>
      </c>
      <c r="N11" s="88">
        <v>22</v>
      </c>
      <c r="O11" s="88">
        <v>22</v>
      </c>
      <c r="P11" s="88">
        <v>137200</v>
      </c>
    </row>
    <row r="12" spans="1:16" ht="15" thickBot="1" x14ac:dyDescent="0.35">
      <c r="A12" s="87" t="s">
        <v>30</v>
      </c>
      <c r="B12" s="88">
        <v>6</v>
      </c>
      <c r="C12" s="88">
        <v>18</v>
      </c>
      <c r="D12" s="88">
        <v>20</v>
      </c>
      <c r="E12" s="88">
        <v>21</v>
      </c>
      <c r="F12" s="88">
        <v>13</v>
      </c>
      <c r="G12" s="88">
        <v>18</v>
      </c>
      <c r="H12" s="88">
        <v>23</v>
      </c>
      <c r="I12" s="88">
        <v>5</v>
      </c>
      <c r="J12" s="88">
        <v>10</v>
      </c>
      <c r="K12" s="88">
        <v>22</v>
      </c>
      <c r="L12" s="88">
        <v>21</v>
      </c>
      <c r="M12" s="88">
        <v>16</v>
      </c>
      <c r="N12" s="88">
        <v>21</v>
      </c>
      <c r="O12" s="88">
        <v>21</v>
      </c>
      <c r="P12" s="88">
        <v>145700</v>
      </c>
    </row>
    <row r="13" spans="1:16" ht="15" thickBot="1" x14ac:dyDescent="0.35">
      <c r="A13" s="87" t="s">
        <v>31</v>
      </c>
      <c r="B13" s="88">
        <v>17</v>
      </c>
      <c r="C13" s="88">
        <v>18</v>
      </c>
      <c r="D13" s="88">
        <v>20</v>
      </c>
      <c r="E13" s="88">
        <v>18</v>
      </c>
      <c r="F13" s="88">
        <v>10</v>
      </c>
      <c r="G13" s="88">
        <v>23</v>
      </c>
      <c r="H13" s="88">
        <v>14</v>
      </c>
      <c r="I13" s="88">
        <v>6</v>
      </c>
      <c r="J13" s="88">
        <v>11</v>
      </c>
      <c r="K13" s="88">
        <v>21</v>
      </c>
      <c r="L13" s="88">
        <v>18</v>
      </c>
      <c r="M13" s="88">
        <v>15</v>
      </c>
      <c r="N13" s="88">
        <v>20</v>
      </c>
      <c r="O13" s="88">
        <v>20</v>
      </c>
      <c r="P13" s="88">
        <v>158300</v>
      </c>
    </row>
    <row r="14" spans="1:16" ht="15" thickBot="1" x14ac:dyDescent="0.35">
      <c r="A14" s="87" t="s">
        <v>32</v>
      </c>
      <c r="B14" s="88">
        <v>14</v>
      </c>
      <c r="C14" s="88">
        <v>18</v>
      </c>
      <c r="D14" s="88">
        <v>19</v>
      </c>
      <c r="E14" s="88">
        <v>14</v>
      </c>
      <c r="F14" s="88">
        <v>8</v>
      </c>
      <c r="G14" s="88">
        <v>25</v>
      </c>
      <c r="H14" s="88">
        <v>12</v>
      </c>
      <c r="I14" s="88">
        <v>7</v>
      </c>
      <c r="J14" s="88">
        <v>14</v>
      </c>
      <c r="K14" s="88">
        <v>20</v>
      </c>
      <c r="L14" s="88">
        <v>15</v>
      </c>
      <c r="M14" s="88">
        <v>18</v>
      </c>
      <c r="N14" s="88">
        <v>19</v>
      </c>
      <c r="O14" s="88">
        <v>19</v>
      </c>
      <c r="P14" s="88">
        <v>171200</v>
      </c>
    </row>
    <row r="15" spans="1:16" ht="15" thickBot="1" x14ac:dyDescent="0.35">
      <c r="A15" s="87" t="s">
        <v>33</v>
      </c>
      <c r="B15" s="88">
        <v>5</v>
      </c>
      <c r="C15" s="88">
        <v>18</v>
      </c>
      <c r="D15" s="88">
        <v>16</v>
      </c>
      <c r="E15" s="88">
        <v>13</v>
      </c>
      <c r="F15" s="88">
        <v>8</v>
      </c>
      <c r="G15" s="88">
        <v>15</v>
      </c>
      <c r="H15" s="88">
        <v>16</v>
      </c>
      <c r="I15" s="88">
        <v>9</v>
      </c>
      <c r="J15" s="88">
        <v>12</v>
      </c>
      <c r="K15" s="88">
        <v>18</v>
      </c>
      <c r="L15" s="88">
        <v>13</v>
      </c>
      <c r="M15" s="88">
        <v>19</v>
      </c>
      <c r="N15" s="88">
        <v>18</v>
      </c>
      <c r="O15" s="88">
        <v>18</v>
      </c>
      <c r="P15" s="88">
        <v>185000</v>
      </c>
    </row>
    <row r="16" spans="1:16" ht="15" thickBot="1" x14ac:dyDescent="0.35">
      <c r="A16" s="87" t="s">
        <v>34</v>
      </c>
      <c r="B16" s="88">
        <v>7</v>
      </c>
      <c r="C16" s="88">
        <v>15</v>
      </c>
      <c r="D16" s="88">
        <v>17</v>
      </c>
      <c r="E16" s="88">
        <v>12</v>
      </c>
      <c r="F16" s="88">
        <v>6</v>
      </c>
      <c r="G16" s="88">
        <v>10</v>
      </c>
      <c r="H16" s="88">
        <v>20</v>
      </c>
      <c r="I16" s="88">
        <v>11</v>
      </c>
      <c r="J16" s="88">
        <v>16</v>
      </c>
      <c r="K16" s="88">
        <v>17</v>
      </c>
      <c r="L16" s="88">
        <v>12</v>
      </c>
      <c r="M16" s="88">
        <v>13</v>
      </c>
      <c r="N16" s="88">
        <v>17</v>
      </c>
      <c r="O16" s="88">
        <v>17</v>
      </c>
      <c r="P16" s="88">
        <v>198900</v>
      </c>
    </row>
    <row r="17" spans="1:16" ht="15" thickBot="1" x14ac:dyDescent="0.35">
      <c r="A17" s="87" t="s">
        <v>35</v>
      </c>
      <c r="B17" s="88">
        <v>13</v>
      </c>
      <c r="C17" s="88">
        <v>15</v>
      </c>
      <c r="D17" s="88">
        <v>17</v>
      </c>
      <c r="E17" s="88">
        <v>20</v>
      </c>
      <c r="F17" s="88">
        <v>5</v>
      </c>
      <c r="G17" s="88">
        <v>13</v>
      </c>
      <c r="H17" s="88">
        <v>19</v>
      </c>
      <c r="I17" s="88">
        <v>21</v>
      </c>
      <c r="J17" s="88">
        <v>17</v>
      </c>
      <c r="K17" s="88">
        <v>19</v>
      </c>
      <c r="L17" s="88">
        <v>14</v>
      </c>
      <c r="M17" s="88">
        <v>12</v>
      </c>
      <c r="N17" s="88">
        <v>16</v>
      </c>
      <c r="O17" s="88">
        <v>16</v>
      </c>
      <c r="P17" s="88">
        <v>199800</v>
      </c>
    </row>
    <row r="18" spans="1:16" ht="15" thickBot="1" x14ac:dyDescent="0.35">
      <c r="A18" s="87" t="s">
        <v>36</v>
      </c>
      <c r="B18" s="88">
        <v>11</v>
      </c>
      <c r="C18" s="88">
        <v>15</v>
      </c>
      <c r="D18" s="88">
        <v>14</v>
      </c>
      <c r="E18" s="88">
        <v>19</v>
      </c>
      <c r="F18" s="88">
        <v>1</v>
      </c>
      <c r="G18" s="88">
        <v>12</v>
      </c>
      <c r="H18" s="88">
        <v>10</v>
      </c>
      <c r="I18" s="88">
        <v>24</v>
      </c>
      <c r="J18" s="88">
        <v>22</v>
      </c>
      <c r="K18" s="88">
        <v>15</v>
      </c>
      <c r="L18" s="88">
        <v>17</v>
      </c>
      <c r="M18" s="88">
        <v>20</v>
      </c>
      <c r="N18" s="88">
        <v>15</v>
      </c>
      <c r="O18" s="88">
        <v>15</v>
      </c>
      <c r="P18" s="88">
        <v>202600</v>
      </c>
    </row>
    <row r="19" spans="1:16" ht="15" thickBot="1" x14ac:dyDescent="0.35">
      <c r="A19" s="87" t="s">
        <v>37</v>
      </c>
      <c r="B19" s="88">
        <v>14</v>
      </c>
      <c r="C19" s="88">
        <v>1</v>
      </c>
      <c r="D19" s="88">
        <v>14</v>
      </c>
      <c r="E19" s="88">
        <v>16</v>
      </c>
      <c r="F19" s="88">
        <v>2</v>
      </c>
      <c r="G19" s="88">
        <v>16</v>
      </c>
      <c r="H19" s="88">
        <v>11</v>
      </c>
      <c r="I19" s="88">
        <v>25</v>
      </c>
      <c r="J19" s="88">
        <v>23</v>
      </c>
      <c r="K19" s="88">
        <v>14</v>
      </c>
      <c r="L19" s="88">
        <v>19</v>
      </c>
      <c r="M19" s="88">
        <v>25</v>
      </c>
      <c r="N19" s="88">
        <v>14</v>
      </c>
      <c r="O19" s="88">
        <v>14</v>
      </c>
      <c r="P19" s="88">
        <v>213100</v>
      </c>
    </row>
    <row r="20" spans="1:16" ht="15" thickBot="1" x14ac:dyDescent="0.35">
      <c r="A20" s="87" t="s">
        <v>38</v>
      </c>
      <c r="B20" s="88">
        <v>8</v>
      </c>
      <c r="C20" s="88">
        <v>1</v>
      </c>
      <c r="D20" s="88">
        <v>1</v>
      </c>
      <c r="E20" s="88">
        <v>17</v>
      </c>
      <c r="F20" s="88">
        <v>2</v>
      </c>
      <c r="G20" s="88">
        <v>5</v>
      </c>
      <c r="H20" s="88">
        <v>13</v>
      </c>
      <c r="I20" s="88">
        <v>22</v>
      </c>
      <c r="J20" s="88">
        <v>25</v>
      </c>
      <c r="K20" s="88">
        <v>13</v>
      </c>
      <c r="L20" s="88">
        <v>20</v>
      </c>
      <c r="M20" s="88">
        <v>23</v>
      </c>
      <c r="N20" s="88">
        <v>13</v>
      </c>
      <c r="O20" s="88">
        <v>13</v>
      </c>
      <c r="P20" s="88">
        <v>223000</v>
      </c>
    </row>
    <row r="21" spans="1:16" ht="15" thickBot="1" x14ac:dyDescent="0.35">
      <c r="A21" s="87" t="s">
        <v>39</v>
      </c>
      <c r="B21" s="88">
        <v>22</v>
      </c>
      <c r="C21" s="88">
        <v>1</v>
      </c>
      <c r="D21" s="88">
        <v>1</v>
      </c>
      <c r="E21" s="88">
        <v>15</v>
      </c>
      <c r="F21" s="88">
        <v>4</v>
      </c>
      <c r="G21" s="88">
        <v>7</v>
      </c>
      <c r="H21" s="88">
        <v>9</v>
      </c>
      <c r="I21" s="88">
        <v>20</v>
      </c>
      <c r="J21" s="88">
        <v>21</v>
      </c>
      <c r="K21" s="88">
        <v>12</v>
      </c>
      <c r="L21" s="88">
        <v>16</v>
      </c>
      <c r="M21" s="88">
        <v>20</v>
      </c>
      <c r="N21" s="88">
        <v>12</v>
      </c>
      <c r="O21" s="88">
        <v>12</v>
      </c>
      <c r="P21" s="88">
        <v>231000</v>
      </c>
    </row>
    <row r="22" spans="1:16" ht="15" thickBot="1" x14ac:dyDescent="0.35">
      <c r="A22" s="87" t="s">
        <v>40</v>
      </c>
      <c r="B22" s="88">
        <v>25</v>
      </c>
      <c r="C22" s="88">
        <v>1</v>
      </c>
      <c r="D22" s="88">
        <v>1</v>
      </c>
      <c r="E22" s="88">
        <v>11</v>
      </c>
      <c r="F22" s="88">
        <v>7</v>
      </c>
      <c r="G22" s="88">
        <v>8</v>
      </c>
      <c r="H22" s="88">
        <v>8</v>
      </c>
      <c r="I22" s="88">
        <v>19</v>
      </c>
      <c r="J22" s="88">
        <v>20</v>
      </c>
      <c r="K22" s="88">
        <v>11</v>
      </c>
      <c r="L22" s="88">
        <v>10</v>
      </c>
      <c r="M22" s="88">
        <v>24</v>
      </c>
      <c r="N22" s="88">
        <v>11</v>
      </c>
      <c r="O22" s="88">
        <v>11</v>
      </c>
      <c r="P22" s="88">
        <v>237700</v>
      </c>
    </row>
    <row r="23" spans="1:16" ht="15" thickBot="1" x14ac:dyDescent="0.35">
      <c r="A23" s="87" t="s">
        <v>41</v>
      </c>
      <c r="B23" s="88">
        <v>24</v>
      </c>
      <c r="C23" s="88">
        <v>1</v>
      </c>
      <c r="D23" s="88">
        <v>1</v>
      </c>
      <c r="E23" s="88">
        <v>10</v>
      </c>
      <c r="F23" s="88">
        <v>11</v>
      </c>
      <c r="G23" s="88">
        <v>4</v>
      </c>
      <c r="H23" s="88">
        <v>7</v>
      </c>
      <c r="I23" s="88">
        <v>17</v>
      </c>
      <c r="J23" s="88">
        <v>18</v>
      </c>
      <c r="K23" s="88">
        <v>10</v>
      </c>
      <c r="L23" s="88">
        <v>9</v>
      </c>
      <c r="M23" s="88">
        <v>22</v>
      </c>
      <c r="N23" s="88">
        <v>10</v>
      </c>
      <c r="O23" s="88">
        <v>8</v>
      </c>
      <c r="P23" s="88">
        <v>247700</v>
      </c>
    </row>
    <row r="24" spans="1:16" ht="15" thickBot="1" x14ac:dyDescent="0.35">
      <c r="A24" s="87" t="s">
        <v>42</v>
      </c>
      <c r="B24" s="88">
        <v>23</v>
      </c>
      <c r="C24" s="88">
        <v>1</v>
      </c>
      <c r="D24" s="88">
        <v>1</v>
      </c>
      <c r="E24" s="88">
        <v>9</v>
      </c>
      <c r="F24" s="88">
        <v>17</v>
      </c>
      <c r="G24" s="88">
        <v>1</v>
      </c>
      <c r="H24" s="88">
        <v>5</v>
      </c>
      <c r="I24" s="88">
        <v>16</v>
      </c>
      <c r="J24" s="88">
        <v>23</v>
      </c>
      <c r="K24" s="88">
        <v>9</v>
      </c>
      <c r="L24" s="88">
        <v>11</v>
      </c>
      <c r="M24" s="88">
        <v>17</v>
      </c>
      <c r="N24" s="88">
        <v>9</v>
      </c>
      <c r="O24" s="88">
        <v>10</v>
      </c>
      <c r="P24" s="88">
        <v>263200</v>
      </c>
    </row>
    <row r="25" spans="1:16" ht="15" thickBot="1" x14ac:dyDescent="0.35">
      <c r="A25" s="87" t="s">
        <v>43</v>
      </c>
      <c r="B25" s="88">
        <v>21</v>
      </c>
      <c r="C25" s="88">
        <v>1</v>
      </c>
      <c r="D25" s="88">
        <v>1</v>
      </c>
      <c r="E25" s="88">
        <v>8</v>
      </c>
      <c r="F25" s="88">
        <v>20</v>
      </c>
      <c r="G25" s="88">
        <v>6</v>
      </c>
      <c r="H25" s="88">
        <v>2</v>
      </c>
      <c r="I25" s="88">
        <v>12</v>
      </c>
      <c r="J25" s="88">
        <v>19</v>
      </c>
      <c r="K25" s="88">
        <v>8</v>
      </c>
      <c r="L25" s="88">
        <v>8</v>
      </c>
      <c r="M25" s="88">
        <v>13</v>
      </c>
      <c r="N25" s="88">
        <v>8</v>
      </c>
      <c r="O25" s="88">
        <v>9</v>
      </c>
      <c r="P25" s="88">
        <v>297000</v>
      </c>
    </row>
    <row r="26" spans="1:16" ht="15" thickBot="1" x14ac:dyDescent="0.35">
      <c r="A26" s="87" t="s">
        <v>44</v>
      </c>
      <c r="B26" s="88">
        <v>20</v>
      </c>
      <c r="C26" s="88">
        <v>1</v>
      </c>
      <c r="D26" s="88">
        <v>1</v>
      </c>
      <c r="E26" s="88">
        <v>7</v>
      </c>
      <c r="F26" s="88">
        <v>23</v>
      </c>
      <c r="G26" s="88">
        <v>3</v>
      </c>
      <c r="H26" s="88">
        <v>2</v>
      </c>
      <c r="I26" s="88">
        <v>10</v>
      </c>
      <c r="J26" s="88">
        <v>8</v>
      </c>
      <c r="K26" s="88">
        <v>7</v>
      </c>
      <c r="L26" s="88">
        <v>7</v>
      </c>
      <c r="M26" s="88">
        <v>9</v>
      </c>
      <c r="N26" s="88">
        <v>6</v>
      </c>
      <c r="O26" s="88">
        <v>7</v>
      </c>
      <c r="P26" s="88">
        <v>329900</v>
      </c>
    </row>
    <row r="27" spans="1:16" ht="15" thickBot="1" x14ac:dyDescent="0.35">
      <c r="A27" s="87" t="s">
        <v>45</v>
      </c>
      <c r="B27" s="88">
        <v>18</v>
      </c>
      <c r="C27" s="88">
        <v>1</v>
      </c>
      <c r="D27" s="88">
        <v>1</v>
      </c>
      <c r="E27" s="88">
        <v>5</v>
      </c>
      <c r="F27" s="88">
        <v>25</v>
      </c>
      <c r="G27" s="88">
        <v>2</v>
      </c>
      <c r="H27" s="88">
        <v>2</v>
      </c>
      <c r="I27" s="88">
        <v>8</v>
      </c>
      <c r="J27" s="88">
        <v>3</v>
      </c>
      <c r="K27" s="88">
        <v>6</v>
      </c>
      <c r="L27" s="88">
        <v>6</v>
      </c>
      <c r="M27" s="88">
        <v>8</v>
      </c>
      <c r="N27" s="88">
        <v>6</v>
      </c>
      <c r="O27" s="88">
        <v>6</v>
      </c>
      <c r="P27" s="88">
        <v>367800</v>
      </c>
    </row>
    <row r="28" spans="1:16" ht="15" thickBot="1" x14ac:dyDescent="0.35">
      <c r="A28" s="87" t="s">
        <v>46</v>
      </c>
      <c r="B28" s="88">
        <v>19</v>
      </c>
      <c r="C28" s="88">
        <v>1</v>
      </c>
      <c r="D28" s="88">
        <v>1</v>
      </c>
      <c r="E28" s="88">
        <v>6</v>
      </c>
      <c r="F28" s="88">
        <v>18</v>
      </c>
      <c r="G28" s="88">
        <v>22</v>
      </c>
      <c r="H28" s="88">
        <v>1</v>
      </c>
      <c r="I28" s="88">
        <v>23</v>
      </c>
      <c r="J28" s="88">
        <v>4</v>
      </c>
      <c r="K28" s="88">
        <v>5</v>
      </c>
      <c r="L28" s="88">
        <v>5</v>
      </c>
      <c r="M28" s="88">
        <v>5</v>
      </c>
      <c r="N28" s="88">
        <v>5</v>
      </c>
      <c r="O28" s="88">
        <v>5</v>
      </c>
      <c r="P28" s="88">
        <v>403600</v>
      </c>
    </row>
    <row r="29" spans="1:16" ht="15" thickBot="1" x14ac:dyDescent="0.35">
      <c r="A29" s="87" t="s">
        <v>47</v>
      </c>
      <c r="B29" s="88">
        <v>10</v>
      </c>
      <c r="C29" s="88">
        <v>1</v>
      </c>
      <c r="D29" s="88">
        <v>1</v>
      </c>
      <c r="E29" s="88">
        <v>4</v>
      </c>
      <c r="F29" s="88">
        <v>22</v>
      </c>
      <c r="G29" s="88">
        <v>20</v>
      </c>
      <c r="H29" s="88">
        <v>6</v>
      </c>
      <c r="I29" s="88">
        <v>18</v>
      </c>
      <c r="J29" s="88">
        <v>2</v>
      </c>
      <c r="K29" s="88">
        <v>4</v>
      </c>
      <c r="L29" s="88">
        <v>4</v>
      </c>
      <c r="M29" s="88">
        <v>10</v>
      </c>
      <c r="N29" s="88">
        <v>4</v>
      </c>
      <c r="O29" s="88">
        <v>4</v>
      </c>
      <c r="P29" s="88">
        <v>438800</v>
      </c>
    </row>
    <row r="30" spans="1:16" ht="15" thickBot="1" x14ac:dyDescent="0.35">
      <c r="A30" s="87" t="s">
        <v>48</v>
      </c>
      <c r="B30" s="88">
        <v>2</v>
      </c>
      <c r="C30" s="88">
        <v>1</v>
      </c>
      <c r="D30" s="88">
        <v>1</v>
      </c>
      <c r="E30" s="88">
        <v>1</v>
      </c>
      <c r="F30" s="88">
        <v>23</v>
      </c>
      <c r="G30" s="88">
        <v>17</v>
      </c>
      <c r="H30" s="88">
        <v>17</v>
      </c>
      <c r="I30" s="88">
        <v>15</v>
      </c>
      <c r="J30" s="88">
        <v>1</v>
      </c>
      <c r="K30" s="88">
        <v>3</v>
      </c>
      <c r="L30" s="88">
        <v>3</v>
      </c>
      <c r="M30" s="88">
        <v>7</v>
      </c>
      <c r="N30" s="88">
        <v>3</v>
      </c>
      <c r="O30" s="88">
        <v>3</v>
      </c>
      <c r="P30" s="88">
        <v>515766</v>
      </c>
    </row>
    <row r="31" spans="1:16" ht="15" thickBot="1" x14ac:dyDescent="0.35">
      <c r="A31" s="87" t="s">
        <v>49</v>
      </c>
      <c r="B31" s="88">
        <v>1</v>
      </c>
      <c r="C31" s="88">
        <v>1</v>
      </c>
      <c r="D31" s="88">
        <v>1</v>
      </c>
      <c r="E31" s="88">
        <v>3</v>
      </c>
      <c r="F31" s="88">
        <v>20</v>
      </c>
      <c r="G31" s="88">
        <v>19</v>
      </c>
      <c r="H31" s="88">
        <v>25</v>
      </c>
      <c r="I31" s="88">
        <v>13</v>
      </c>
      <c r="J31" s="88">
        <v>5</v>
      </c>
      <c r="K31" s="88">
        <v>1</v>
      </c>
      <c r="L31" s="88">
        <v>1</v>
      </c>
      <c r="M31" s="88">
        <v>4</v>
      </c>
      <c r="N31" s="88">
        <v>2</v>
      </c>
      <c r="O31" s="88">
        <v>2</v>
      </c>
      <c r="P31" s="88">
        <v>589114</v>
      </c>
    </row>
    <row r="32" spans="1:16" ht="15" thickBot="1" x14ac:dyDescent="0.35">
      <c r="A32" s="87" t="s">
        <v>50</v>
      </c>
      <c r="B32" s="88">
        <v>16</v>
      </c>
      <c r="C32" s="88">
        <v>1</v>
      </c>
      <c r="D32" s="88">
        <v>1</v>
      </c>
      <c r="E32" s="88">
        <v>2</v>
      </c>
      <c r="F32" s="88">
        <v>18</v>
      </c>
      <c r="G32" s="88">
        <v>14</v>
      </c>
      <c r="H32" s="88">
        <v>15</v>
      </c>
      <c r="I32" s="88">
        <v>14</v>
      </c>
      <c r="J32" s="88">
        <v>15</v>
      </c>
      <c r="K32" s="88">
        <v>2</v>
      </c>
      <c r="L32" s="88">
        <v>2</v>
      </c>
      <c r="M32" s="88">
        <v>3</v>
      </c>
      <c r="N32" s="88">
        <v>1</v>
      </c>
      <c r="O32" s="88">
        <v>1</v>
      </c>
      <c r="P32" s="88">
        <v>646800</v>
      </c>
    </row>
    <row r="33" spans="1:15" ht="18.600000000000001" thickBot="1" x14ac:dyDescent="0.35">
      <c r="A33" s="82"/>
    </row>
    <row r="34" spans="1:15" ht="18.600000000000001" thickBot="1" x14ac:dyDescent="0.35">
      <c r="A34" s="87" t="s">
        <v>92</v>
      </c>
      <c r="B34" s="87" t="s">
        <v>20</v>
      </c>
      <c r="C34" s="87" t="s">
        <v>21</v>
      </c>
      <c r="D34" s="87" t="s">
        <v>22</v>
      </c>
      <c r="E34" s="87" t="s">
        <v>23</v>
      </c>
      <c r="F34" s="87" t="s">
        <v>24</v>
      </c>
      <c r="G34" s="87" t="s">
        <v>25</v>
      </c>
      <c r="H34" s="87" t="s">
        <v>89</v>
      </c>
      <c r="I34" s="87" t="s">
        <v>90</v>
      </c>
      <c r="J34" s="87" t="s">
        <v>91</v>
      </c>
      <c r="K34" s="87" t="s">
        <v>211</v>
      </c>
      <c r="L34" s="87" t="s">
        <v>212</v>
      </c>
      <c r="M34" s="87" t="s">
        <v>232</v>
      </c>
      <c r="N34" s="87" t="s">
        <v>233</v>
      </c>
      <c r="O34" s="87" t="s">
        <v>234</v>
      </c>
    </row>
    <row r="35" spans="1:15" ht="36.6" thickBot="1" x14ac:dyDescent="0.35">
      <c r="A35" s="87" t="s">
        <v>51</v>
      </c>
      <c r="B35" s="88" t="s">
        <v>240</v>
      </c>
      <c r="C35" s="88" t="s">
        <v>241</v>
      </c>
      <c r="D35" s="88" t="s">
        <v>241</v>
      </c>
      <c r="E35" s="88" t="s">
        <v>242</v>
      </c>
      <c r="F35" s="88" t="s">
        <v>243</v>
      </c>
      <c r="G35" s="88" t="s">
        <v>244</v>
      </c>
      <c r="H35" s="88" t="s">
        <v>245</v>
      </c>
      <c r="I35" s="88" t="s">
        <v>246</v>
      </c>
      <c r="J35" s="88" t="s">
        <v>247</v>
      </c>
      <c r="K35" s="88" t="s">
        <v>248</v>
      </c>
      <c r="L35" s="88" t="s">
        <v>249</v>
      </c>
      <c r="M35" s="88" t="s">
        <v>250</v>
      </c>
      <c r="N35" s="88" t="s">
        <v>251</v>
      </c>
      <c r="O35" s="88" t="s">
        <v>241</v>
      </c>
    </row>
    <row r="36" spans="1:15" ht="36.6" thickBot="1" x14ac:dyDescent="0.35">
      <c r="A36" s="87" t="s">
        <v>52</v>
      </c>
      <c r="B36" s="88" t="s">
        <v>252</v>
      </c>
      <c r="C36" s="88" t="s">
        <v>253</v>
      </c>
      <c r="D36" s="88" t="s">
        <v>253</v>
      </c>
      <c r="E36" s="88" t="s">
        <v>254</v>
      </c>
      <c r="F36" s="88" t="s">
        <v>255</v>
      </c>
      <c r="G36" s="88" t="s">
        <v>256</v>
      </c>
      <c r="H36" s="88" t="s">
        <v>257</v>
      </c>
      <c r="I36" s="88" t="s">
        <v>258</v>
      </c>
      <c r="J36" s="88" t="s">
        <v>259</v>
      </c>
      <c r="K36" s="88" t="s">
        <v>260</v>
      </c>
      <c r="L36" s="88" t="s">
        <v>261</v>
      </c>
      <c r="M36" s="88" t="s">
        <v>262</v>
      </c>
      <c r="N36" s="88" t="s">
        <v>263</v>
      </c>
      <c r="O36" s="88" t="s">
        <v>253</v>
      </c>
    </row>
    <row r="37" spans="1:15" ht="36.6" thickBot="1" x14ac:dyDescent="0.35">
      <c r="A37" s="87" t="s">
        <v>53</v>
      </c>
      <c r="B37" s="88" t="s">
        <v>264</v>
      </c>
      <c r="C37" s="88" t="s">
        <v>265</v>
      </c>
      <c r="D37" s="88" t="s">
        <v>265</v>
      </c>
      <c r="E37" s="88" t="s">
        <v>266</v>
      </c>
      <c r="F37" s="88" t="s">
        <v>267</v>
      </c>
      <c r="G37" s="88" t="s">
        <v>268</v>
      </c>
      <c r="H37" s="88" t="s">
        <v>269</v>
      </c>
      <c r="I37" s="88" t="s">
        <v>270</v>
      </c>
      <c r="J37" s="88" t="s">
        <v>271</v>
      </c>
      <c r="K37" s="88" t="s">
        <v>272</v>
      </c>
      <c r="L37" s="88" t="s">
        <v>273</v>
      </c>
      <c r="M37" s="88" t="s">
        <v>274</v>
      </c>
      <c r="N37" s="88" t="s">
        <v>275</v>
      </c>
      <c r="O37" s="88" t="s">
        <v>265</v>
      </c>
    </row>
    <row r="38" spans="1:15" ht="36.6" thickBot="1" x14ac:dyDescent="0.35">
      <c r="A38" s="87" t="s">
        <v>54</v>
      </c>
      <c r="B38" s="88" t="s">
        <v>276</v>
      </c>
      <c r="C38" s="88" t="s">
        <v>277</v>
      </c>
      <c r="D38" s="88" t="s">
        <v>277</v>
      </c>
      <c r="E38" s="88" t="s">
        <v>278</v>
      </c>
      <c r="F38" s="88" t="s">
        <v>279</v>
      </c>
      <c r="G38" s="88" t="s">
        <v>280</v>
      </c>
      <c r="H38" s="88" t="s">
        <v>281</v>
      </c>
      <c r="I38" s="88" t="s">
        <v>282</v>
      </c>
      <c r="J38" s="88" t="s">
        <v>277</v>
      </c>
      <c r="K38" s="88" t="s">
        <v>283</v>
      </c>
      <c r="L38" s="88" t="s">
        <v>284</v>
      </c>
      <c r="M38" s="88" t="s">
        <v>285</v>
      </c>
      <c r="N38" s="88" t="s">
        <v>286</v>
      </c>
      <c r="O38" s="88" t="s">
        <v>277</v>
      </c>
    </row>
    <row r="39" spans="1:15" ht="36.6" thickBot="1" x14ac:dyDescent="0.35">
      <c r="A39" s="87" t="s">
        <v>55</v>
      </c>
      <c r="B39" s="88" t="s">
        <v>287</v>
      </c>
      <c r="C39" s="88" t="s">
        <v>288</v>
      </c>
      <c r="D39" s="88" t="s">
        <v>288</v>
      </c>
      <c r="E39" s="88" t="s">
        <v>289</v>
      </c>
      <c r="F39" s="88" t="s">
        <v>290</v>
      </c>
      <c r="G39" s="88" t="s">
        <v>291</v>
      </c>
      <c r="H39" s="88" t="s">
        <v>292</v>
      </c>
      <c r="I39" s="88" t="s">
        <v>293</v>
      </c>
      <c r="J39" s="88" t="s">
        <v>288</v>
      </c>
      <c r="K39" s="88" t="s">
        <v>294</v>
      </c>
      <c r="L39" s="88" t="s">
        <v>295</v>
      </c>
      <c r="M39" s="88" t="s">
        <v>296</v>
      </c>
      <c r="N39" s="88" t="s">
        <v>297</v>
      </c>
      <c r="O39" s="88" t="s">
        <v>288</v>
      </c>
    </row>
    <row r="40" spans="1:15" ht="36.6" thickBot="1" x14ac:dyDescent="0.35">
      <c r="A40" s="87" t="s">
        <v>56</v>
      </c>
      <c r="B40" s="88" t="s">
        <v>298</v>
      </c>
      <c r="C40" s="88" t="s">
        <v>299</v>
      </c>
      <c r="D40" s="88" t="s">
        <v>299</v>
      </c>
      <c r="E40" s="88" t="s">
        <v>300</v>
      </c>
      <c r="F40" s="88" t="s">
        <v>301</v>
      </c>
      <c r="G40" s="88" t="s">
        <v>302</v>
      </c>
      <c r="H40" s="88" t="s">
        <v>303</v>
      </c>
      <c r="I40" s="88" t="s">
        <v>304</v>
      </c>
      <c r="J40" s="88" t="s">
        <v>299</v>
      </c>
      <c r="K40" s="88" t="s">
        <v>305</v>
      </c>
      <c r="L40" s="88" t="s">
        <v>306</v>
      </c>
      <c r="M40" s="88" t="s">
        <v>307</v>
      </c>
      <c r="N40" s="88" t="s">
        <v>308</v>
      </c>
      <c r="O40" s="88" t="s">
        <v>299</v>
      </c>
    </row>
    <row r="41" spans="1:15" ht="36.6" thickBot="1" x14ac:dyDescent="0.35">
      <c r="A41" s="87" t="s">
        <v>57</v>
      </c>
      <c r="B41" s="88" t="s">
        <v>309</v>
      </c>
      <c r="C41" s="88" t="s">
        <v>310</v>
      </c>
      <c r="D41" s="88" t="s">
        <v>310</v>
      </c>
      <c r="E41" s="88" t="s">
        <v>311</v>
      </c>
      <c r="F41" s="88" t="s">
        <v>312</v>
      </c>
      <c r="G41" s="88" t="s">
        <v>313</v>
      </c>
      <c r="H41" s="88" t="s">
        <v>314</v>
      </c>
      <c r="I41" s="88" t="s">
        <v>315</v>
      </c>
      <c r="J41" s="88" t="s">
        <v>310</v>
      </c>
      <c r="K41" s="88" t="s">
        <v>316</v>
      </c>
      <c r="L41" s="88" t="s">
        <v>317</v>
      </c>
      <c r="M41" s="88" t="s">
        <v>318</v>
      </c>
      <c r="N41" s="88" t="s">
        <v>319</v>
      </c>
      <c r="O41" s="88" t="s">
        <v>310</v>
      </c>
    </row>
    <row r="42" spans="1:15" ht="36.6" thickBot="1" x14ac:dyDescent="0.35">
      <c r="A42" s="87" t="s">
        <v>58</v>
      </c>
      <c r="B42" s="88" t="s">
        <v>320</v>
      </c>
      <c r="C42" s="88" t="s">
        <v>321</v>
      </c>
      <c r="D42" s="88" t="s">
        <v>321</v>
      </c>
      <c r="E42" s="88" t="s">
        <v>322</v>
      </c>
      <c r="F42" s="88" t="s">
        <v>323</v>
      </c>
      <c r="G42" s="88" t="s">
        <v>324</v>
      </c>
      <c r="H42" s="88" t="s">
        <v>325</v>
      </c>
      <c r="I42" s="88" t="s">
        <v>326</v>
      </c>
      <c r="J42" s="88" t="s">
        <v>321</v>
      </c>
      <c r="K42" s="88" t="s">
        <v>327</v>
      </c>
      <c r="L42" s="88" t="s">
        <v>328</v>
      </c>
      <c r="M42" s="88" t="s">
        <v>329</v>
      </c>
      <c r="N42" s="88" t="s">
        <v>330</v>
      </c>
      <c r="O42" s="88" t="s">
        <v>321</v>
      </c>
    </row>
    <row r="43" spans="1:15" ht="36.6" thickBot="1" x14ac:dyDescent="0.35">
      <c r="A43" s="87" t="s">
        <v>59</v>
      </c>
      <c r="B43" s="88" t="s">
        <v>331</v>
      </c>
      <c r="C43" s="88" t="s">
        <v>332</v>
      </c>
      <c r="D43" s="88" t="s">
        <v>332</v>
      </c>
      <c r="E43" s="88" t="s">
        <v>333</v>
      </c>
      <c r="F43" s="88" t="s">
        <v>334</v>
      </c>
      <c r="G43" s="88" t="s">
        <v>335</v>
      </c>
      <c r="H43" s="88" t="s">
        <v>336</v>
      </c>
      <c r="I43" s="88" t="s">
        <v>337</v>
      </c>
      <c r="J43" s="88" t="s">
        <v>332</v>
      </c>
      <c r="K43" s="88" t="s">
        <v>338</v>
      </c>
      <c r="L43" s="88" t="s">
        <v>339</v>
      </c>
      <c r="M43" s="88" t="s">
        <v>332</v>
      </c>
      <c r="N43" s="88" t="s">
        <v>340</v>
      </c>
      <c r="O43" s="88" t="s">
        <v>332</v>
      </c>
    </row>
    <row r="44" spans="1:15" ht="36.6" thickBot="1" x14ac:dyDescent="0.35">
      <c r="A44" s="87" t="s">
        <v>60</v>
      </c>
      <c r="B44" s="88" t="s">
        <v>341</v>
      </c>
      <c r="C44" s="88" t="s">
        <v>342</v>
      </c>
      <c r="D44" s="88" t="s">
        <v>342</v>
      </c>
      <c r="E44" s="88" t="s">
        <v>343</v>
      </c>
      <c r="F44" s="88" t="s">
        <v>344</v>
      </c>
      <c r="G44" s="88" t="s">
        <v>345</v>
      </c>
      <c r="H44" s="88" t="s">
        <v>346</v>
      </c>
      <c r="I44" s="88" t="s">
        <v>347</v>
      </c>
      <c r="J44" s="88" t="s">
        <v>342</v>
      </c>
      <c r="K44" s="88" t="s">
        <v>348</v>
      </c>
      <c r="L44" s="88" t="s">
        <v>349</v>
      </c>
      <c r="M44" s="88" t="s">
        <v>342</v>
      </c>
      <c r="N44" s="88" t="s">
        <v>350</v>
      </c>
      <c r="O44" s="88" t="s">
        <v>342</v>
      </c>
    </row>
    <row r="45" spans="1:15" ht="36.6" thickBot="1" x14ac:dyDescent="0.35">
      <c r="A45" s="87" t="s">
        <v>61</v>
      </c>
      <c r="B45" s="88" t="s">
        <v>351</v>
      </c>
      <c r="C45" s="88" t="s">
        <v>352</v>
      </c>
      <c r="D45" s="88" t="s">
        <v>352</v>
      </c>
      <c r="E45" s="88" t="s">
        <v>353</v>
      </c>
      <c r="F45" s="88" t="s">
        <v>354</v>
      </c>
      <c r="G45" s="88" t="s">
        <v>355</v>
      </c>
      <c r="H45" s="88" t="s">
        <v>356</v>
      </c>
      <c r="I45" s="88" t="s">
        <v>357</v>
      </c>
      <c r="J45" s="88" t="s">
        <v>352</v>
      </c>
      <c r="K45" s="88" t="s">
        <v>358</v>
      </c>
      <c r="L45" s="88" t="s">
        <v>359</v>
      </c>
      <c r="M45" s="88" t="s">
        <v>352</v>
      </c>
      <c r="N45" s="88" t="s">
        <v>360</v>
      </c>
      <c r="O45" s="88" t="s">
        <v>352</v>
      </c>
    </row>
    <row r="46" spans="1:15" ht="36.6" thickBot="1" x14ac:dyDescent="0.35">
      <c r="A46" s="87" t="s">
        <v>62</v>
      </c>
      <c r="B46" s="88" t="s">
        <v>361</v>
      </c>
      <c r="C46" s="88" t="s">
        <v>362</v>
      </c>
      <c r="D46" s="88" t="s">
        <v>362</v>
      </c>
      <c r="E46" s="88" t="s">
        <v>363</v>
      </c>
      <c r="F46" s="88" t="s">
        <v>364</v>
      </c>
      <c r="G46" s="88" t="s">
        <v>365</v>
      </c>
      <c r="H46" s="88" t="s">
        <v>366</v>
      </c>
      <c r="I46" s="88" t="s">
        <v>367</v>
      </c>
      <c r="J46" s="88" t="s">
        <v>362</v>
      </c>
      <c r="K46" s="88" t="s">
        <v>368</v>
      </c>
      <c r="L46" s="88" t="s">
        <v>369</v>
      </c>
      <c r="M46" s="88" t="s">
        <v>362</v>
      </c>
      <c r="N46" s="88" t="s">
        <v>370</v>
      </c>
      <c r="O46" s="88" t="s">
        <v>362</v>
      </c>
    </row>
    <row r="47" spans="1:15" ht="36.6" thickBot="1" x14ac:dyDescent="0.35">
      <c r="A47" s="87" t="s">
        <v>63</v>
      </c>
      <c r="B47" s="88" t="s">
        <v>371</v>
      </c>
      <c r="C47" s="88" t="s">
        <v>372</v>
      </c>
      <c r="D47" s="88" t="s">
        <v>372</v>
      </c>
      <c r="E47" s="88" t="s">
        <v>373</v>
      </c>
      <c r="F47" s="88" t="s">
        <v>374</v>
      </c>
      <c r="G47" s="88" t="s">
        <v>375</v>
      </c>
      <c r="H47" s="88" t="s">
        <v>376</v>
      </c>
      <c r="I47" s="88" t="s">
        <v>377</v>
      </c>
      <c r="J47" s="88" t="s">
        <v>372</v>
      </c>
      <c r="K47" s="88" t="s">
        <v>378</v>
      </c>
      <c r="L47" s="88" t="s">
        <v>379</v>
      </c>
      <c r="M47" s="88" t="s">
        <v>372</v>
      </c>
      <c r="N47" s="88" t="s">
        <v>380</v>
      </c>
      <c r="O47" s="88" t="s">
        <v>372</v>
      </c>
    </row>
    <row r="48" spans="1:15" ht="36.6" thickBot="1" x14ac:dyDescent="0.35">
      <c r="A48" s="87" t="s">
        <v>64</v>
      </c>
      <c r="B48" s="88" t="s">
        <v>381</v>
      </c>
      <c r="C48" s="88" t="s">
        <v>382</v>
      </c>
      <c r="D48" s="88" t="s">
        <v>382</v>
      </c>
      <c r="E48" s="88" t="s">
        <v>383</v>
      </c>
      <c r="F48" s="88" t="s">
        <v>382</v>
      </c>
      <c r="G48" s="88" t="s">
        <v>384</v>
      </c>
      <c r="H48" s="88" t="s">
        <v>385</v>
      </c>
      <c r="I48" s="88" t="s">
        <v>386</v>
      </c>
      <c r="J48" s="88" t="s">
        <v>382</v>
      </c>
      <c r="K48" s="88" t="s">
        <v>387</v>
      </c>
      <c r="L48" s="88" t="s">
        <v>388</v>
      </c>
      <c r="M48" s="88" t="s">
        <v>382</v>
      </c>
      <c r="N48" s="88" t="s">
        <v>389</v>
      </c>
      <c r="O48" s="88" t="s">
        <v>382</v>
      </c>
    </row>
    <row r="49" spans="1:15" ht="36.6" thickBot="1" x14ac:dyDescent="0.35">
      <c r="A49" s="87" t="s">
        <v>65</v>
      </c>
      <c r="B49" s="88" t="s">
        <v>390</v>
      </c>
      <c r="C49" s="88" t="s">
        <v>391</v>
      </c>
      <c r="D49" s="88" t="s">
        <v>391</v>
      </c>
      <c r="E49" s="88" t="s">
        <v>392</v>
      </c>
      <c r="F49" s="88" t="s">
        <v>391</v>
      </c>
      <c r="G49" s="88" t="s">
        <v>393</v>
      </c>
      <c r="H49" s="88" t="s">
        <v>394</v>
      </c>
      <c r="I49" s="88" t="s">
        <v>395</v>
      </c>
      <c r="J49" s="88" t="s">
        <v>391</v>
      </c>
      <c r="K49" s="88" t="s">
        <v>396</v>
      </c>
      <c r="L49" s="88" t="s">
        <v>397</v>
      </c>
      <c r="M49" s="88" t="s">
        <v>391</v>
      </c>
      <c r="N49" s="88" t="s">
        <v>398</v>
      </c>
      <c r="O49" s="88" t="s">
        <v>391</v>
      </c>
    </row>
    <row r="50" spans="1:15" ht="36.6" thickBot="1" x14ac:dyDescent="0.35">
      <c r="A50" s="87" t="s">
        <v>66</v>
      </c>
      <c r="B50" s="88" t="s">
        <v>399</v>
      </c>
      <c r="C50" s="88" t="s">
        <v>400</v>
      </c>
      <c r="D50" s="88" t="s">
        <v>400</v>
      </c>
      <c r="E50" s="88" t="s">
        <v>401</v>
      </c>
      <c r="F50" s="88" t="s">
        <v>400</v>
      </c>
      <c r="G50" s="88" t="s">
        <v>400</v>
      </c>
      <c r="H50" s="88" t="s">
        <v>402</v>
      </c>
      <c r="I50" s="88" t="s">
        <v>403</v>
      </c>
      <c r="J50" s="88" t="s">
        <v>400</v>
      </c>
      <c r="K50" s="88" t="s">
        <v>404</v>
      </c>
      <c r="L50" s="88" t="s">
        <v>405</v>
      </c>
      <c r="M50" s="88" t="s">
        <v>400</v>
      </c>
      <c r="N50" s="88" t="s">
        <v>406</v>
      </c>
      <c r="O50" s="88" t="s">
        <v>400</v>
      </c>
    </row>
    <row r="51" spans="1:15" ht="36.6" thickBot="1" x14ac:dyDescent="0.35">
      <c r="A51" s="87" t="s">
        <v>67</v>
      </c>
      <c r="B51" s="88" t="s">
        <v>407</v>
      </c>
      <c r="C51" s="88" t="s">
        <v>408</v>
      </c>
      <c r="D51" s="88" t="s">
        <v>408</v>
      </c>
      <c r="E51" s="88" t="s">
        <v>409</v>
      </c>
      <c r="F51" s="88" t="s">
        <v>408</v>
      </c>
      <c r="G51" s="88" t="s">
        <v>408</v>
      </c>
      <c r="H51" s="88" t="s">
        <v>410</v>
      </c>
      <c r="I51" s="88" t="s">
        <v>411</v>
      </c>
      <c r="J51" s="88" t="s">
        <v>408</v>
      </c>
      <c r="K51" s="88" t="s">
        <v>412</v>
      </c>
      <c r="L51" s="88" t="s">
        <v>413</v>
      </c>
      <c r="M51" s="88" t="s">
        <v>408</v>
      </c>
      <c r="N51" s="88" t="s">
        <v>414</v>
      </c>
      <c r="O51" s="88" t="s">
        <v>408</v>
      </c>
    </row>
    <row r="52" spans="1:15" ht="36.6" thickBot="1" x14ac:dyDescent="0.35">
      <c r="A52" s="87" t="s">
        <v>68</v>
      </c>
      <c r="B52" s="88" t="s">
        <v>415</v>
      </c>
      <c r="C52" s="88" t="s">
        <v>416</v>
      </c>
      <c r="D52" s="88" t="s">
        <v>416</v>
      </c>
      <c r="E52" s="88" t="s">
        <v>417</v>
      </c>
      <c r="F52" s="88" t="s">
        <v>416</v>
      </c>
      <c r="G52" s="88" t="s">
        <v>416</v>
      </c>
      <c r="H52" s="88" t="s">
        <v>418</v>
      </c>
      <c r="I52" s="88" t="s">
        <v>419</v>
      </c>
      <c r="J52" s="88" t="s">
        <v>416</v>
      </c>
      <c r="K52" s="88" t="s">
        <v>420</v>
      </c>
      <c r="L52" s="88" t="s">
        <v>421</v>
      </c>
      <c r="M52" s="88" t="s">
        <v>416</v>
      </c>
      <c r="N52" s="88" t="s">
        <v>422</v>
      </c>
      <c r="O52" s="88" t="s">
        <v>416</v>
      </c>
    </row>
    <row r="53" spans="1:15" ht="36.6" thickBot="1" x14ac:dyDescent="0.35">
      <c r="A53" s="87" t="s">
        <v>69</v>
      </c>
      <c r="B53" s="88" t="s">
        <v>423</v>
      </c>
      <c r="C53" s="88" t="s">
        <v>423</v>
      </c>
      <c r="D53" s="88" t="s">
        <v>423</v>
      </c>
      <c r="E53" s="88" t="s">
        <v>424</v>
      </c>
      <c r="F53" s="88" t="s">
        <v>423</v>
      </c>
      <c r="G53" s="88" t="s">
        <v>423</v>
      </c>
      <c r="H53" s="88" t="s">
        <v>425</v>
      </c>
      <c r="I53" s="88" t="s">
        <v>426</v>
      </c>
      <c r="J53" s="88" t="s">
        <v>423</v>
      </c>
      <c r="K53" s="88" t="s">
        <v>427</v>
      </c>
      <c r="L53" s="88" t="s">
        <v>423</v>
      </c>
      <c r="M53" s="88" t="s">
        <v>423</v>
      </c>
      <c r="N53" s="88" t="s">
        <v>428</v>
      </c>
      <c r="O53" s="88" t="s">
        <v>423</v>
      </c>
    </row>
    <row r="54" spans="1:15" ht="36.6" thickBot="1" x14ac:dyDescent="0.35">
      <c r="A54" s="87" t="s">
        <v>70</v>
      </c>
      <c r="B54" s="88" t="s">
        <v>429</v>
      </c>
      <c r="C54" s="88" t="s">
        <v>429</v>
      </c>
      <c r="D54" s="88" t="s">
        <v>429</v>
      </c>
      <c r="E54" s="88" t="s">
        <v>430</v>
      </c>
      <c r="F54" s="88" t="s">
        <v>429</v>
      </c>
      <c r="G54" s="88" t="s">
        <v>429</v>
      </c>
      <c r="H54" s="88" t="s">
        <v>431</v>
      </c>
      <c r="I54" s="88" t="s">
        <v>432</v>
      </c>
      <c r="J54" s="88" t="s">
        <v>429</v>
      </c>
      <c r="K54" s="88" t="s">
        <v>433</v>
      </c>
      <c r="L54" s="88" t="s">
        <v>429</v>
      </c>
      <c r="M54" s="88" t="s">
        <v>429</v>
      </c>
      <c r="N54" s="88" t="s">
        <v>429</v>
      </c>
      <c r="O54" s="88" t="s">
        <v>429</v>
      </c>
    </row>
    <row r="55" spans="1:15" ht="36.6" thickBot="1" x14ac:dyDescent="0.35">
      <c r="A55" s="87" t="s">
        <v>71</v>
      </c>
      <c r="B55" s="88" t="s">
        <v>434</v>
      </c>
      <c r="C55" s="88" t="s">
        <v>434</v>
      </c>
      <c r="D55" s="88" t="s">
        <v>434</v>
      </c>
      <c r="E55" s="88" t="s">
        <v>435</v>
      </c>
      <c r="F55" s="88" t="s">
        <v>434</v>
      </c>
      <c r="G55" s="88" t="s">
        <v>434</v>
      </c>
      <c r="H55" s="88" t="s">
        <v>436</v>
      </c>
      <c r="I55" s="88" t="s">
        <v>437</v>
      </c>
      <c r="J55" s="88" t="s">
        <v>434</v>
      </c>
      <c r="K55" s="88" t="s">
        <v>438</v>
      </c>
      <c r="L55" s="88" t="s">
        <v>434</v>
      </c>
      <c r="M55" s="88" t="s">
        <v>434</v>
      </c>
      <c r="N55" s="88" t="s">
        <v>434</v>
      </c>
      <c r="O55" s="88" t="s">
        <v>434</v>
      </c>
    </row>
    <row r="56" spans="1:15" ht="27.6" thickBot="1" x14ac:dyDescent="0.35">
      <c r="A56" s="87" t="s">
        <v>72</v>
      </c>
      <c r="B56" s="88" t="s">
        <v>439</v>
      </c>
      <c r="C56" s="88" t="s">
        <v>439</v>
      </c>
      <c r="D56" s="88" t="s">
        <v>439</v>
      </c>
      <c r="E56" s="88" t="s">
        <v>440</v>
      </c>
      <c r="F56" s="88" t="s">
        <v>439</v>
      </c>
      <c r="G56" s="88" t="s">
        <v>439</v>
      </c>
      <c r="H56" s="88" t="s">
        <v>441</v>
      </c>
      <c r="I56" s="88" t="s">
        <v>439</v>
      </c>
      <c r="J56" s="88" t="s">
        <v>439</v>
      </c>
      <c r="K56" s="88" t="s">
        <v>442</v>
      </c>
      <c r="L56" s="88" t="s">
        <v>439</v>
      </c>
      <c r="M56" s="88" t="s">
        <v>439</v>
      </c>
      <c r="N56" s="88" t="s">
        <v>439</v>
      </c>
      <c r="O56" s="88" t="s">
        <v>439</v>
      </c>
    </row>
    <row r="57" spans="1:15" ht="27.6" thickBot="1" x14ac:dyDescent="0.35">
      <c r="A57" s="87" t="s">
        <v>73</v>
      </c>
      <c r="B57" s="88" t="s">
        <v>443</v>
      </c>
      <c r="C57" s="88" t="s">
        <v>443</v>
      </c>
      <c r="D57" s="88" t="s">
        <v>443</v>
      </c>
      <c r="E57" s="88" t="s">
        <v>444</v>
      </c>
      <c r="F57" s="88" t="s">
        <v>443</v>
      </c>
      <c r="G57" s="88" t="s">
        <v>443</v>
      </c>
      <c r="H57" s="88" t="s">
        <v>445</v>
      </c>
      <c r="I57" s="88" t="s">
        <v>443</v>
      </c>
      <c r="J57" s="88" t="s">
        <v>443</v>
      </c>
      <c r="K57" s="88" t="s">
        <v>446</v>
      </c>
      <c r="L57" s="88" t="s">
        <v>443</v>
      </c>
      <c r="M57" s="88" t="s">
        <v>443</v>
      </c>
      <c r="N57" s="88" t="s">
        <v>443</v>
      </c>
      <c r="O57" s="88" t="s">
        <v>443</v>
      </c>
    </row>
    <row r="58" spans="1:15" ht="18.600000000000001" thickBot="1" x14ac:dyDescent="0.35">
      <c r="A58" s="87" t="s">
        <v>74</v>
      </c>
      <c r="B58" s="88" t="s">
        <v>447</v>
      </c>
      <c r="C58" s="88" t="s">
        <v>447</v>
      </c>
      <c r="D58" s="88" t="s">
        <v>447</v>
      </c>
      <c r="E58" s="88" t="s">
        <v>447</v>
      </c>
      <c r="F58" s="88" t="s">
        <v>447</v>
      </c>
      <c r="G58" s="88" t="s">
        <v>447</v>
      </c>
      <c r="H58" s="88" t="s">
        <v>447</v>
      </c>
      <c r="I58" s="88" t="s">
        <v>447</v>
      </c>
      <c r="J58" s="88" t="s">
        <v>447</v>
      </c>
      <c r="K58" s="88" t="s">
        <v>447</v>
      </c>
      <c r="L58" s="88" t="s">
        <v>447</v>
      </c>
      <c r="M58" s="88" t="s">
        <v>447</v>
      </c>
      <c r="N58" s="88" t="s">
        <v>447</v>
      </c>
      <c r="O58" s="88" t="s">
        <v>447</v>
      </c>
    </row>
    <row r="59" spans="1:15" ht="18.600000000000001" thickBot="1" x14ac:dyDescent="0.35">
      <c r="A59" s="87" t="s">
        <v>75</v>
      </c>
      <c r="B59" s="88" t="s">
        <v>448</v>
      </c>
      <c r="C59" s="88" t="s">
        <v>448</v>
      </c>
      <c r="D59" s="88" t="s">
        <v>448</v>
      </c>
      <c r="E59" s="88" t="s">
        <v>448</v>
      </c>
      <c r="F59" s="88" t="s">
        <v>448</v>
      </c>
      <c r="G59" s="88" t="s">
        <v>448</v>
      </c>
      <c r="H59" s="88" t="s">
        <v>448</v>
      </c>
      <c r="I59" s="88" t="s">
        <v>448</v>
      </c>
      <c r="J59" s="88" t="s">
        <v>448</v>
      </c>
      <c r="K59" s="88" t="s">
        <v>448</v>
      </c>
      <c r="L59" s="88" t="s">
        <v>448</v>
      </c>
      <c r="M59" s="88" t="s">
        <v>448</v>
      </c>
      <c r="N59" s="88" t="s">
        <v>448</v>
      </c>
      <c r="O59" s="88" t="s">
        <v>448</v>
      </c>
    </row>
    <row r="60" spans="1:15" ht="18.600000000000001" thickBot="1" x14ac:dyDescent="0.35">
      <c r="A60" s="82"/>
    </row>
    <row r="61" spans="1:15" ht="18.600000000000001" thickBot="1" x14ac:dyDescent="0.35">
      <c r="A61" s="87" t="s">
        <v>76</v>
      </c>
      <c r="B61" s="87" t="s">
        <v>20</v>
      </c>
      <c r="C61" s="87" t="s">
        <v>21</v>
      </c>
      <c r="D61" s="87" t="s">
        <v>22</v>
      </c>
      <c r="E61" s="87" t="s">
        <v>23</v>
      </c>
      <c r="F61" s="87" t="s">
        <v>24</v>
      </c>
      <c r="G61" s="87" t="s">
        <v>25</v>
      </c>
      <c r="H61" s="87" t="s">
        <v>89</v>
      </c>
      <c r="I61" s="87" t="s">
        <v>90</v>
      </c>
      <c r="J61" s="87" t="s">
        <v>91</v>
      </c>
      <c r="K61" s="87" t="s">
        <v>211</v>
      </c>
      <c r="L61" s="87" t="s">
        <v>212</v>
      </c>
      <c r="M61" s="87" t="s">
        <v>232</v>
      </c>
      <c r="N61" s="87" t="s">
        <v>233</v>
      </c>
      <c r="O61" s="87" t="s">
        <v>234</v>
      </c>
    </row>
    <row r="62" spans="1:15" ht="15" thickBot="1" x14ac:dyDescent="0.35">
      <c r="A62" s="87" t="s">
        <v>51</v>
      </c>
      <c r="B62" s="88" t="s">
        <v>449</v>
      </c>
      <c r="C62" s="88">
        <v>24</v>
      </c>
      <c r="D62" s="88">
        <v>24</v>
      </c>
      <c r="E62" s="88" t="s">
        <v>450</v>
      </c>
      <c r="F62" s="88" t="s">
        <v>451</v>
      </c>
      <c r="G62" s="88" t="s">
        <v>452</v>
      </c>
      <c r="H62" s="88" t="s">
        <v>453</v>
      </c>
      <c r="I62" s="88" t="s">
        <v>454</v>
      </c>
      <c r="J62" s="88" t="s">
        <v>455</v>
      </c>
      <c r="K62" s="88" t="s">
        <v>456</v>
      </c>
      <c r="L62" s="88">
        <v>8956</v>
      </c>
      <c r="M62" s="88">
        <v>380</v>
      </c>
      <c r="N62" s="88" t="s">
        <v>457</v>
      </c>
      <c r="O62" s="88">
        <v>24</v>
      </c>
    </row>
    <row r="63" spans="1:15" ht="15" thickBot="1" x14ac:dyDescent="0.35">
      <c r="A63" s="87" t="s">
        <v>52</v>
      </c>
      <c r="B63" s="88">
        <v>11123</v>
      </c>
      <c r="C63" s="88">
        <v>23</v>
      </c>
      <c r="D63" s="88">
        <v>23</v>
      </c>
      <c r="E63" s="88" t="s">
        <v>458</v>
      </c>
      <c r="F63" s="88" t="s">
        <v>459</v>
      </c>
      <c r="G63" s="88" t="s">
        <v>460</v>
      </c>
      <c r="H63" s="88" t="s">
        <v>461</v>
      </c>
      <c r="I63" s="88" t="s">
        <v>462</v>
      </c>
      <c r="J63" s="88" t="s">
        <v>463</v>
      </c>
      <c r="K63" s="88" t="s">
        <v>464</v>
      </c>
      <c r="L63" s="88">
        <v>8955</v>
      </c>
      <c r="M63" s="88">
        <v>379</v>
      </c>
      <c r="N63" s="88" t="s">
        <v>465</v>
      </c>
      <c r="O63" s="88">
        <v>23</v>
      </c>
    </row>
    <row r="64" spans="1:15" ht="15" thickBot="1" x14ac:dyDescent="0.35">
      <c r="A64" s="87" t="s">
        <v>53</v>
      </c>
      <c r="B64" s="88">
        <v>11122</v>
      </c>
      <c r="C64" s="88">
        <v>22</v>
      </c>
      <c r="D64" s="88">
        <v>22</v>
      </c>
      <c r="E64" s="88" t="s">
        <v>466</v>
      </c>
      <c r="F64" s="88" t="s">
        <v>467</v>
      </c>
      <c r="G64" s="88" t="s">
        <v>468</v>
      </c>
      <c r="H64" s="88" t="s">
        <v>469</v>
      </c>
      <c r="I64" s="88" t="s">
        <v>470</v>
      </c>
      <c r="J64" s="88" t="s">
        <v>471</v>
      </c>
      <c r="K64" s="88" t="s">
        <v>472</v>
      </c>
      <c r="L64" s="88">
        <v>8954</v>
      </c>
      <c r="M64" s="88">
        <v>378</v>
      </c>
      <c r="N64" s="88" t="s">
        <v>473</v>
      </c>
      <c r="O64" s="88">
        <v>22</v>
      </c>
    </row>
    <row r="65" spans="1:15" ht="15" thickBot="1" x14ac:dyDescent="0.35">
      <c r="A65" s="87" t="s">
        <v>54</v>
      </c>
      <c r="B65" s="88">
        <v>11121</v>
      </c>
      <c r="C65" s="88">
        <v>21</v>
      </c>
      <c r="D65" s="88">
        <v>21</v>
      </c>
      <c r="E65" s="88" t="s">
        <v>474</v>
      </c>
      <c r="F65" s="88" t="s">
        <v>475</v>
      </c>
      <c r="G65" s="88" t="s">
        <v>476</v>
      </c>
      <c r="H65" s="88" t="s">
        <v>477</v>
      </c>
      <c r="I65" s="88" t="s">
        <v>478</v>
      </c>
      <c r="J65" s="88">
        <v>21</v>
      </c>
      <c r="K65" s="88" t="s">
        <v>479</v>
      </c>
      <c r="L65" s="88">
        <v>8953</v>
      </c>
      <c r="M65" s="88">
        <v>377</v>
      </c>
      <c r="N65" s="88" t="s">
        <v>480</v>
      </c>
      <c r="O65" s="88">
        <v>21</v>
      </c>
    </row>
    <row r="66" spans="1:15" ht="15" thickBot="1" x14ac:dyDescent="0.35">
      <c r="A66" s="87" t="s">
        <v>55</v>
      </c>
      <c r="B66" s="88">
        <v>11120</v>
      </c>
      <c r="C66" s="88">
        <v>20</v>
      </c>
      <c r="D66" s="88">
        <v>20</v>
      </c>
      <c r="E66" s="88" t="s">
        <v>481</v>
      </c>
      <c r="F66" s="88" t="s">
        <v>482</v>
      </c>
      <c r="G66" s="88" t="s">
        <v>483</v>
      </c>
      <c r="H66" s="88" t="s">
        <v>484</v>
      </c>
      <c r="I66" s="88" t="s">
        <v>485</v>
      </c>
      <c r="J66" s="88">
        <v>20</v>
      </c>
      <c r="K66" s="88" t="s">
        <v>486</v>
      </c>
      <c r="L66" s="88">
        <v>8952</v>
      </c>
      <c r="M66" s="88">
        <v>376</v>
      </c>
      <c r="N66" s="88" t="s">
        <v>487</v>
      </c>
      <c r="O66" s="88">
        <v>20</v>
      </c>
    </row>
    <row r="67" spans="1:15" ht="15" thickBot="1" x14ac:dyDescent="0.35">
      <c r="A67" s="87" t="s">
        <v>56</v>
      </c>
      <c r="B67" s="88">
        <v>11119</v>
      </c>
      <c r="C67" s="88">
        <v>19</v>
      </c>
      <c r="D67" s="88">
        <v>19</v>
      </c>
      <c r="E67" s="88" t="s">
        <v>488</v>
      </c>
      <c r="F67" s="88" t="s">
        <v>489</v>
      </c>
      <c r="G67" s="88" t="s">
        <v>490</v>
      </c>
      <c r="H67" s="88" t="s">
        <v>491</v>
      </c>
      <c r="I67" s="88" t="s">
        <v>492</v>
      </c>
      <c r="J67" s="88">
        <v>19</v>
      </c>
      <c r="K67" s="88" t="s">
        <v>493</v>
      </c>
      <c r="L67" s="88">
        <v>8951</v>
      </c>
      <c r="M67" s="88">
        <v>375</v>
      </c>
      <c r="N67" s="88" t="s">
        <v>494</v>
      </c>
      <c r="O67" s="88">
        <v>19</v>
      </c>
    </row>
    <row r="68" spans="1:15" ht="15" thickBot="1" x14ac:dyDescent="0.35">
      <c r="A68" s="87" t="s">
        <v>57</v>
      </c>
      <c r="B68" s="88">
        <v>11118</v>
      </c>
      <c r="C68" s="88">
        <v>18</v>
      </c>
      <c r="D68" s="88">
        <v>18</v>
      </c>
      <c r="E68" s="88" t="s">
        <v>495</v>
      </c>
      <c r="F68" s="88" t="s">
        <v>496</v>
      </c>
      <c r="G68" s="88" t="s">
        <v>497</v>
      </c>
      <c r="H68" s="88" t="s">
        <v>498</v>
      </c>
      <c r="I68" s="88" t="s">
        <v>499</v>
      </c>
      <c r="J68" s="88">
        <v>18</v>
      </c>
      <c r="K68" s="88" t="s">
        <v>500</v>
      </c>
      <c r="L68" s="88">
        <v>8950</v>
      </c>
      <c r="M68" s="88">
        <v>374</v>
      </c>
      <c r="N68" s="88" t="s">
        <v>501</v>
      </c>
      <c r="O68" s="88">
        <v>18</v>
      </c>
    </row>
    <row r="69" spans="1:15" ht="15" thickBot="1" x14ac:dyDescent="0.35">
      <c r="A69" s="87" t="s">
        <v>58</v>
      </c>
      <c r="B69" s="88">
        <v>11117</v>
      </c>
      <c r="C69" s="88">
        <v>17</v>
      </c>
      <c r="D69" s="88">
        <v>17</v>
      </c>
      <c r="E69" s="88" t="s">
        <v>502</v>
      </c>
      <c r="F69" s="88" t="s">
        <v>503</v>
      </c>
      <c r="G69" s="88" t="s">
        <v>504</v>
      </c>
      <c r="H69" s="88" t="s">
        <v>505</v>
      </c>
      <c r="I69" s="88">
        <v>13161</v>
      </c>
      <c r="J69" s="88">
        <v>17</v>
      </c>
      <c r="K69" s="88" t="s">
        <v>506</v>
      </c>
      <c r="L69" s="88">
        <v>8949</v>
      </c>
      <c r="M69" s="88">
        <v>373</v>
      </c>
      <c r="N69" s="88">
        <v>13872</v>
      </c>
      <c r="O69" s="88">
        <v>17</v>
      </c>
    </row>
    <row r="70" spans="1:15" ht="15" thickBot="1" x14ac:dyDescent="0.35">
      <c r="A70" s="87" t="s">
        <v>59</v>
      </c>
      <c r="B70" s="88">
        <v>11116</v>
      </c>
      <c r="C70" s="88">
        <v>16</v>
      </c>
      <c r="D70" s="88">
        <v>16</v>
      </c>
      <c r="E70" s="88" t="s">
        <v>507</v>
      </c>
      <c r="F70" s="88">
        <v>5973</v>
      </c>
      <c r="G70" s="88" t="s">
        <v>508</v>
      </c>
      <c r="H70" s="88" t="s">
        <v>509</v>
      </c>
      <c r="I70" s="88">
        <v>6867</v>
      </c>
      <c r="J70" s="88">
        <v>16</v>
      </c>
      <c r="K70" s="88" t="s">
        <v>510</v>
      </c>
      <c r="L70" s="88">
        <v>8948</v>
      </c>
      <c r="M70" s="88">
        <v>16</v>
      </c>
      <c r="N70" s="88">
        <v>13871</v>
      </c>
      <c r="O70" s="88">
        <v>16</v>
      </c>
    </row>
    <row r="71" spans="1:15" ht="15" thickBot="1" x14ac:dyDescent="0.35">
      <c r="A71" s="87" t="s">
        <v>60</v>
      </c>
      <c r="B71" s="88">
        <v>11115</v>
      </c>
      <c r="C71" s="88">
        <v>15</v>
      </c>
      <c r="D71" s="88">
        <v>15</v>
      </c>
      <c r="E71" s="88" t="s">
        <v>511</v>
      </c>
      <c r="F71" s="88">
        <v>5972</v>
      </c>
      <c r="G71" s="88" t="s">
        <v>512</v>
      </c>
      <c r="H71" s="88" t="s">
        <v>513</v>
      </c>
      <c r="I71" s="88">
        <v>6866</v>
      </c>
      <c r="J71" s="88">
        <v>15</v>
      </c>
      <c r="K71" s="88" t="s">
        <v>514</v>
      </c>
      <c r="L71" s="88">
        <v>8947</v>
      </c>
      <c r="M71" s="88">
        <v>15</v>
      </c>
      <c r="N71" s="88">
        <v>13870</v>
      </c>
      <c r="O71" s="88">
        <v>15</v>
      </c>
    </row>
    <row r="72" spans="1:15" ht="15" thickBot="1" x14ac:dyDescent="0.35">
      <c r="A72" s="87" t="s">
        <v>61</v>
      </c>
      <c r="B72" s="88">
        <v>11114</v>
      </c>
      <c r="C72" s="88">
        <v>14</v>
      </c>
      <c r="D72" s="88">
        <v>14</v>
      </c>
      <c r="E72" s="88" t="s">
        <v>515</v>
      </c>
      <c r="F72" s="88">
        <v>5971</v>
      </c>
      <c r="G72" s="88" t="s">
        <v>516</v>
      </c>
      <c r="H72" s="88" t="s">
        <v>517</v>
      </c>
      <c r="I72" s="88">
        <v>6865</v>
      </c>
      <c r="J72" s="88">
        <v>14</v>
      </c>
      <c r="K72" s="88" t="s">
        <v>518</v>
      </c>
      <c r="L72" s="88">
        <v>8946</v>
      </c>
      <c r="M72" s="88">
        <v>14</v>
      </c>
      <c r="N72" s="88">
        <v>13869</v>
      </c>
      <c r="O72" s="88">
        <v>14</v>
      </c>
    </row>
    <row r="73" spans="1:15" ht="15" thickBot="1" x14ac:dyDescent="0.35">
      <c r="A73" s="87" t="s">
        <v>62</v>
      </c>
      <c r="B73" s="88">
        <v>11113</v>
      </c>
      <c r="C73" s="88">
        <v>13</v>
      </c>
      <c r="D73" s="88">
        <v>13</v>
      </c>
      <c r="E73" s="88" t="s">
        <v>519</v>
      </c>
      <c r="F73" s="88">
        <v>5970</v>
      </c>
      <c r="G73" s="88" t="s">
        <v>520</v>
      </c>
      <c r="H73" s="88" t="s">
        <v>521</v>
      </c>
      <c r="I73" s="88">
        <v>6864</v>
      </c>
      <c r="J73" s="88">
        <v>13</v>
      </c>
      <c r="K73" s="88" t="s">
        <v>522</v>
      </c>
      <c r="L73" s="88">
        <v>8945</v>
      </c>
      <c r="M73" s="88">
        <v>13</v>
      </c>
      <c r="N73" s="88">
        <v>13868</v>
      </c>
      <c r="O73" s="88">
        <v>13</v>
      </c>
    </row>
    <row r="74" spans="1:15" ht="15" thickBot="1" x14ac:dyDescent="0.35">
      <c r="A74" s="87" t="s">
        <v>63</v>
      </c>
      <c r="B74" s="88">
        <v>11112</v>
      </c>
      <c r="C74" s="88">
        <v>12</v>
      </c>
      <c r="D74" s="88">
        <v>12</v>
      </c>
      <c r="E74" s="88" t="s">
        <v>523</v>
      </c>
      <c r="F74" s="88">
        <v>5969</v>
      </c>
      <c r="G74" s="88" t="s">
        <v>524</v>
      </c>
      <c r="H74" s="88" t="s">
        <v>525</v>
      </c>
      <c r="I74" s="88">
        <v>6863</v>
      </c>
      <c r="J74" s="88">
        <v>12</v>
      </c>
      <c r="K74" s="88" t="s">
        <v>526</v>
      </c>
      <c r="L74" s="88">
        <v>8944</v>
      </c>
      <c r="M74" s="88">
        <v>12</v>
      </c>
      <c r="N74" s="88">
        <v>13867</v>
      </c>
      <c r="O74" s="88">
        <v>12</v>
      </c>
    </row>
    <row r="75" spans="1:15" ht="15" thickBot="1" x14ac:dyDescent="0.35">
      <c r="A75" s="87" t="s">
        <v>64</v>
      </c>
      <c r="B75" s="88">
        <v>11111</v>
      </c>
      <c r="C75" s="88">
        <v>11</v>
      </c>
      <c r="D75" s="88">
        <v>11</v>
      </c>
      <c r="E75" s="88" t="s">
        <v>527</v>
      </c>
      <c r="F75" s="88">
        <v>11</v>
      </c>
      <c r="G75" s="88" t="s">
        <v>528</v>
      </c>
      <c r="H75" s="88" t="s">
        <v>529</v>
      </c>
      <c r="I75" s="88">
        <v>6862</v>
      </c>
      <c r="J75" s="88">
        <v>11</v>
      </c>
      <c r="K75" s="88" t="s">
        <v>530</v>
      </c>
      <c r="L75" s="88">
        <v>8943</v>
      </c>
      <c r="M75" s="88">
        <v>11</v>
      </c>
      <c r="N75" s="88">
        <v>13866</v>
      </c>
      <c r="O75" s="88">
        <v>11</v>
      </c>
    </row>
    <row r="76" spans="1:15" ht="15" thickBot="1" x14ac:dyDescent="0.35">
      <c r="A76" s="87" t="s">
        <v>65</v>
      </c>
      <c r="B76" s="88">
        <v>11110</v>
      </c>
      <c r="C76" s="88">
        <v>10</v>
      </c>
      <c r="D76" s="88">
        <v>10</v>
      </c>
      <c r="E76" s="88" t="s">
        <v>531</v>
      </c>
      <c r="F76" s="88">
        <v>10</v>
      </c>
      <c r="G76" s="88" t="s">
        <v>532</v>
      </c>
      <c r="H76" s="88" t="s">
        <v>533</v>
      </c>
      <c r="I76" s="88">
        <v>6861</v>
      </c>
      <c r="J76" s="88">
        <v>10</v>
      </c>
      <c r="K76" s="88" t="s">
        <v>534</v>
      </c>
      <c r="L76" s="88">
        <v>8942</v>
      </c>
      <c r="M76" s="88">
        <v>10</v>
      </c>
      <c r="N76" s="88">
        <v>13865</v>
      </c>
      <c r="O76" s="88">
        <v>10</v>
      </c>
    </row>
    <row r="77" spans="1:15" ht="15" thickBot="1" x14ac:dyDescent="0.35">
      <c r="A77" s="87" t="s">
        <v>66</v>
      </c>
      <c r="B77" s="88">
        <v>11109</v>
      </c>
      <c r="C77" s="88">
        <v>9</v>
      </c>
      <c r="D77" s="88">
        <v>9</v>
      </c>
      <c r="E77" s="88" t="s">
        <v>535</v>
      </c>
      <c r="F77" s="88">
        <v>9</v>
      </c>
      <c r="G77" s="88">
        <v>9</v>
      </c>
      <c r="H77" s="88" t="s">
        <v>536</v>
      </c>
      <c r="I77" s="88">
        <v>6860</v>
      </c>
      <c r="J77" s="88">
        <v>9</v>
      </c>
      <c r="K77" s="88" t="s">
        <v>537</v>
      </c>
      <c r="L77" s="88">
        <v>8941</v>
      </c>
      <c r="M77" s="88">
        <v>9</v>
      </c>
      <c r="N77" s="88">
        <v>13864</v>
      </c>
      <c r="O77" s="88">
        <v>9</v>
      </c>
    </row>
    <row r="78" spans="1:15" ht="15" thickBot="1" x14ac:dyDescent="0.35">
      <c r="A78" s="87" t="s">
        <v>67</v>
      </c>
      <c r="B78" s="88">
        <v>11108</v>
      </c>
      <c r="C78" s="88">
        <v>8</v>
      </c>
      <c r="D78" s="88">
        <v>8</v>
      </c>
      <c r="E78" s="88" t="s">
        <v>538</v>
      </c>
      <c r="F78" s="88">
        <v>8</v>
      </c>
      <c r="G78" s="88">
        <v>8</v>
      </c>
      <c r="H78" s="88" t="s">
        <v>539</v>
      </c>
      <c r="I78" s="88">
        <v>6859</v>
      </c>
      <c r="J78" s="88">
        <v>8</v>
      </c>
      <c r="K78" s="88" t="s">
        <v>540</v>
      </c>
      <c r="L78" s="88">
        <v>6306</v>
      </c>
      <c r="M78" s="88">
        <v>8</v>
      </c>
      <c r="N78" s="88">
        <v>13863</v>
      </c>
      <c r="O78" s="88">
        <v>8</v>
      </c>
    </row>
    <row r="79" spans="1:15" ht="15" thickBot="1" x14ac:dyDescent="0.35">
      <c r="A79" s="87" t="s">
        <v>68</v>
      </c>
      <c r="B79" s="88">
        <v>11107</v>
      </c>
      <c r="C79" s="88">
        <v>7</v>
      </c>
      <c r="D79" s="88">
        <v>7</v>
      </c>
      <c r="E79" s="88" t="s">
        <v>541</v>
      </c>
      <c r="F79" s="88">
        <v>7</v>
      </c>
      <c r="G79" s="88">
        <v>7</v>
      </c>
      <c r="H79" s="88" t="s">
        <v>542</v>
      </c>
      <c r="I79" s="88">
        <v>6858</v>
      </c>
      <c r="J79" s="88">
        <v>7</v>
      </c>
      <c r="K79" s="88" t="s">
        <v>543</v>
      </c>
      <c r="L79" s="88">
        <v>6305</v>
      </c>
      <c r="M79" s="88">
        <v>7</v>
      </c>
      <c r="N79" s="88" t="s">
        <v>544</v>
      </c>
      <c r="O79" s="88">
        <v>7</v>
      </c>
    </row>
    <row r="80" spans="1:15" ht="15" thickBot="1" x14ac:dyDescent="0.35">
      <c r="A80" s="87" t="s">
        <v>69</v>
      </c>
      <c r="B80" s="88">
        <v>6</v>
      </c>
      <c r="C80" s="88">
        <v>6</v>
      </c>
      <c r="D80" s="88">
        <v>6</v>
      </c>
      <c r="E80" s="88" t="s">
        <v>545</v>
      </c>
      <c r="F80" s="88">
        <v>6</v>
      </c>
      <c r="G80" s="88">
        <v>6</v>
      </c>
      <c r="H80" s="88" t="s">
        <v>546</v>
      </c>
      <c r="I80" s="88">
        <v>6857</v>
      </c>
      <c r="J80" s="88">
        <v>6</v>
      </c>
      <c r="K80" s="88" t="s">
        <v>547</v>
      </c>
      <c r="L80" s="88">
        <v>6</v>
      </c>
      <c r="M80" s="88">
        <v>6</v>
      </c>
      <c r="N80" s="88" t="s">
        <v>548</v>
      </c>
      <c r="O80" s="88">
        <v>6</v>
      </c>
    </row>
    <row r="81" spans="1:19" ht="15" thickBot="1" x14ac:dyDescent="0.35">
      <c r="A81" s="87" t="s">
        <v>70</v>
      </c>
      <c r="B81" s="88">
        <v>5</v>
      </c>
      <c r="C81" s="88">
        <v>5</v>
      </c>
      <c r="D81" s="88">
        <v>5</v>
      </c>
      <c r="E81" s="88" t="s">
        <v>549</v>
      </c>
      <c r="F81" s="88">
        <v>5</v>
      </c>
      <c r="G81" s="88">
        <v>5</v>
      </c>
      <c r="H81" s="88" t="s">
        <v>550</v>
      </c>
      <c r="I81" s="88">
        <v>6856</v>
      </c>
      <c r="J81" s="88">
        <v>5</v>
      </c>
      <c r="K81" s="88" t="s">
        <v>551</v>
      </c>
      <c r="L81" s="88">
        <v>5</v>
      </c>
      <c r="M81" s="88">
        <v>5</v>
      </c>
      <c r="N81" s="88">
        <v>5</v>
      </c>
      <c r="O81" s="88">
        <v>5</v>
      </c>
    </row>
    <row r="82" spans="1:19" ht="15" thickBot="1" x14ac:dyDescent="0.35">
      <c r="A82" s="87" t="s">
        <v>71</v>
      </c>
      <c r="B82" s="88">
        <v>4</v>
      </c>
      <c r="C82" s="88">
        <v>4</v>
      </c>
      <c r="D82" s="88">
        <v>4</v>
      </c>
      <c r="E82" s="88" t="s">
        <v>552</v>
      </c>
      <c r="F82" s="88">
        <v>4</v>
      </c>
      <c r="G82" s="88">
        <v>4</v>
      </c>
      <c r="H82" s="88" t="s">
        <v>553</v>
      </c>
      <c r="I82" s="88">
        <v>6855</v>
      </c>
      <c r="J82" s="88">
        <v>4</v>
      </c>
      <c r="K82" s="88" t="s">
        <v>554</v>
      </c>
      <c r="L82" s="88">
        <v>4</v>
      </c>
      <c r="M82" s="88">
        <v>4</v>
      </c>
      <c r="N82" s="88">
        <v>4</v>
      </c>
      <c r="O82" s="88">
        <v>4</v>
      </c>
    </row>
    <row r="83" spans="1:19" ht="15" thickBot="1" x14ac:dyDescent="0.35">
      <c r="A83" s="87" t="s">
        <v>72</v>
      </c>
      <c r="B83" s="88">
        <v>3</v>
      </c>
      <c r="C83" s="88">
        <v>3</v>
      </c>
      <c r="D83" s="88">
        <v>3</v>
      </c>
      <c r="E83" s="88" t="s">
        <v>555</v>
      </c>
      <c r="F83" s="88">
        <v>3</v>
      </c>
      <c r="G83" s="88">
        <v>3</v>
      </c>
      <c r="H83" s="88" t="s">
        <v>556</v>
      </c>
      <c r="I83" s="88">
        <v>3</v>
      </c>
      <c r="J83" s="88">
        <v>3</v>
      </c>
      <c r="K83" s="88" t="s">
        <v>557</v>
      </c>
      <c r="L83" s="88">
        <v>3</v>
      </c>
      <c r="M83" s="88">
        <v>3</v>
      </c>
      <c r="N83" s="88">
        <v>3</v>
      </c>
      <c r="O83" s="88">
        <v>3</v>
      </c>
    </row>
    <row r="84" spans="1:19" ht="15" thickBot="1" x14ac:dyDescent="0.35">
      <c r="A84" s="87" t="s">
        <v>73</v>
      </c>
      <c r="B84" s="88">
        <v>2</v>
      </c>
      <c r="C84" s="88">
        <v>2</v>
      </c>
      <c r="D84" s="88">
        <v>2</v>
      </c>
      <c r="E84" s="88" t="s">
        <v>558</v>
      </c>
      <c r="F84" s="88">
        <v>2</v>
      </c>
      <c r="G84" s="88">
        <v>2</v>
      </c>
      <c r="H84" s="88" t="s">
        <v>559</v>
      </c>
      <c r="I84" s="88">
        <v>2</v>
      </c>
      <c r="J84" s="88">
        <v>2</v>
      </c>
      <c r="K84" s="88" t="s">
        <v>560</v>
      </c>
      <c r="L84" s="88">
        <v>2</v>
      </c>
      <c r="M84" s="88">
        <v>2</v>
      </c>
      <c r="N84" s="88">
        <v>2</v>
      </c>
      <c r="O84" s="88">
        <v>2</v>
      </c>
    </row>
    <row r="85" spans="1:19" ht="15" thickBot="1" x14ac:dyDescent="0.35">
      <c r="A85" s="87" t="s">
        <v>74</v>
      </c>
      <c r="B85" s="88">
        <v>1</v>
      </c>
      <c r="C85" s="88">
        <v>1</v>
      </c>
      <c r="D85" s="88">
        <v>1</v>
      </c>
      <c r="E85" s="88">
        <v>1</v>
      </c>
      <c r="F85" s="88">
        <v>1</v>
      </c>
      <c r="G85" s="88">
        <v>1</v>
      </c>
      <c r="H85" s="88">
        <v>1</v>
      </c>
      <c r="I85" s="88">
        <v>1</v>
      </c>
      <c r="J85" s="88">
        <v>1</v>
      </c>
      <c r="K85" s="88">
        <v>1</v>
      </c>
      <c r="L85" s="88">
        <v>1</v>
      </c>
      <c r="M85" s="88">
        <v>1</v>
      </c>
      <c r="N85" s="88">
        <v>1</v>
      </c>
      <c r="O85" s="88">
        <v>1</v>
      </c>
    </row>
    <row r="86" spans="1:19" ht="15" thickBot="1" x14ac:dyDescent="0.35">
      <c r="A86" s="87" t="s">
        <v>75</v>
      </c>
      <c r="B86" s="88">
        <v>0</v>
      </c>
      <c r="C86" s="88">
        <v>0</v>
      </c>
      <c r="D86" s="88">
        <v>0</v>
      </c>
      <c r="E86" s="88">
        <v>0</v>
      </c>
      <c r="F86" s="88">
        <v>0</v>
      </c>
      <c r="G86" s="88">
        <v>0</v>
      </c>
      <c r="H86" s="88">
        <v>0</v>
      </c>
      <c r="I86" s="88">
        <v>0</v>
      </c>
      <c r="J86" s="88">
        <v>0</v>
      </c>
      <c r="K86" s="88">
        <v>0</v>
      </c>
      <c r="L86" s="88">
        <v>0</v>
      </c>
      <c r="M86" s="88">
        <v>0</v>
      </c>
      <c r="N86" s="88">
        <v>0</v>
      </c>
      <c r="O86" s="88">
        <v>0</v>
      </c>
    </row>
    <row r="87" spans="1:19" ht="18.600000000000001" thickBot="1" x14ac:dyDescent="0.35">
      <c r="A87" s="82"/>
    </row>
    <row r="88" spans="1:19" ht="18.600000000000001" thickBot="1" x14ac:dyDescent="0.35">
      <c r="A88" s="87" t="s">
        <v>561</v>
      </c>
      <c r="B88" s="87" t="s">
        <v>20</v>
      </c>
      <c r="C88" s="87" t="s">
        <v>21</v>
      </c>
      <c r="D88" s="87" t="s">
        <v>22</v>
      </c>
      <c r="E88" s="87" t="s">
        <v>23</v>
      </c>
      <c r="F88" s="87" t="s">
        <v>24</v>
      </c>
      <c r="G88" s="87" t="s">
        <v>25</v>
      </c>
      <c r="H88" s="87" t="s">
        <v>89</v>
      </c>
      <c r="I88" s="87" t="s">
        <v>90</v>
      </c>
      <c r="J88" s="87" t="s">
        <v>91</v>
      </c>
      <c r="K88" s="87" t="s">
        <v>211</v>
      </c>
      <c r="L88" s="87" t="s">
        <v>212</v>
      </c>
      <c r="M88" s="87" t="s">
        <v>232</v>
      </c>
      <c r="N88" s="87" t="s">
        <v>233</v>
      </c>
      <c r="O88" s="87" t="s">
        <v>234</v>
      </c>
      <c r="P88" s="87" t="s">
        <v>77</v>
      </c>
      <c r="Q88" s="87" t="s">
        <v>78</v>
      </c>
      <c r="R88" s="87" t="s">
        <v>79</v>
      </c>
      <c r="S88" s="87" t="s">
        <v>80</v>
      </c>
    </row>
    <row r="89" spans="1:19" ht="15" thickBot="1" x14ac:dyDescent="0.35">
      <c r="A89" s="87" t="s">
        <v>26</v>
      </c>
      <c r="B89" s="88">
        <v>11122</v>
      </c>
      <c r="C89" s="88">
        <v>2</v>
      </c>
      <c r="D89" s="88">
        <v>3</v>
      </c>
      <c r="E89" s="88">
        <v>0</v>
      </c>
      <c r="F89" s="88">
        <v>5970</v>
      </c>
      <c r="G89" s="88" t="s">
        <v>508</v>
      </c>
      <c r="H89" s="88">
        <v>1</v>
      </c>
      <c r="I89" s="88" t="s">
        <v>462</v>
      </c>
      <c r="J89" s="88">
        <v>19</v>
      </c>
      <c r="K89" s="88">
        <v>0</v>
      </c>
      <c r="L89" s="88">
        <v>0</v>
      </c>
      <c r="M89" s="88">
        <v>380</v>
      </c>
      <c r="N89" s="88">
        <v>0</v>
      </c>
      <c r="O89" s="88">
        <v>1</v>
      </c>
      <c r="P89" s="88" t="s">
        <v>562</v>
      </c>
      <c r="Q89" s="88">
        <v>87600</v>
      </c>
      <c r="R89" s="88" t="s">
        <v>563</v>
      </c>
      <c r="S89" s="88">
        <v>0</v>
      </c>
    </row>
    <row r="90" spans="1:19" ht="15" thickBot="1" x14ac:dyDescent="0.35">
      <c r="A90" s="87" t="s">
        <v>27</v>
      </c>
      <c r="B90" s="88">
        <v>11121</v>
      </c>
      <c r="C90" s="88">
        <v>2</v>
      </c>
      <c r="D90" s="88">
        <v>3</v>
      </c>
      <c r="E90" s="88">
        <v>1</v>
      </c>
      <c r="F90" s="88">
        <v>10</v>
      </c>
      <c r="G90" s="88" t="s">
        <v>516</v>
      </c>
      <c r="H90" s="88" t="s">
        <v>556</v>
      </c>
      <c r="I90" s="88" t="s">
        <v>454</v>
      </c>
      <c r="J90" s="88">
        <v>18</v>
      </c>
      <c r="K90" s="88">
        <v>1</v>
      </c>
      <c r="L90" s="88">
        <v>1</v>
      </c>
      <c r="M90" s="88">
        <v>379</v>
      </c>
      <c r="N90" s="88">
        <v>1</v>
      </c>
      <c r="O90" s="88">
        <v>1</v>
      </c>
      <c r="P90" s="88" t="s">
        <v>564</v>
      </c>
      <c r="Q90" s="88">
        <v>103600</v>
      </c>
      <c r="R90" s="88" t="s">
        <v>563</v>
      </c>
      <c r="S90" s="88">
        <v>0</v>
      </c>
    </row>
    <row r="91" spans="1:19" ht="15" thickBot="1" x14ac:dyDescent="0.35">
      <c r="A91" s="87" t="s">
        <v>28</v>
      </c>
      <c r="B91" s="88">
        <v>11116</v>
      </c>
      <c r="C91" s="88">
        <v>2</v>
      </c>
      <c r="D91" s="88">
        <v>3</v>
      </c>
      <c r="E91" s="88" t="s">
        <v>558</v>
      </c>
      <c r="F91" s="88">
        <v>9</v>
      </c>
      <c r="G91" s="88">
        <v>1</v>
      </c>
      <c r="H91" s="88" t="s">
        <v>553</v>
      </c>
      <c r="I91" s="88" t="s">
        <v>462</v>
      </c>
      <c r="J91" s="88">
        <v>17</v>
      </c>
      <c r="K91" s="88" t="s">
        <v>560</v>
      </c>
      <c r="L91" s="88">
        <v>2</v>
      </c>
      <c r="M91" s="88">
        <v>375</v>
      </c>
      <c r="N91" s="88">
        <v>2</v>
      </c>
      <c r="O91" s="88">
        <v>2</v>
      </c>
      <c r="P91" s="88" t="s">
        <v>565</v>
      </c>
      <c r="Q91" s="88">
        <v>122500</v>
      </c>
      <c r="R91" s="88" t="s">
        <v>566</v>
      </c>
      <c r="S91" s="88">
        <v>0</v>
      </c>
    </row>
    <row r="92" spans="1:19" ht="15" thickBot="1" x14ac:dyDescent="0.35">
      <c r="A92" s="87" t="s">
        <v>29</v>
      </c>
      <c r="B92" s="88">
        <v>11113</v>
      </c>
      <c r="C92" s="88">
        <v>7</v>
      </c>
      <c r="D92" s="88">
        <v>3</v>
      </c>
      <c r="E92" s="88" t="s">
        <v>555</v>
      </c>
      <c r="F92" s="88">
        <v>11</v>
      </c>
      <c r="G92" s="88">
        <v>4</v>
      </c>
      <c r="H92" s="88" t="s">
        <v>542</v>
      </c>
      <c r="I92" s="88" t="s">
        <v>478</v>
      </c>
      <c r="J92" s="88">
        <v>12</v>
      </c>
      <c r="K92" s="88" t="s">
        <v>537</v>
      </c>
      <c r="L92" s="88">
        <v>3</v>
      </c>
      <c r="M92" s="88">
        <v>14</v>
      </c>
      <c r="N92" s="88">
        <v>3</v>
      </c>
      <c r="O92" s="88">
        <v>3</v>
      </c>
      <c r="P92" s="88" t="s">
        <v>567</v>
      </c>
      <c r="Q92" s="88">
        <v>137200</v>
      </c>
      <c r="R92" s="88" t="s">
        <v>566</v>
      </c>
      <c r="S92" s="88">
        <v>0</v>
      </c>
    </row>
    <row r="93" spans="1:19" ht="15" thickBot="1" x14ac:dyDescent="0.35">
      <c r="A93" s="87" t="s">
        <v>30</v>
      </c>
      <c r="B93" s="88">
        <v>11119</v>
      </c>
      <c r="C93" s="88">
        <v>7</v>
      </c>
      <c r="D93" s="88">
        <v>5</v>
      </c>
      <c r="E93" s="88" t="s">
        <v>552</v>
      </c>
      <c r="F93" s="88">
        <v>5969</v>
      </c>
      <c r="G93" s="88">
        <v>7</v>
      </c>
      <c r="H93" s="88" t="s">
        <v>559</v>
      </c>
      <c r="I93" s="88" t="s">
        <v>485</v>
      </c>
      <c r="J93" s="88">
        <v>15</v>
      </c>
      <c r="K93" s="88" t="s">
        <v>557</v>
      </c>
      <c r="L93" s="88">
        <v>4</v>
      </c>
      <c r="M93" s="88">
        <v>9</v>
      </c>
      <c r="N93" s="88">
        <v>4</v>
      </c>
      <c r="O93" s="88">
        <v>4</v>
      </c>
      <c r="P93" s="88" t="s">
        <v>568</v>
      </c>
      <c r="Q93" s="88">
        <v>145700</v>
      </c>
      <c r="R93" s="88" t="s">
        <v>566</v>
      </c>
      <c r="S93" s="88">
        <v>0</v>
      </c>
    </row>
    <row r="94" spans="1:19" ht="15" thickBot="1" x14ac:dyDescent="0.35">
      <c r="A94" s="87" t="s">
        <v>31</v>
      </c>
      <c r="B94" s="88">
        <v>11108</v>
      </c>
      <c r="C94" s="88">
        <v>7</v>
      </c>
      <c r="D94" s="88">
        <v>5</v>
      </c>
      <c r="E94" s="88" t="s">
        <v>541</v>
      </c>
      <c r="F94" s="88">
        <v>5972</v>
      </c>
      <c r="G94" s="88">
        <v>2</v>
      </c>
      <c r="H94" s="88" t="s">
        <v>529</v>
      </c>
      <c r="I94" s="88" t="s">
        <v>492</v>
      </c>
      <c r="J94" s="88">
        <v>14</v>
      </c>
      <c r="K94" s="88" t="s">
        <v>554</v>
      </c>
      <c r="L94" s="88">
        <v>6305</v>
      </c>
      <c r="M94" s="88">
        <v>10</v>
      </c>
      <c r="N94" s="88">
        <v>5</v>
      </c>
      <c r="O94" s="88">
        <v>5</v>
      </c>
      <c r="P94" s="88" t="s">
        <v>569</v>
      </c>
      <c r="Q94" s="88">
        <v>158300</v>
      </c>
      <c r="R94" s="88" t="s">
        <v>570</v>
      </c>
      <c r="S94" s="88">
        <v>0</v>
      </c>
    </row>
    <row r="95" spans="1:19" ht="15" thickBot="1" x14ac:dyDescent="0.35">
      <c r="A95" s="87" t="s">
        <v>32</v>
      </c>
      <c r="B95" s="88">
        <v>11111</v>
      </c>
      <c r="C95" s="88">
        <v>7</v>
      </c>
      <c r="D95" s="88">
        <v>6</v>
      </c>
      <c r="E95" s="88" t="s">
        <v>527</v>
      </c>
      <c r="F95" s="88" t="s">
        <v>503</v>
      </c>
      <c r="G95" s="88">
        <v>0</v>
      </c>
      <c r="H95" s="88" t="s">
        <v>521</v>
      </c>
      <c r="I95" s="88" t="s">
        <v>499</v>
      </c>
      <c r="J95" s="88">
        <v>11</v>
      </c>
      <c r="K95" s="88" t="s">
        <v>551</v>
      </c>
      <c r="L95" s="88">
        <v>8942</v>
      </c>
      <c r="M95" s="88">
        <v>7</v>
      </c>
      <c r="N95" s="88" t="s">
        <v>548</v>
      </c>
      <c r="O95" s="88">
        <v>6</v>
      </c>
      <c r="P95" s="88" t="s">
        <v>571</v>
      </c>
      <c r="Q95" s="88">
        <v>171200</v>
      </c>
      <c r="R95" s="88" t="s">
        <v>570</v>
      </c>
      <c r="S95" s="88">
        <v>0</v>
      </c>
    </row>
    <row r="96" spans="1:19" ht="15" thickBot="1" x14ac:dyDescent="0.35">
      <c r="A96" s="87" t="s">
        <v>33</v>
      </c>
      <c r="B96" s="88">
        <v>11120</v>
      </c>
      <c r="C96" s="88">
        <v>7</v>
      </c>
      <c r="D96" s="88">
        <v>9</v>
      </c>
      <c r="E96" s="88" t="s">
        <v>523</v>
      </c>
      <c r="F96" s="88" t="s">
        <v>503</v>
      </c>
      <c r="G96" s="88" t="s">
        <v>532</v>
      </c>
      <c r="H96" s="88" t="s">
        <v>536</v>
      </c>
      <c r="I96" s="88">
        <v>6867</v>
      </c>
      <c r="J96" s="88">
        <v>13</v>
      </c>
      <c r="K96" s="88" t="s">
        <v>543</v>
      </c>
      <c r="L96" s="88">
        <v>8944</v>
      </c>
      <c r="M96" s="88">
        <v>6</v>
      </c>
      <c r="N96" s="88" t="s">
        <v>544</v>
      </c>
      <c r="O96" s="88">
        <v>7</v>
      </c>
      <c r="P96" s="88" t="s">
        <v>572</v>
      </c>
      <c r="Q96" s="88">
        <v>185000</v>
      </c>
      <c r="R96" s="88" t="s">
        <v>573</v>
      </c>
      <c r="S96" s="88">
        <v>0</v>
      </c>
    </row>
    <row r="97" spans="1:19" ht="15" thickBot="1" x14ac:dyDescent="0.35">
      <c r="A97" s="87" t="s">
        <v>34</v>
      </c>
      <c r="B97" s="88">
        <v>11118</v>
      </c>
      <c r="C97" s="88">
        <v>10</v>
      </c>
      <c r="D97" s="88">
        <v>8</v>
      </c>
      <c r="E97" s="88" t="s">
        <v>519</v>
      </c>
      <c r="F97" s="88" t="s">
        <v>489</v>
      </c>
      <c r="G97" s="88" t="s">
        <v>512</v>
      </c>
      <c r="H97" s="88" t="s">
        <v>550</v>
      </c>
      <c r="I97" s="88">
        <v>6865</v>
      </c>
      <c r="J97" s="88">
        <v>9</v>
      </c>
      <c r="K97" s="88" t="s">
        <v>540</v>
      </c>
      <c r="L97" s="88">
        <v>8945</v>
      </c>
      <c r="M97" s="88">
        <v>12</v>
      </c>
      <c r="N97" s="88">
        <v>13863</v>
      </c>
      <c r="O97" s="88">
        <v>8</v>
      </c>
      <c r="P97" s="88" t="s">
        <v>574</v>
      </c>
      <c r="Q97" s="88">
        <v>198900</v>
      </c>
      <c r="R97" s="88" t="s">
        <v>575</v>
      </c>
      <c r="S97" s="88">
        <v>0</v>
      </c>
    </row>
    <row r="98" spans="1:19" ht="15" thickBot="1" x14ac:dyDescent="0.35">
      <c r="A98" s="87" t="s">
        <v>35</v>
      </c>
      <c r="B98" s="88">
        <v>11112</v>
      </c>
      <c r="C98" s="88">
        <v>10</v>
      </c>
      <c r="D98" s="88">
        <v>8</v>
      </c>
      <c r="E98" s="88" t="s">
        <v>549</v>
      </c>
      <c r="F98" s="88" t="s">
        <v>482</v>
      </c>
      <c r="G98" s="88" t="s">
        <v>524</v>
      </c>
      <c r="H98" s="88" t="s">
        <v>546</v>
      </c>
      <c r="I98" s="88">
        <v>6855</v>
      </c>
      <c r="J98" s="88">
        <v>8</v>
      </c>
      <c r="K98" s="88" t="s">
        <v>547</v>
      </c>
      <c r="L98" s="88">
        <v>8943</v>
      </c>
      <c r="M98" s="88">
        <v>13</v>
      </c>
      <c r="N98" s="88">
        <v>13864</v>
      </c>
      <c r="O98" s="88">
        <v>9</v>
      </c>
      <c r="P98" s="88" t="s">
        <v>576</v>
      </c>
      <c r="Q98" s="88">
        <v>199800</v>
      </c>
      <c r="R98" s="88" t="s">
        <v>573</v>
      </c>
      <c r="S98" s="88">
        <v>0</v>
      </c>
    </row>
    <row r="99" spans="1:19" ht="15" thickBot="1" x14ac:dyDescent="0.35">
      <c r="A99" s="87" t="s">
        <v>36</v>
      </c>
      <c r="B99" s="88">
        <v>11114</v>
      </c>
      <c r="C99" s="88">
        <v>10</v>
      </c>
      <c r="D99" s="88">
        <v>11</v>
      </c>
      <c r="E99" s="88" t="s">
        <v>545</v>
      </c>
      <c r="F99" s="88" t="s">
        <v>451</v>
      </c>
      <c r="G99" s="88" t="s">
        <v>520</v>
      </c>
      <c r="H99" s="88" t="s">
        <v>513</v>
      </c>
      <c r="I99" s="88">
        <v>1</v>
      </c>
      <c r="J99" s="88">
        <v>3</v>
      </c>
      <c r="K99" s="88" t="s">
        <v>534</v>
      </c>
      <c r="L99" s="88">
        <v>6306</v>
      </c>
      <c r="M99" s="88">
        <v>5</v>
      </c>
      <c r="N99" s="88">
        <v>13865</v>
      </c>
      <c r="O99" s="88">
        <v>10</v>
      </c>
      <c r="P99" s="88" t="s">
        <v>577</v>
      </c>
      <c r="Q99" s="88">
        <v>202600</v>
      </c>
      <c r="R99" s="88" t="s">
        <v>575</v>
      </c>
      <c r="S99" s="88">
        <v>0</v>
      </c>
    </row>
    <row r="100" spans="1:19" ht="15" thickBot="1" x14ac:dyDescent="0.35">
      <c r="A100" s="87" t="s">
        <v>37</v>
      </c>
      <c r="B100" s="88">
        <v>11111</v>
      </c>
      <c r="C100" s="88">
        <v>24</v>
      </c>
      <c r="D100" s="88">
        <v>11</v>
      </c>
      <c r="E100" s="88" t="s">
        <v>535</v>
      </c>
      <c r="F100" s="88" t="s">
        <v>459</v>
      </c>
      <c r="G100" s="88">
        <v>9</v>
      </c>
      <c r="H100" s="88" t="s">
        <v>517</v>
      </c>
      <c r="I100" s="88">
        <v>0</v>
      </c>
      <c r="J100" s="88">
        <v>2</v>
      </c>
      <c r="K100" s="88" t="s">
        <v>530</v>
      </c>
      <c r="L100" s="88">
        <v>6</v>
      </c>
      <c r="M100" s="88">
        <v>0</v>
      </c>
      <c r="N100" s="88">
        <v>13866</v>
      </c>
      <c r="O100" s="88">
        <v>11</v>
      </c>
      <c r="P100" s="88" t="s">
        <v>578</v>
      </c>
      <c r="Q100" s="88">
        <v>213100</v>
      </c>
      <c r="R100" s="88" t="s">
        <v>579</v>
      </c>
      <c r="S100" s="88">
        <v>0</v>
      </c>
    </row>
    <row r="101" spans="1:19" ht="15" thickBot="1" x14ac:dyDescent="0.35">
      <c r="A101" s="87" t="s">
        <v>38</v>
      </c>
      <c r="B101" s="88">
        <v>11117</v>
      </c>
      <c r="C101" s="88">
        <v>24</v>
      </c>
      <c r="D101" s="88">
        <v>24</v>
      </c>
      <c r="E101" s="88" t="s">
        <v>538</v>
      </c>
      <c r="F101" s="88" t="s">
        <v>459</v>
      </c>
      <c r="G101" s="88" t="s">
        <v>483</v>
      </c>
      <c r="H101" s="88" t="s">
        <v>525</v>
      </c>
      <c r="I101" s="88">
        <v>3</v>
      </c>
      <c r="J101" s="88">
        <v>0</v>
      </c>
      <c r="K101" s="88" t="s">
        <v>526</v>
      </c>
      <c r="L101" s="88">
        <v>5</v>
      </c>
      <c r="M101" s="88">
        <v>2</v>
      </c>
      <c r="N101" s="88">
        <v>13867</v>
      </c>
      <c r="O101" s="88">
        <v>12</v>
      </c>
      <c r="P101" s="88" t="s">
        <v>580</v>
      </c>
      <c r="Q101" s="88">
        <v>223000</v>
      </c>
      <c r="R101" s="88" t="s">
        <v>581</v>
      </c>
      <c r="S101" s="88">
        <v>0</v>
      </c>
    </row>
    <row r="102" spans="1:19" ht="15" thickBot="1" x14ac:dyDescent="0.35">
      <c r="A102" s="87" t="s">
        <v>39</v>
      </c>
      <c r="B102" s="88">
        <v>3</v>
      </c>
      <c r="C102" s="88">
        <v>24</v>
      </c>
      <c r="D102" s="88">
        <v>24</v>
      </c>
      <c r="E102" s="88" t="s">
        <v>531</v>
      </c>
      <c r="F102" s="88" t="s">
        <v>475</v>
      </c>
      <c r="G102" s="88" t="s">
        <v>497</v>
      </c>
      <c r="H102" s="88" t="s">
        <v>509</v>
      </c>
      <c r="I102" s="88">
        <v>6856</v>
      </c>
      <c r="J102" s="88">
        <v>4</v>
      </c>
      <c r="K102" s="88" t="s">
        <v>522</v>
      </c>
      <c r="L102" s="88">
        <v>8941</v>
      </c>
      <c r="M102" s="88">
        <v>5</v>
      </c>
      <c r="N102" s="88">
        <v>13868</v>
      </c>
      <c r="O102" s="88">
        <v>13</v>
      </c>
      <c r="P102" s="88" t="s">
        <v>582</v>
      </c>
      <c r="Q102" s="88">
        <v>231000</v>
      </c>
      <c r="R102" s="88" t="s">
        <v>583</v>
      </c>
      <c r="S102" s="88">
        <v>0</v>
      </c>
    </row>
    <row r="103" spans="1:19" ht="15" thickBot="1" x14ac:dyDescent="0.35">
      <c r="A103" s="87" t="s">
        <v>40</v>
      </c>
      <c r="B103" s="88">
        <v>0</v>
      </c>
      <c r="C103" s="88">
        <v>24</v>
      </c>
      <c r="D103" s="88">
        <v>24</v>
      </c>
      <c r="E103" s="88" t="s">
        <v>515</v>
      </c>
      <c r="F103" s="88" t="s">
        <v>496</v>
      </c>
      <c r="G103" s="88" t="s">
        <v>504</v>
      </c>
      <c r="H103" s="88" t="s">
        <v>505</v>
      </c>
      <c r="I103" s="88">
        <v>6857</v>
      </c>
      <c r="J103" s="88">
        <v>5</v>
      </c>
      <c r="K103" s="88" t="s">
        <v>518</v>
      </c>
      <c r="L103" s="88">
        <v>8947</v>
      </c>
      <c r="M103" s="88">
        <v>1</v>
      </c>
      <c r="N103" s="88">
        <v>13869</v>
      </c>
      <c r="O103" s="88">
        <v>14</v>
      </c>
      <c r="P103" s="88" t="s">
        <v>584</v>
      </c>
      <c r="Q103" s="88">
        <v>237700</v>
      </c>
      <c r="R103" s="88" t="s">
        <v>581</v>
      </c>
      <c r="S103" s="88">
        <v>0</v>
      </c>
    </row>
    <row r="104" spans="1:19" ht="15" thickBot="1" x14ac:dyDescent="0.35">
      <c r="A104" s="87" t="s">
        <v>41</v>
      </c>
      <c r="B104" s="88">
        <v>1</v>
      </c>
      <c r="C104" s="88">
        <v>24</v>
      </c>
      <c r="D104" s="88">
        <v>24</v>
      </c>
      <c r="E104" s="88" t="s">
        <v>511</v>
      </c>
      <c r="F104" s="88">
        <v>5971</v>
      </c>
      <c r="G104" s="88" t="s">
        <v>476</v>
      </c>
      <c r="H104" s="88" t="s">
        <v>498</v>
      </c>
      <c r="I104" s="88">
        <v>6859</v>
      </c>
      <c r="J104" s="88">
        <v>7</v>
      </c>
      <c r="K104" s="88" t="s">
        <v>514</v>
      </c>
      <c r="L104" s="88">
        <v>8948</v>
      </c>
      <c r="M104" s="88">
        <v>3</v>
      </c>
      <c r="N104" s="88">
        <v>13870</v>
      </c>
      <c r="O104" s="88">
        <v>17</v>
      </c>
      <c r="P104" s="88" t="s">
        <v>585</v>
      </c>
      <c r="Q104" s="88">
        <v>247700</v>
      </c>
      <c r="R104" s="88" t="s">
        <v>586</v>
      </c>
      <c r="S104" s="88">
        <v>0</v>
      </c>
    </row>
    <row r="105" spans="1:19" ht="15" thickBot="1" x14ac:dyDescent="0.35">
      <c r="A105" s="87" t="s">
        <v>42</v>
      </c>
      <c r="B105" s="88">
        <v>2</v>
      </c>
      <c r="C105" s="88">
        <v>24</v>
      </c>
      <c r="D105" s="88">
        <v>24</v>
      </c>
      <c r="E105" s="88" t="s">
        <v>507</v>
      </c>
      <c r="F105" s="88">
        <v>8</v>
      </c>
      <c r="G105" s="88" t="s">
        <v>452</v>
      </c>
      <c r="H105" s="88" t="s">
        <v>484</v>
      </c>
      <c r="I105" s="88">
        <v>6860</v>
      </c>
      <c r="J105" s="88">
        <v>2</v>
      </c>
      <c r="K105" s="88" t="s">
        <v>510</v>
      </c>
      <c r="L105" s="88">
        <v>8946</v>
      </c>
      <c r="M105" s="88">
        <v>8</v>
      </c>
      <c r="N105" s="88">
        <v>13871</v>
      </c>
      <c r="O105" s="88">
        <v>15</v>
      </c>
      <c r="P105" s="88" t="s">
        <v>587</v>
      </c>
      <c r="Q105" s="88">
        <v>263200</v>
      </c>
      <c r="R105" s="88" t="s">
        <v>563</v>
      </c>
      <c r="S105" s="88">
        <v>0</v>
      </c>
    </row>
    <row r="106" spans="1:19" ht="15" thickBot="1" x14ac:dyDescent="0.35">
      <c r="A106" s="87" t="s">
        <v>43</v>
      </c>
      <c r="B106" s="88">
        <v>4</v>
      </c>
      <c r="C106" s="88">
        <v>24</v>
      </c>
      <c r="D106" s="88">
        <v>24</v>
      </c>
      <c r="E106" s="88" t="s">
        <v>502</v>
      </c>
      <c r="F106" s="88">
        <v>5</v>
      </c>
      <c r="G106" s="88" t="s">
        <v>490</v>
      </c>
      <c r="H106" s="88" t="s">
        <v>461</v>
      </c>
      <c r="I106" s="88">
        <v>6864</v>
      </c>
      <c r="J106" s="88">
        <v>6</v>
      </c>
      <c r="K106" s="88" t="s">
        <v>506</v>
      </c>
      <c r="L106" s="88">
        <v>8949</v>
      </c>
      <c r="M106" s="88">
        <v>12</v>
      </c>
      <c r="N106" s="88">
        <v>13872</v>
      </c>
      <c r="O106" s="88">
        <v>16</v>
      </c>
      <c r="P106" s="88" t="s">
        <v>588</v>
      </c>
      <c r="Q106" s="88">
        <v>297000</v>
      </c>
      <c r="R106" s="88" t="s">
        <v>566</v>
      </c>
      <c r="S106" s="88">
        <v>0</v>
      </c>
    </row>
    <row r="107" spans="1:19" ht="15" thickBot="1" x14ac:dyDescent="0.35">
      <c r="A107" s="87" t="s">
        <v>44</v>
      </c>
      <c r="B107" s="88">
        <v>5</v>
      </c>
      <c r="C107" s="88">
        <v>24</v>
      </c>
      <c r="D107" s="88">
        <v>24</v>
      </c>
      <c r="E107" s="88" t="s">
        <v>495</v>
      </c>
      <c r="F107" s="88">
        <v>2</v>
      </c>
      <c r="G107" s="88" t="s">
        <v>468</v>
      </c>
      <c r="H107" s="88" t="s">
        <v>461</v>
      </c>
      <c r="I107" s="88">
        <v>6866</v>
      </c>
      <c r="J107" s="88">
        <v>17</v>
      </c>
      <c r="K107" s="88" t="s">
        <v>500</v>
      </c>
      <c r="L107" s="88">
        <v>8950</v>
      </c>
      <c r="M107" s="88">
        <v>16</v>
      </c>
      <c r="N107" s="88" t="s">
        <v>494</v>
      </c>
      <c r="O107" s="88">
        <v>18</v>
      </c>
      <c r="P107" s="88">
        <v>329900</v>
      </c>
      <c r="Q107" s="88">
        <v>329900</v>
      </c>
      <c r="R107" s="88">
        <v>0</v>
      </c>
      <c r="S107" s="88">
        <v>0</v>
      </c>
    </row>
    <row r="108" spans="1:19" ht="15" thickBot="1" x14ac:dyDescent="0.35">
      <c r="A108" s="87" t="s">
        <v>45</v>
      </c>
      <c r="B108" s="88">
        <v>11107</v>
      </c>
      <c r="C108" s="88">
        <v>24</v>
      </c>
      <c r="D108" s="88">
        <v>24</v>
      </c>
      <c r="E108" s="88" t="s">
        <v>481</v>
      </c>
      <c r="F108" s="88">
        <v>0</v>
      </c>
      <c r="G108" s="88" t="s">
        <v>460</v>
      </c>
      <c r="H108" s="88" t="s">
        <v>461</v>
      </c>
      <c r="I108" s="88">
        <v>13161</v>
      </c>
      <c r="J108" s="88" t="s">
        <v>471</v>
      </c>
      <c r="K108" s="88" t="s">
        <v>493</v>
      </c>
      <c r="L108" s="88">
        <v>8951</v>
      </c>
      <c r="M108" s="88">
        <v>373</v>
      </c>
      <c r="N108" s="88" t="s">
        <v>494</v>
      </c>
      <c r="O108" s="88">
        <v>19</v>
      </c>
      <c r="P108" s="88" t="s">
        <v>589</v>
      </c>
      <c r="Q108" s="88">
        <v>367800</v>
      </c>
      <c r="R108" s="88" t="s">
        <v>590</v>
      </c>
      <c r="S108" s="88">
        <v>0</v>
      </c>
    </row>
    <row r="109" spans="1:19" ht="15" thickBot="1" x14ac:dyDescent="0.35">
      <c r="A109" s="87" t="s">
        <v>46</v>
      </c>
      <c r="B109" s="88">
        <v>6</v>
      </c>
      <c r="C109" s="88">
        <v>24</v>
      </c>
      <c r="D109" s="88">
        <v>24</v>
      </c>
      <c r="E109" s="88" t="s">
        <v>488</v>
      </c>
      <c r="F109" s="88">
        <v>7</v>
      </c>
      <c r="G109" s="88">
        <v>3</v>
      </c>
      <c r="H109" s="88" t="s">
        <v>453</v>
      </c>
      <c r="I109" s="88">
        <v>2</v>
      </c>
      <c r="J109" s="88">
        <v>21</v>
      </c>
      <c r="K109" s="88" t="s">
        <v>486</v>
      </c>
      <c r="L109" s="88">
        <v>8952</v>
      </c>
      <c r="M109" s="88">
        <v>376</v>
      </c>
      <c r="N109" s="88" t="s">
        <v>487</v>
      </c>
      <c r="O109" s="88">
        <v>20</v>
      </c>
      <c r="P109" s="88" t="s">
        <v>591</v>
      </c>
      <c r="Q109" s="88">
        <v>403600</v>
      </c>
      <c r="R109" s="88" t="s">
        <v>592</v>
      </c>
      <c r="S109" s="88">
        <v>0</v>
      </c>
    </row>
    <row r="110" spans="1:19" ht="15" thickBot="1" x14ac:dyDescent="0.35">
      <c r="A110" s="87" t="s">
        <v>47</v>
      </c>
      <c r="B110" s="88">
        <v>11115</v>
      </c>
      <c r="C110" s="88">
        <v>24</v>
      </c>
      <c r="D110" s="88">
        <v>24</v>
      </c>
      <c r="E110" s="88" t="s">
        <v>474</v>
      </c>
      <c r="F110" s="88">
        <v>3</v>
      </c>
      <c r="G110" s="88">
        <v>5</v>
      </c>
      <c r="H110" s="88" t="s">
        <v>491</v>
      </c>
      <c r="I110" s="88">
        <v>6858</v>
      </c>
      <c r="J110" s="88" t="s">
        <v>463</v>
      </c>
      <c r="K110" s="88" t="s">
        <v>479</v>
      </c>
      <c r="L110" s="88">
        <v>8953</v>
      </c>
      <c r="M110" s="88">
        <v>15</v>
      </c>
      <c r="N110" s="88" t="s">
        <v>480</v>
      </c>
      <c r="O110" s="88">
        <v>21</v>
      </c>
      <c r="P110" s="88" t="s">
        <v>593</v>
      </c>
      <c r="Q110" s="88">
        <v>438800</v>
      </c>
      <c r="R110" s="88" t="s">
        <v>594</v>
      </c>
      <c r="S110" s="88">
        <v>0</v>
      </c>
    </row>
    <row r="111" spans="1:19" ht="15" thickBot="1" x14ac:dyDescent="0.35">
      <c r="A111" s="87" t="s">
        <v>48</v>
      </c>
      <c r="B111" s="88">
        <v>11123</v>
      </c>
      <c r="C111" s="88">
        <v>24</v>
      </c>
      <c r="D111" s="88">
        <v>24</v>
      </c>
      <c r="E111" s="88" t="s">
        <v>450</v>
      </c>
      <c r="F111" s="88">
        <v>2</v>
      </c>
      <c r="G111" s="88">
        <v>8</v>
      </c>
      <c r="H111" s="88" t="s">
        <v>539</v>
      </c>
      <c r="I111" s="88">
        <v>6861</v>
      </c>
      <c r="J111" s="88" t="s">
        <v>455</v>
      </c>
      <c r="K111" s="88" t="s">
        <v>472</v>
      </c>
      <c r="L111" s="88">
        <v>8954</v>
      </c>
      <c r="M111" s="88">
        <v>374</v>
      </c>
      <c r="N111" s="88" t="s">
        <v>473</v>
      </c>
      <c r="O111" s="88">
        <v>22</v>
      </c>
      <c r="P111" s="88" t="s">
        <v>595</v>
      </c>
      <c r="Q111" s="88">
        <v>515766</v>
      </c>
      <c r="R111" s="88" t="s">
        <v>596</v>
      </c>
      <c r="S111" s="88">
        <v>0</v>
      </c>
    </row>
    <row r="112" spans="1:19" ht="15" thickBot="1" x14ac:dyDescent="0.35">
      <c r="A112" s="87" t="s">
        <v>49</v>
      </c>
      <c r="B112" s="88" t="s">
        <v>449</v>
      </c>
      <c r="C112" s="88">
        <v>24</v>
      </c>
      <c r="D112" s="88">
        <v>24</v>
      </c>
      <c r="E112" s="88" t="s">
        <v>466</v>
      </c>
      <c r="F112" s="88">
        <v>5</v>
      </c>
      <c r="G112" s="88">
        <v>6</v>
      </c>
      <c r="H112" s="88">
        <v>0</v>
      </c>
      <c r="I112" s="88">
        <v>6863</v>
      </c>
      <c r="J112" s="88">
        <v>20</v>
      </c>
      <c r="K112" s="88" t="s">
        <v>456</v>
      </c>
      <c r="L112" s="88">
        <v>8956</v>
      </c>
      <c r="M112" s="88">
        <v>377</v>
      </c>
      <c r="N112" s="88" t="s">
        <v>465</v>
      </c>
      <c r="O112" s="88">
        <v>23</v>
      </c>
      <c r="P112" s="88" t="s">
        <v>597</v>
      </c>
      <c r="Q112" s="88">
        <v>589114</v>
      </c>
      <c r="R112" s="88" t="s">
        <v>598</v>
      </c>
      <c r="S112" s="88">
        <v>0</v>
      </c>
    </row>
    <row r="113" spans="1:19" ht="15" thickBot="1" x14ac:dyDescent="0.35">
      <c r="A113" s="87" t="s">
        <v>50</v>
      </c>
      <c r="B113" s="88">
        <v>11109</v>
      </c>
      <c r="C113" s="88">
        <v>24</v>
      </c>
      <c r="D113" s="88">
        <v>24</v>
      </c>
      <c r="E113" s="88" t="s">
        <v>458</v>
      </c>
      <c r="F113" s="88">
        <v>7</v>
      </c>
      <c r="G113" s="88" t="s">
        <v>528</v>
      </c>
      <c r="H113" s="88" t="s">
        <v>533</v>
      </c>
      <c r="I113" s="88">
        <v>6862</v>
      </c>
      <c r="J113" s="88">
        <v>10</v>
      </c>
      <c r="K113" s="88" t="s">
        <v>464</v>
      </c>
      <c r="L113" s="88">
        <v>8955</v>
      </c>
      <c r="M113" s="88">
        <v>378</v>
      </c>
      <c r="N113" s="88" t="s">
        <v>457</v>
      </c>
      <c r="O113" s="88">
        <v>24</v>
      </c>
      <c r="P113" s="88">
        <v>646799</v>
      </c>
      <c r="Q113" s="88">
        <v>646800</v>
      </c>
      <c r="R113" s="88">
        <v>1</v>
      </c>
      <c r="S113" s="88">
        <v>0</v>
      </c>
    </row>
    <row r="114" spans="1:19" ht="15" thickBot="1" x14ac:dyDescent="0.35"/>
    <row r="115" spans="1:19" ht="23.4" thickBot="1" x14ac:dyDescent="0.35">
      <c r="A115" s="89" t="s">
        <v>81</v>
      </c>
      <c r="B115" s="90" t="s">
        <v>599</v>
      </c>
    </row>
    <row r="116" spans="1:19" ht="18.600000000000001" thickBot="1" x14ac:dyDescent="0.35">
      <c r="A116" s="89" t="s">
        <v>213</v>
      </c>
      <c r="B116" s="90">
        <v>0</v>
      </c>
    </row>
    <row r="117" spans="1:19" ht="18.600000000000001" thickBot="1" x14ac:dyDescent="0.35">
      <c r="A117" s="89" t="s">
        <v>82</v>
      </c>
      <c r="B117" s="90">
        <v>6716880</v>
      </c>
    </row>
    <row r="118" spans="1:19" ht="18.600000000000001" thickBot="1" x14ac:dyDescent="0.35">
      <c r="A118" s="89" t="s">
        <v>83</v>
      </c>
      <c r="B118" s="90">
        <v>6716880</v>
      </c>
    </row>
    <row r="119" spans="1:19" ht="27.6" thickBot="1" x14ac:dyDescent="0.35">
      <c r="A119" s="89" t="s">
        <v>84</v>
      </c>
      <c r="B119" s="90">
        <v>0</v>
      </c>
    </row>
    <row r="120" spans="1:19" ht="27.6" thickBot="1" x14ac:dyDescent="0.35">
      <c r="A120" s="89" t="s">
        <v>85</v>
      </c>
      <c r="B120" s="90"/>
    </row>
    <row r="121" spans="1:19" ht="27.6" thickBot="1" x14ac:dyDescent="0.35">
      <c r="A121" s="89" t="s">
        <v>86</v>
      </c>
      <c r="B121" s="90"/>
    </row>
    <row r="122" spans="1:19" ht="18.600000000000001" thickBot="1" x14ac:dyDescent="0.35">
      <c r="A122" s="89" t="s">
        <v>87</v>
      </c>
      <c r="B122" s="90">
        <v>0</v>
      </c>
    </row>
    <row r="124" spans="1:19" x14ac:dyDescent="0.3">
      <c r="A124" s="7" t="s">
        <v>88</v>
      </c>
    </row>
    <row r="126" spans="1:19" x14ac:dyDescent="0.3">
      <c r="A126" s="91" t="s">
        <v>236</v>
      </c>
    </row>
    <row r="127" spans="1:19" x14ac:dyDescent="0.3">
      <c r="A127" s="91" t="s">
        <v>600</v>
      </c>
    </row>
  </sheetData>
  <hyperlinks>
    <hyperlink ref="A124" r:id="rId1" display="https://miau.my-x.hu/myx-free/coco/test/681373520260131112853.html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>
    <tabColor theme="0"/>
  </sheetPr>
  <dimension ref="A1:U94"/>
  <sheetViews>
    <sheetView zoomScaleNormal="100" workbookViewId="0"/>
  </sheetViews>
  <sheetFormatPr defaultRowHeight="14.4" x14ac:dyDescent="0.3"/>
  <cols>
    <col min="1" max="1" width="13.5546875" bestFit="1" customWidth="1"/>
    <col min="2" max="2" width="13.33203125" bestFit="1" customWidth="1"/>
    <col min="3" max="3" width="14.44140625" bestFit="1" customWidth="1"/>
    <col min="4" max="4" width="15.88671875" customWidth="1"/>
    <col min="7" max="7" width="14.109375" customWidth="1"/>
    <col min="8" max="8" width="11.33203125" customWidth="1"/>
    <col min="9" max="9" width="15.5546875" customWidth="1"/>
    <col min="10" max="10" width="12.88671875" customWidth="1"/>
    <col min="11" max="12" width="15" customWidth="1"/>
    <col min="13" max="13" width="14.109375" bestFit="1" customWidth="1"/>
    <col min="14" max="14" width="14" bestFit="1" customWidth="1"/>
    <col min="15" max="15" width="14.33203125" customWidth="1"/>
    <col min="16" max="16" width="12.33203125" bestFit="1" customWidth="1"/>
    <col min="21" max="21" width="15.33203125" customWidth="1"/>
    <col min="22" max="22" width="15.33203125" bestFit="1" customWidth="1"/>
  </cols>
  <sheetData>
    <row r="1" spans="1:21" x14ac:dyDescent="0.3">
      <c r="A1" t="s">
        <v>113</v>
      </c>
      <c r="B1" t="s">
        <v>112</v>
      </c>
    </row>
    <row r="2" spans="1:21" s="31" customFormat="1" ht="43.2" x14ac:dyDescent="0.3">
      <c r="B2" s="31" t="s">
        <v>0</v>
      </c>
      <c r="C2" s="31" t="s">
        <v>108</v>
      </c>
      <c r="D2" s="31" t="s">
        <v>179</v>
      </c>
      <c r="E2" s="31" t="s">
        <v>185</v>
      </c>
      <c r="F2" s="31" t="s">
        <v>106</v>
      </c>
      <c r="G2" s="31" t="s">
        <v>601</v>
      </c>
      <c r="H2" s="31" t="s">
        <v>107</v>
      </c>
      <c r="I2" s="31" t="s">
        <v>181</v>
      </c>
      <c r="J2" s="31" t="s">
        <v>602</v>
      </c>
      <c r="K2" s="31" t="s">
        <v>191</v>
      </c>
      <c r="L2" s="31" t="s">
        <v>200</v>
      </c>
      <c r="M2" s="31" t="s">
        <v>187</v>
      </c>
      <c r="N2" s="31" t="s">
        <v>203</v>
      </c>
      <c r="O2" s="31" t="s">
        <v>237</v>
      </c>
      <c r="P2" s="31" t="s">
        <v>1</v>
      </c>
      <c r="S2" s="31" t="s">
        <v>0</v>
      </c>
      <c r="T2" s="31" t="s">
        <v>108</v>
      </c>
      <c r="U2" s="31" t="s">
        <v>179</v>
      </c>
    </row>
    <row r="3" spans="1:21" x14ac:dyDescent="0.3">
      <c r="A3" t="s">
        <v>110</v>
      </c>
      <c r="B3" t="s">
        <v>103</v>
      </c>
      <c r="C3" t="s">
        <v>103</v>
      </c>
      <c r="D3" t="s">
        <v>103</v>
      </c>
      <c r="E3" t="s">
        <v>189</v>
      </c>
      <c r="F3" t="s">
        <v>104</v>
      </c>
      <c r="G3" t="s">
        <v>104</v>
      </c>
      <c r="H3" t="s">
        <v>104</v>
      </c>
      <c r="I3" t="s">
        <v>104</v>
      </c>
      <c r="J3" t="s">
        <v>104</v>
      </c>
      <c r="K3" t="s">
        <v>190</v>
      </c>
      <c r="L3" t="s">
        <v>190</v>
      </c>
      <c r="M3" t="s">
        <v>188</v>
      </c>
      <c r="N3" t="s">
        <v>104</v>
      </c>
      <c r="O3" t="s">
        <v>104</v>
      </c>
      <c r="P3" t="s">
        <v>103</v>
      </c>
      <c r="Q3" s="6"/>
      <c r="S3" t="s">
        <v>104</v>
      </c>
      <c r="T3" t="s">
        <v>104</v>
      </c>
      <c r="U3" t="s">
        <v>104</v>
      </c>
    </row>
    <row r="4" spans="1:21" x14ac:dyDescent="0.3">
      <c r="A4">
        <v>2000</v>
      </c>
      <c r="B4" s="32">
        <f>P4-(P4/(1+S4/100))</f>
        <v>7818.5792349726835</v>
      </c>
      <c r="C4" s="32">
        <f t="shared" ref="C4:C27" si="0">P4*T4/100</f>
        <v>7008</v>
      </c>
      <c r="D4" s="32">
        <f t="shared" ref="D4:D27" si="1">P4*U4/100</f>
        <v>2628</v>
      </c>
      <c r="E4" s="24">
        <v>22.325578200000002</v>
      </c>
      <c r="F4">
        <v>6.6</v>
      </c>
      <c r="G4" s="24">
        <v>-2.9392340654247118</v>
      </c>
      <c r="H4">
        <v>11.5</v>
      </c>
      <c r="I4">
        <v>55.6</v>
      </c>
      <c r="J4">
        <v>25.5</v>
      </c>
      <c r="K4" s="24">
        <v>7942.8</v>
      </c>
      <c r="L4">
        <v>2852.9</v>
      </c>
      <c r="M4">
        <v>1110</v>
      </c>
      <c r="N4">
        <v>69.400000000000006</v>
      </c>
      <c r="O4">
        <v>14</v>
      </c>
      <c r="P4">
        <v>87600</v>
      </c>
      <c r="Q4" s="6"/>
      <c r="S4" s="33">
        <v>9.8000000000000007</v>
      </c>
      <c r="T4" s="33">
        <v>8</v>
      </c>
      <c r="U4" s="33">
        <v>3</v>
      </c>
    </row>
    <row r="5" spans="1:21" x14ac:dyDescent="0.3">
      <c r="A5">
        <v>2001</v>
      </c>
      <c r="B5" s="32">
        <f t="shared" ref="B5:B28" si="2">P5-(P5/(1+S5/100))</f>
        <v>8728.2051282051398</v>
      </c>
      <c r="C5" s="32">
        <f t="shared" si="0"/>
        <v>8288</v>
      </c>
      <c r="D5" s="32">
        <f t="shared" si="1"/>
        <v>3108</v>
      </c>
      <c r="E5" s="24">
        <v>23.234711299999997</v>
      </c>
      <c r="F5">
        <v>5.7</v>
      </c>
      <c r="G5" s="24">
        <v>-3.9698838366737119</v>
      </c>
      <c r="H5">
        <v>10.9</v>
      </c>
      <c r="I5">
        <v>52.2</v>
      </c>
      <c r="J5">
        <v>24.9</v>
      </c>
      <c r="K5" s="24">
        <v>8748.17</v>
      </c>
      <c r="L5">
        <v>3158</v>
      </c>
      <c r="M5">
        <v>1078</v>
      </c>
      <c r="N5">
        <v>70</v>
      </c>
      <c r="O5">
        <v>14</v>
      </c>
      <c r="P5">
        <v>103600</v>
      </c>
      <c r="Q5" s="6"/>
      <c r="S5" s="33">
        <v>9.1999999999999993</v>
      </c>
      <c r="T5" s="33">
        <v>8</v>
      </c>
      <c r="U5" s="33">
        <v>3</v>
      </c>
    </row>
    <row r="6" spans="1:21" x14ac:dyDescent="0.3">
      <c r="A6">
        <v>2002</v>
      </c>
      <c r="B6" s="32">
        <f t="shared" si="2"/>
        <v>6165.7169990503317</v>
      </c>
      <c r="C6" s="32">
        <f t="shared" si="0"/>
        <v>9800</v>
      </c>
      <c r="D6" s="32">
        <f t="shared" si="1"/>
        <v>3675</v>
      </c>
      <c r="E6" s="24">
        <v>24.332349499999999</v>
      </c>
      <c r="F6">
        <v>5.6</v>
      </c>
      <c r="G6" s="24">
        <v>-8.7123090186783436</v>
      </c>
      <c r="H6">
        <v>9.07</v>
      </c>
      <c r="I6">
        <v>55.6</v>
      </c>
      <c r="J6">
        <v>24.7</v>
      </c>
      <c r="K6" s="24">
        <v>8873.9696999999996</v>
      </c>
      <c r="L6">
        <v>3525.6</v>
      </c>
      <c r="M6">
        <v>1046</v>
      </c>
      <c r="N6">
        <v>71.400000000000006</v>
      </c>
      <c r="O6">
        <v>14.2</v>
      </c>
      <c r="P6">
        <v>122500</v>
      </c>
      <c r="Q6" s="6"/>
      <c r="S6" s="33">
        <v>5.3</v>
      </c>
      <c r="T6" s="33">
        <v>8</v>
      </c>
      <c r="U6" s="33">
        <v>3</v>
      </c>
    </row>
    <row r="7" spans="1:21" x14ac:dyDescent="0.3">
      <c r="A7">
        <v>2003</v>
      </c>
      <c r="B7" s="32">
        <f t="shared" si="2"/>
        <v>6158.930276981846</v>
      </c>
      <c r="C7" s="32">
        <f t="shared" si="0"/>
        <v>11662</v>
      </c>
      <c r="D7" s="32">
        <f t="shared" si="1"/>
        <v>4116</v>
      </c>
      <c r="E7" s="24">
        <v>25.266222699999997</v>
      </c>
      <c r="F7">
        <v>5.8</v>
      </c>
      <c r="G7" s="24">
        <v>-7.1195630045844212</v>
      </c>
      <c r="H7">
        <v>8.5</v>
      </c>
      <c r="I7">
        <v>58.2</v>
      </c>
      <c r="J7">
        <v>23.6</v>
      </c>
      <c r="K7" s="24">
        <v>19287.419600000001</v>
      </c>
      <c r="L7">
        <v>3709.5</v>
      </c>
      <c r="M7">
        <v>980</v>
      </c>
      <c r="N7">
        <v>74.099999999999994</v>
      </c>
      <c r="O7">
        <v>15.4</v>
      </c>
      <c r="P7">
        <v>137200</v>
      </c>
      <c r="Q7" s="6"/>
      <c r="S7" s="33">
        <v>4.7</v>
      </c>
      <c r="T7" s="33">
        <v>8.5</v>
      </c>
      <c r="U7" s="33">
        <v>3</v>
      </c>
    </row>
    <row r="8" spans="1:21" x14ac:dyDescent="0.3">
      <c r="A8">
        <v>2004</v>
      </c>
      <c r="B8" s="32">
        <f t="shared" si="2"/>
        <v>9276.7790262172348</v>
      </c>
      <c r="C8" s="32">
        <f t="shared" si="0"/>
        <v>12384.5</v>
      </c>
      <c r="D8" s="32">
        <f t="shared" si="1"/>
        <v>5828</v>
      </c>
      <c r="E8" s="24">
        <v>26.487818000000001</v>
      </c>
      <c r="F8">
        <v>5.9</v>
      </c>
      <c r="G8" s="24">
        <v>-6.5886309561719258</v>
      </c>
      <c r="H8">
        <v>11.43</v>
      </c>
      <c r="I8">
        <v>58.9</v>
      </c>
      <c r="J8">
        <v>24</v>
      </c>
      <c r="K8" s="24">
        <v>11232.375800000002</v>
      </c>
      <c r="L8">
        <v>4188.3</v>
      </c>
      <c r="M8">
        <v>942</v>
      </c>
      <c r="N8">
        <v>75.3</v>
      </c>
      <c r="O8">
        <v>16.7</v>
      </c>
      <c r="P8">
        <v>145700</v>
      </c>
      <c r="Q8" s="6"/>
      <c r="S8" s="33">
        <v>6.8</v>
      </c>
      <c r="T8" s="33">
        <v>8.5</v>
      </c>
      <c r="U8" s="33">
        <v>4</v>
      </c>
    </row>
    <row r="9" spans="1:21" x14ac:dyDescent="0.3">
      <c r="A9">
        <v>2005</v>
      </c>
      <c r="B9" s="32">
        <f t="shared" si="2"/>
        <v>5500.7722007722186</v>
      </c>
      <c r="C9" s="32">
        <f t="shared" si="0"/>
        <v>13455.5</v>
      </c>
      <c r="D9" s="32">
        <f t="shared" si="1"/>
        <v>6332</v>
      </c>
      <c r="E9" s="24">
        <v>27.631743100000001</v>
      </c>
      <c r="F9">
        <v>7.2</v>
      </c>
      <c r="G9" s="24">
        <v>-7.8443447538617956</v>
      </c>
      <c r="H9">
        <v>7.19</v>
      </c>
      <c r="I9">
        <v>60.6</v>
      </c>
      <c r="J9">
        <v>23.8</v>
      </c>
      <c r="K9" s="24">
        <v>12425.491199999999</v>
      </c>
      <c r="L9">
        <v>4469.8</v>
      </c>
      <c r="M9">
        <v>944</v>
      </c>
      <c r="N9">
        <v>76.400000000000006</v>
      </c>
      <c r="O9">
        <v>17.100000000000001</v>
      </c>
      <c r="P9">
        <v>158300</v>
      </c>
      <c r="Q9" s="6"/>
      <c r="S9" s="33">
        <v>3.6</v>
      </c>
      <c r="T9" s="33">
        <v>8.5</v>
      </c>
      <c r="U9" s="33">
        <v>4</v>
      </c>
    </row>
    <row r="10" spans="1:21" x14ac:dyDescent="0.3">
      <c r="A10">
        <v>2006</v>
      </c>
      <c r="B10" s="32">
        <f t="shared" si="2"/>
        <v>6426.1790182868135</v>
      </c>
      <c r="C10" s="32">
        <f t="shared" si="0"/>
        <v>14552</v>
      </c>
      <c r="D10" s="32">
        <f t="shared" si="1"/>
        <v>7704</v>
      </c>
      <c r="E10" s="24">
        <v>28.766519099999996</v>
      </c>
      <c r="F10">
        <v>7.5</v>
      </c>
      <c r="G10" s="24">
        <v>-9.334487764074515</v>
      </c>
      <c r="H10">
        <v>6.7</v>
      </c>
      <c r="I10">
        <v>64.5</v>
      </c>
      <c r="J10">
        <v>23.5</v>
      </c>
      <c r="K10" s="24">
        <v>15591.0646</v>
      </c>
      <c r="L10">
        <v>4652.5</v>
      </c>
      <c r="M10">
        <v>907</v>
      </c>
      <c r="N10">
        <v>78</v>
      </c>
      <c r="O10">
        <v>17.7</v>
      </c>
      <c r="P10">
        <v>171200</v>
      </c>
      <c r="Q10" s="6"/>
      <c r="S10" s="33">
        <v>3.9</v>
      </c>
      <c r="T10" s="33">
        <v>8.5</v>
      </c>
      <c r="U10" s="33">
        <v>4.5</v>
      </c>
    </row>
    <row r="11" spans="1:21" x14ac:dyDescent="0.3">
      <c r="A11">
        <v>2007</v>
      </c>
      <c r="B11" s="32">
        <f t="shared" si="2"/>
        <v>13703.703703703708</v>
      </c>
      <c r="C11" s="32">
        <f t="shared" si="0"/>
        <v>15725</v>
      </c>
      <c r="D11" s="32">
        <f t="shared" si="1"/>
        <v>12950</v>
      </c>
      <c r="E11" s="24">
        <v>28.873988499999996</v>
      </c>
      <c r="F11">
        <v>7.5</v>
      </c>
      <c r="G11" s="24">
        <v>-5.0728593075531325</v>
      </c>
      <c r="H11">
        <v>7.8</v>
      </c>
      <c r="I11">
        <v>65.599999999999994</v>
      </c>
      <c r="J11">
        <v>23.7</v>
      </c>
      <c r="K11" s="24">
        <v>17344.509399999999</v>
      </c>
      <c r="L11">
        <v>4771.5</v>
      </c>
      <c r="M11">
        <v>900</v>
      </c>
      <c r="N11">
        <v>79</v>
      </c>
      <c r="O11">
        <v>18.100000000000001</v>
      </c>
      <c r="P11">
        <v>185000</v>
      </c>
      <c r="Q11" s="6"/>
      <c r="S11" s="33">
        <v>8</v>
      </c>
      <c r="T11" s="33">
        <v>8.5</v>
      </c>
      <c r="U11" s="33">
        <v>7</v>
      </c>
    </row>
    <row r="12" spans="1:21" x14ac:dyDescent="0.3">
      <c r="A12">
        <v>2008</v>
      </c>
      <c r="B12" s="32">
        <f t="shared" si="2"/>
        <v>11435.344015080103</v>
      </c>
      <c r="C12" s="32">
        <f t="shared" si="0"/>
        <v>18895.5</v>
      </c>
      <c r="D12" s="32">
        <f t="shared" si="1"/>
        <v>11934</v>
      </c>
      <c r="E12" s="24">
        <v>29.125958799999996</v>
      </c>
      <c r="F12">
        <v>7.9</v>
      </c>
      <c r="G12" s="24">
        <v>-3.8054373752203103</v>
      </c>
      <c r="H12">
        <v>8.68</v>
      </c>
      <c r="I12">
        <v>71.8</v>
      </c>
      <c r="J12">
        <v>23.3</v>
      </c>
      <c r="K12" s="24">
        <v>18440.430889529995</v>
      </c>
      <c r="L12">
        <v>4942.3999999999996</v>
      </c>
      <c r="M12">
        <v>953</v>
      </c>
      <c r="N12">
        <v>79.599999999999994</v>
      </c>
      <c r="O12">
        <v>19.3</v>
      </c>
      <c r="P12">
        <v>198900</v>
      </c>
      <c r="Q12" s="6"/>
      <c r="S12" s="33">
        <v>6.1</v>
      </c>
      <c r="T12" s="33">
        <v>9.5</v>
      </c>
      <c r="U12" s="33">
        <v>6</v>
      </c>
    </row>
    <row r="13" spans="1:21" x14ac:dyDescent="0.3">
      <c r="A13">
        <v>2009</v>
      </c>
      <c r="B13" s="32">
        <f t="shared" si="2"/>
        <v>8053.3589251439553</v>
      </c>
      <c r="C13" s="32">
        <f t="shared" si="0"/>
        <v>18981</v>
      </c>
      <c r="D13" s="32">
        <f t="shared" si="1"/>
        <v>11988</v>
      </c>
      <c r="E13" s="24">
        <v>27.153311800000001</v>
      </c>
      <c r="F13">
        <v>10.1</v>
      </c>
      <c r="G13" s="24">
        <v>-4.7560262448528468</v>
      </c>
      <c r="H13">
        <v>8.6300000000000008</v>
      </c>
      <c r="I13">
        <v>78.2</v>
      </c>
      <c r="J13">
        <v>22.6</v>
      </c>
      <c r="K13" s="24">
        <v>16573.977058679</v>
      </c>
      <c r="L13">
        <v>4659.7</v>
      </c>
      <c r="M13">
        <v>979</v>
      </c>
      <c r="N13">
        <v>80.5</v>
      </c>
      <c r="O13">
        <v>19.8</v>
      </c>
      <c r="P13">
        <v>199800</v>
      </c>
      <c r="Q13" s="6"/>
      <c r="S13" s="33">
        <v>4.2</v>
      </c>
      <c r="T13" s="33">
        <v>9.5</v>
      </c>
      <c r="U13" s="33">
        <v>6</v>
      </c>
    </row>
    <row r="14" spans="1:21" x14ac:dyDescent="0.3">
      <c r="A14">
        <v>2010</v>
      </c>
      <c r="B14" s="32">
        <f t="shared" si="2"/>
        <v>9463.6796949475538</v>
      </c>
      <c r="C14" s="32">
        <f t="shared" si="0"/>
        <v>19247</v>
      </c>
      <c r="D14" s="32">
        <f t="shared" si="1"/>
        <v>15195</v>
      </c>
      <c r="E14" s="24">
        <v>27.427572999999999</v>
      </c>
      <c r="F14">
        <v>11.3</v>
      </c>
      <c r="G14" s="24">
        <v>-4.4501131874639288</v>
      </c>
      <c r="H14">
        <v>5.47</v>
      </c>
      <c r="I14">
        <v>80.2</v>
      </c>
      <c r="J14">
        <v>20.100000000000001</v>
      </c>
      <c r="K14" s="24">
        <v>19690.045110228999</v>
      </c>
      <c r="L14">
        <v>4505.7</v>
      </c>
      <c r="M14">
        <v>880</v>
      </c>
      <c r="N14">
        <v>81.2</v>
      </c>
      <c r="O14">
        <v>20</v>
      </c>
      <c r="P14">
        <v>202600</v>
      </c>
      <c r="Q14" s="6"/>
      <c r="S14" s="33">
        <v>4.9000000000000004</v>
      </c>
      <c r="T14" s="33">
        <v>9.5</v>
      </c>
      <c r="U14" s="33">
        <v>7.5</v>
      </c>
    </row>
    <row r="15" spans="1:21" x14ac:dyDescent="0.3">
      <c r="A15">
        <v>2011</v>
      </c>
      <c r="B15" s="32">
        <f t="shared" si="2"/>
        <v>7998.9412897016155</v>
      </c>
      <c r="C15" s="32">
        <f t="shared" si="0"/>
        <v>21310</v>
      </c>
      <c r="D15" s="32">
        <f t="shared" si="1"/>
        <v>15982.5</v>
      </c>
      <c r="E15" s="24">
        <v>27.956157200000003</v>
      </c>
      <c r="F15">
        <v>11.1</v>
      </c>
      <c r="G15" s="24">
        <v>-5.2051818810051316</v>
      </c>
      <c r="H15">
        <v>6.04</v>
      </c>
      <c r="I15">
        <v>80.5</v>
      </c>
      <c r="J15">
        <v>19.5</v>
      </c>
      <c r="K15" s="24">
        <v>22342.502613877012</v>
      </c>
      <c r="L15">
        <v>4390.8999999999996</v>
      </c>
      <c r="M15">
        <v>859</v>
      </c>
      <c r="N15">
        <v>81.5</v>
      </c>
      <c r="O15">
        <v>21</v>
      </c>
      <c r="P15">
        <v>213100</v>
      </c>
      <c r="Q15" s="6"/>
      <c r="S15" s="33">
        <v>3.9</v>
      </c>
      <c r="T15" s="33">
        <v>10</v>
      </c>
      <c r="U15" s="33">
        <v>7.5</v>
      </c>
    </row>
    <row r="16" spans="1:21" x14ac:dyDescent="0.3">
      <c r="A16">
        <v>2012</v>
      </c>
      <c r="B16" s="32">
        <f t="shared" si="2"/>
        <v>12025.543992431398</v>
      </c>
      <c r="C16" s="32">
        <f t="shared" si="0"/>
        <v>22300</v>
      </c>
      <c r="D16" s="32">
        <f t="shared" si="1"/>
        <v>18955</v>
      </c>
      <c r="E16" s="24">
        <v>27.633666299999998</v>
      </c>
      <c r="F16">
        <v>11.1</v>
      </c>
      <c r="G16" s="24">
        <v>-2.329207964474274</v>
      </c>
      <c r="H16">
        <v>6.77</v>
      </c>
      <c r="I16">
        <v>78.400000000000006</v>
      </c>
      <c r="J16">
        <v>19.100000000000001</v>
      </c>
      <c r="K16" s="24">
        <v>23143.054006477003</v>
      </c>
      <c r="L16">
        <v>4264.1000000000004</v>
      </c>
      <c r="M16">
        <v>874</v>
      </c>
      <c r="N16">
        <v>82</v>
      </c>
      <c r="O16">
        <v>22.1</v>
      </c>
      <c r="P16">
        <v>223000</v>
      </c>
      <c r="Q16" s="6"/>
      <c r="S16" s="33">
        <v>5.7</v>
      </c>
      <c r="T16" s="33">
        <v>10</v>
      </c>
      <c r="U16" s="33">
        <v>8.5</v>
      </c>
    </row>
    <row r="17" spans="1:21" x14ac:dyDescent="0.3">
      <c r="A17">
        <v>2013</v>
      </c>
      <c r="B17" s="32">
        <f t="shared" si="2"/>
        <v>3861.3569321533723</v>
      </c>
      <c r="C17" s="32">
        <f t="shared" si="0"/>
        <v>23100</v>
      </c>
      <c r="D17" s="32">
        <f t="shared" si="1"/>
        <v>19635</v>
      </c>
      <c r="E17" s="24">
        <v>28.197355999999999</v>
      </c>
      <c r="F17">
        <v>10.199999999999999</v>
      </c>
      <c r="G17" s="24">
        <v>-2.6088738436490897</v>
      </c>
      <c r="H17">
        <v>4.37</v>
      </c>
      <c r="I17">
        <v>77.2</v>
      </c>
      <c r="J17">
        <v>20.8</v>
      </c>
      <c r="K17" s="24">
        <v>24117.786292674995</v>
      </c>
      <c r="L17">
        <v>4572.3</v>
      </c>
      <c r="M17">
        <v>880</v>
      </c>
      <c r="N17">
        <v>82.5</v>
      </c>
      <c r="O17">
        <v>22.6</v>
      </c>
      <c r="P17">
        <v>231000</v>
      </c>
      <c r="Q17" s="6"/>
      <c r="S17" s="33">
        <v>1.7</v>
      </c>
      <c r="T17" s="33">
        <v>10</v>
      </c>
      <c r="U17" s="33">
        <v>8.5</v>
      </c>
    </row>
    <row r="18" spans="1:21" x14ac:dyDescent="0.3">
      <c r="A18">
        <v>2014</v>
      </c>
      <c r="B18" s="32">
        <f t="shared" si="2"/>
        <v>-476.35270541082718</v>
      </c>
      <c r="C18" s="32">
        <f t="shared" si="0"/>
        <v>23770</v>
      </c>
      <c r="D18" s="32">
        <f t="shared" si="1"/>
        <v>20204.5</v>
      </c>
      <c r="E18" s="24">
        <v>29.391082299999997</v>
      </c>
      <c r="F18">
        <v>7.8</v>
      </c>
      <c r="G18" s="24">
        <v>-2.7726466805169894</v>
      </c>
      <c r="H18">
        <v>2.38</v>
      </c>
      <c r="I18">
        <v>76.5</v>
      </c>
      <c r="J18">
        <v>22</v>
      </c>
      <c r="K18" s="24">
        <v>26064.040833077001</v>
      </c>
      <c r="L18">
        <v>5532.1</v>
      </c>
      <c r="M18">
        <v>867</v>
      </c>
      <c r="N18">
        <v>83.1</v>
      </c>
      <c r="O18">
        <v>23.4</v>
      </c>
      <c r="P18">
        <v>237700</v>
      </c>
      <c r="Q18" s="6"/>
      <c r="S18" s="33">
        <v>-0.2</v>
      </c>
      <c r="T18" s="33">
        <v>10</v>
      </c>
      <c r="U18" s="33">
        <v>8.5</v>
      </c>
    </row>
    <row r="19" spans="1:21" x14ac:dyDescent="0.3">
      <c r="A19">
        <v>2015</v>
      </c>
      <c r="B19" s="32">
        <f t="shared" si="2"/>
        <v>-247.94794794794871</v>
      </c>
      <c r="C19" s="32">
        <f t="shared" si="0"/>
        <v>24770</v>
      </c>
      <c r="D19" s="32">
        <f t="shared" si="1"/>
        <v>21054.5</v>
      </c>
      <c r="E19" s="24">
        <v>30.450620599999997</v>
      </c>
      <c r="F19">
        <v>6.8</v>
      </c>
      <c r="G19" s="24">
        <v>-2.0150220944255137</v>
      </c>
      <c r="H19">
        <v>1.64</v>
      </c>
      <c r="I19">
        <v>75.7</v>
      </c>
      <c r="J19">
        <v>22.2</v>
      </c>
      <c r="K19" s="24">
        <v>28013.525170725978</v>
      </c>
      <c r="L19">
        <v>6066.8</v>
      </c>
      <c r="M19">
        <v>878</v>
      </c>
      <c r="N19">
        <v>83.2</v>
      </c>
      <c r="O19">
        <v>24.2</v>
      </c>
      <c r="P19">
        <v>247700</v>
      </c>
      <c r="Q19" s="6"/>
      <c r="S19" s="33">
        <v>-0.1</v>
      </c>
      <c r="T19" s="33">
        <v>10</v>
      </c>
      <c r="U19" s="33">
        <v>8.5</v>
      </c>
    </row>
    <row r="20" spans="1:21" x14ac:dyDescent="0.3">
      <c r="A20">
        <v>2016</v>
      </c>
      <c r="B20" s="32">
        <f t="shared" si="2"/>
        <v>1048.6055776892463</v>
      </c>
      <c r="C20" s="32">
        <f t="shared" si="0"/>
        <v>26320</v>
      </c>
      <c r="D20" s="32">
        <f t="shared" si="1"/>
        <v>22372</v>
      </c>
      <c r="E20" s="24">
        <v>31.1870461</v>
      </c>
      <c r="F20">
        <v>5.0999999999999996</v>
      </c>
      <c r="G20" s="24">
        <v>-1.7507689287826467</v>
      </c>
      <c r="H20">
        <v>1.04</v>
      </c>
      <c r="I20">
        <v>74.599999999999994</v>
      </c>
      <c r="J20">
        <v>19.5</v>
      </c>
      <c r="K20" s="24">
        <v>28960.455302764971</v>
      </c>
      <c r="L20">
        <v>5363.7</v>
      </c>
      <c r="M20">
        <v>923</v>
      </c>
      <c r="N20">
        <v>83.4</v>
      </c>
      <c r="O20">
        <v>23.7</v>
      </c>
      <c r="P20">
        <v>263200</v>
      </c>
      <c r="Q20" s="6"/>
      <c r="S20" s="33">
        <v>0.4</v>
      </c>
      <c r="T20" s="33">
        <v>10</v>
      </c>
      <c r="U20" s="33">
        <v>8.5</v>
      </c>
    </row>
    <row r="21" spans="1:21" x14ac:dyDescent="0.3">
      <c r="A21">
        <v>2017</v>
      </c>
      <c r="B21" s="32">
        <f t="shared" si="2"/>
        <v>6960.9375</v>
      </c>
      <c r="C21" s="32">
        <f t="shared" si="0"/>
        <v>29700</v>
      </c>
      <c r="D21" s="32">
        <f t="shared" si="1"/>
        <v>25245</v>
      </c>
      <c r="E21" s="24">
        <v>32.517378399999998</v>
      </c>
      <c r="F21">
        <v>4.2</v>
      </c>
      <c r="G21" s="24">
        <v>-2.3654284908495136</v>
      </c>
      <c r="H21">
        <v>0.9</v>
      </c>
      <c r="I21">
        <v>72</v>
      </c>
      <c r="J21">
        <v>22.1</v>
      </c>
      <c r="K21" s="24">
        <v>31133.857516158008</v>
      </c>
      <c r="L21">
        <v>6878</v>
      </c>
      <c r="M21">
        <v>953</v>
      </c>
      <c r="N21">
        <v>84</v>
      </c>
      <c r="O21">
        <v>24.1</v>
      </c>
      <c r="P21">
        <v>297000</v>
      </c>
      <c r="Q21" s="6"/>
      <c r="S21" s="33">
        <v>2.4</v>
      </c>
      <c r="T21" s="33">
        <v>10</v>
      </c>
      <c r="U21" s="33">
        <v>8.5</v>
      </c>
    </row>
    <row r="22" spans="1:21" x14ac:dyDescent="0.3">
      <c r="A22">
        <v>2018</v>
      </c>
      <c r="B22" s="32">
        <f t="shared" si="2"/>
        <v>8985.6031128405011</v>
      </c>
      <c r="C22" s="32">
        <f t="shared" si="0"/>
        <v>32990</v>
      </c>
      <c r="D22" s="32">
        <f t="shared" si="1"/>
        <v>28041.5</v>
      </c>
      <c r="E22" s="24">
        <v>34.353105799999994</v>
      </c>
      <c r="F22">
        <v>3.7</v>
      </c>
      <c r="G22" s="24">
        <v>-1.9998786587169093</v>
      </c>
      <c r="H22">
        <v>0.9</v>
      </c>
      <c r="I22">
        <v>68.8</v>
      </c>
      <c r="J22">
        <v>24.7</v>
      </c>
      <c r="K22" s="24">
        <v>33409.082456192999</v>
      </c>
      <c r="L22">
        <v>8746.2000000000007</v>
      </c>
      <c r="M22">
        <v>990</v>
      </c>
      <c r="N22">
        <v>84.9</v>
      </c>
      <c r="O22">
        <v>25</v>
      </c>
      <c r="P22">
        <v>329900</v>
      </c>
      <c r="Q22" s="6"/>
      <c r="S22" s="33">
        <v>2.8</v>
      </c>
      <c r="T22" s="33">
        <v>10</v>
      </c>
      <c r="U22" s="33">
        <v>8.5</v>
      </c>
    </row>
    <row r="23" spans="1:21" x14ac:dyDescent="0.3">
      <c r="A23">
        <v>2019</v>
      </c>
      <c r="B23" s="32">
        <f t="shared" si="2"/>
        <v>12094.003868471947</v>
      </c>
      <c r="C23" s="32">
        <f t="shared" si="0"/>
        <v>36780</v>
      </c>
      <c r="D23" s="32">
        <f t="shared" si="1"/>
        <v>31263</v>
      </c>
      <c r="E23" s="24">
        <v>36.096508199999995</v>
      </c>
      <c r="F23">
        <v>3.5</v>
      </c>
      <c r="G23" s="24">
        <v>-1.9732581164489349</v>
      </c>
      <c r="H23">
        <v>0.9</v>
      </c>
      <c r="I23">
        <v>65</v>
      </c>
      <c r="J23">
        <v>27.1</v>
      </c>
      <c r="K23" s="24">
        <v>35470.093306723975</v>
      </c>
      <c r="L23">
        <v>10404.299999999999</v>
      </c>
      <c r="M23">
        <v>1019</v>
      </c>
      <c r="N23">
        <v>84.9</v>
      </c>
      <c r="O23">
        <v>25.9</v>
      </c>
      <c r="P23">
        <v>367800</v>
      </c>
      <c r="Q23" s="6"/>
      <c r="S23" s="33">
        <v>3.4</v>
      </c>
      <c r="T23" s="33">
        <v>10</v>
      </c>
      <c r="U23" s="33">
        <v>8.5</v>
      </c>
    </row>
    <row r="24" spans="1:21" x14ac:dyDescent="0.3">
      <c r="A24">
        <v>2020</v>
      </c>
      <c r="B24" s="32">
        <f t="shared" si="2"/>
        <v>12893.320425943821</v>
      </c>
      <c r="C24" s="32">
        <f t="shared" si="0"/>
        <v>40360</v>
      </c>
      <c r="D24" s="32">
        <f t="shared" si="1"/>
        <v>34306</v>
      </c>
      <c r="E24" s="24">
        <v>34.471961</v>
      </c>
      <c r="F24">
        <v>4.3</v>
      </c>
      <c r="G24" s="24">
        <v>-7.4656539627278669</v>
      </c>
      <c r="H24">
        <v>0.75</v>
      </c>
      <c r="I24">
        <v>78.7</v>
      </c>
      <c r="J24">
        <v>26.8</v>
      </c>
      <c r="K24" s="24">
        <v>36832.592309280008</v>
      </c>
      <c r="L24">
        <v>10835.6</v>
      </c>
      <c r="M24">
        <v>1051</v>
      </c>
      <c r="N24">
        <v>85.6</v>
      </c>
      <c r="O24">
        <v>27.1</v>
      </c>
      <c r="P24">
        <v>403600</v>
      </c>
      <c r="Q24" s="6"/>
      <c r="S24" s="33">
        <v>3.3</v>
      </c>
      <c r="T24" s="33">
        <v>10</v>
      </c>
      <c r="U24" s="33">
        <v>8.5</v>
      </c>
    </row>
    <row r="25" spans="1:21" x14ac:dyDescent="0.3">
      <c r="A25">
        <v>2021</v>
      </c>
      <c r="B25" s="32">
        <f t="shared" si="2"/>
        <v>21292.863939105591</v>
      </c>
      <c r="C25" s="32">
        <f t="shared" si="0"/>
        <v>43880</v>
      </c>
      <c r="D25" s="32">
        <f t="shared" si="1"/>
        <v>37298</v>
      </c>
      <c r="E25" s="24">
        <v>36.947192999999999</v>
      </c>
      <c r="F25">
        <v>4.0999999999999996</v>
      </c>
      <c r="G25" s="24">
        <v>-7.015793305620873</v>
      </c>
      <c r="H25">
        <v>1.1200000000000001</v>
      </c>
      <c r="I25">
        <v>76.2</v>
      </c>
      <c r="J25">
        <v>27.26</v>
      </c>
      <c r="K25" s="24">
        <v>42753.143578247</v>
      </c>
      <c r="L25">
        <v>12621.1</v>
      </c>
      <c r="M25">
        <v>982</v>
      </c>
      <c r="N25">
        <v>86.4</v>
      </c>
      <c r="O25">
        <v>29.3</v>
      </c>
      <c r="P25">
        <v>438800</v>
      </c>
      <c r="Q25" s="6"/>
      <c r="S25" s="33">
        <v>5.0999999999999996</v>
      </c>
      <c r="T25" s="33">
        <v>10</v>
      </c>
      <c r="U25" s="33">
        <v>8.5</v>
      </c>
    </row>
    <row r="26" spans="1:21" x14ac:dyDescent="0.3">
      <c r="A26">
        <v>2022</v>
      </c>
      <c r="B26" s="32">
        <f t="shared" si="2"/>
        <v>65315.344978165929</v>
      </c>
      <c r="C26" s="32">
        <f t="shared" si="0"/>
        <v>51576.6</v>
      </c>
      <c r="D26" s="32">
        <f t="shared" si="1"/>
        <v>43840.11</v>
      </c>
      <c r="E26" s="24">
        <v>38.529929500000001</v>
      </c>
      <c r="F26">
        <v>3.7</v>
      </c>
      <c r="G26" s="24">
        <v>-6.0058596477510271</v>
      </c>
      <c r="H26">
        <v>8.0299999999999994</v>
      </c>
      <c r="I26">
        <v>73.8</v>
      </c>
      <c r="J26">
        <v>27.85</v>
      </c>
      <c r="K26" s="24">
        <v>55750.908876309986</v>
      </c>
      <c r="L26">
        <v>15342.8</v>
      </c>
      <c r="M26">
        <v>1027</v>
      </c>
      <c r="N26">
        <v>87.1</v>
      </c>
      <c r="O26">
        <v>29.4</v>
      </c>
      <c r="P26">
        <v>515766</v>
      </c>
      <c r="Q26" s="6"/>
      <c r="S26" s="33">
        <v>14.5</v>
      </c>
      <c r="T26" s="33">
        <v>10</v>
      </c>
      <c r="U26" s="33">
        <v>8.5</v>
      </c>
    </row>
    <row r="27" spans="1:21" x14ac:dyDescent="0.3">
      <c r="A27">
        <v>2023</v>
      </c>
      <c r="B27" s="32">
        <f t="shared" si="2"/>
        <v>88166.721088435326</v>
      </c>
      <c r="C27" s="32">
        <f t="shared" si="0"/>
        <v>58911.4</v>
      </c>
      <c r="D27" s="32">
        <f t="shared" si="1"/>
        <v>50074.69</v>
      </c>
      <c r="E27" s="24">
        <v>38.266310599999997</v>
      </c>
      <c r="F27">
        <v>4.2</v>
      </c>
      <c r="G27" s="24">
        <v>-6.7335143177419479</v>
      </c>
      <c r="H27">
        <v>12.75</v>
      </c>
      <c r="I27">
        <v>73.400000000000006</v>
      </c>
      <c r="J27">
        <v>25.59</v>
      </c>
      <c r="K27" s="24">
        <v>57124.797063151018</v>
      </c>
      <c r="L27">
        <v>16085.3</v>
      </c>
      <c r="M27">
        <v>1052</v>
      </c>
      <c r="N27">
        <v>87.4</v>
      </c>
      <c r="O27">
        <v>29.8</v>
      </c>
      <c r="P27">
        <v>589114</v>
      </c>
      <c r="Q27" s="6"/>
      <c r="S27" s="33">
        <v>17.600000000000001</v>
      </c>
      <c r="T27" s="33">
        <v>10</v>
      </c>
      <c r="U27" s="33">
        <v>8.5</v>
      </c>
    </row>
    <row r="28" spans="1:21" x14ac:dyDescent="0.3">
      <c r="A28">
        <v>2024</v>
      </c>
      <c r="B28" s="32">
        <f t="shared" si="2"/>
        <v>23077.724204435828</v>
      </c>
      <c r="C28" s="32">
        <f>P28*T28/100</f>
        <v>64680</v>
      </c>
      <c r="D28" s="32">
        <f>P28*U28/100</f>
        <v>54978</v>
      </c>
      <c r="E28" s="24">
        <v>38.469754500000001</v>
      </c>
      <c r="F28">
        <v>4.3</v>
      </c>
      <c r="G28" s="24">
        <v>-4.8935713468357847</v>
      </c>
      <c r="H28">
        <v>7.69</v>
      </c>
      <c r="I28">
        <v>73.5</v>
      </c>
      <c r="J28">
        <v>23.4</v>
      </c>
      <c r="K28" s="24">
        <v>57007.789805393986</v>
      </c>
      <c r="L28">
        <v>15501</v>
      </c>
      <c r="M28">
        <v>1057</v>
      </c>
      <c r="N28">
        <v>88.1</v>
      </c>
      <c r="O28">
        <v>31.1</v>
      </c>
      <c r="P28">
        <v>646800</v>
      </c>
      <c r="Q28" s="6"/>
      <c r="S28" s="33">
        <v>3.7</v>
      </c>
      <c r="T28" s="33">
        <v>10</v>
      </c>
      <c r="U28" s="33">
        <v>8.5</v>
      </c>
    </row>
    <row r="29" spans="1:21" x14ac:dyDescent="0.3">
      <c r="Q29" s="6"/>
    </row>
    <row r="30" spans="1:21" x14ac:dyDescent="0.3">
      <c r="Q30" s="54"/>
    </row>
    <row r="31" spans="1:21" x14ac:dyDescent="0.3">
      <c r="F31" s="45"/>
    </row>
    <row r="33" spans="2:2" x14ac:dyDescent="0.3">
      <c r="B33" s="25"/>
    </row>
    <row r="34" spans="2:2" x14ac:dyDescent="0.3">
      <c r="B34" s="25"/>
    </row>
    <row r="35" spans="2:2" x14ac:dyDescent="0.3">
      <c r="B35" s="25"/>
    </row>
    <row r="36" spans="2:2" x14ac:dyDescent="0.3">
      <c r="B36" s="25"/>
    </row>
    <row r="37" spans="2:2" x14ac:dyDescent="0.3">
      <c r="B37" s="25"/>
    </row>
    <row r="38" spans="2:2" x14ac:dyDescent="0.3">
      <c r="B38" s="25"/>
    </row>
    <row r="39" spans="2:2" x14ac:dyDescent="0.3">
      <c r="B39" s="25"/>
    </row>
    <row r="40" spans="2:2" x14ac:dyDescent="0.3">
      <c r="B40" s="25"/>
    </row>
    <row r="41" spans="2:2" x14ac:dyDescent="0.3">
      <c r="B41" s="25"/>
    </row>
    <row r="42" spans="2:2" x14ac:dyDescent="0.3">
      <c r="B42" s="25"/>
    </row>
    <row r="43" spans="2:2" x14ac:dyDescent="0.3">
      <c r="B43" s="25"/>
    </row>
    <row r="44" spans="2:2" x14ac:dyDescent="0.3">
      <c r="B44" s="25"/>
    </row>
    <row r="45" spans="2:2" x14ac:dyDescent="0.3">
      <c r="B45" s="25"/>
    </row>
    <row r="46" spans="2:2" x14ac:dyDescent="0.3">
      <c r="B46" s="25"/>
    </row>
    <row r="47" spans="2:2" x14ac:dyDescent="0.3">
      <c r="B47" s="25"/>
    </row>
    <row r="48" spans="2:2" x14ac:dyDescent="0.3">
      <c r="B48" s="25"/>
    </row>
    <row r="49" spans="2:2" x14ac:dyDescent="0.3">
      <c r="B49" s="25"/>
    </row>
    <row r="50" spans="2:2" x14ac:dyDescent="0.3">
      <c r="B50" s="25"/>
    </row>
    <row r="51" spans="2:2" x14ac:dyDescent="0.3">
      <c r="B51" s="25"/>
    </row>
    <row r="52" spans="2:2" x14ac:dyDescent="0.3">
      <c r="B52" s="25"/>
    </row>
    <row r="53" spans="2:2" x14ac:dyDescent="0.3">
      <c r="B53" s="25"/>
    </row>
    <row r="54" spans="2:2" x14ac:dyDescent="0.3">
      <c r="B54" s="25"/>
    </row>
    <row r="55" spans="2:2" x14ac:dyDescent="0.3">
      <c r="B55" s="25"/>
    </row>
    <row r="56" spans="2:2" x14ac:dyDescent="0.3">
      <c r="B56" s="25"/>
    </row>
    <row r="69" spans="2:13" x14ac:dyDescent="0.3">
      <c r="B69" t="s">
        <v>110</v>
      </c>
      <c r="C69" t="s">
        <v>1</v>
      </c>
      <c r="D69" t="s">
        <v>2</v>
      </c>
      <c r="E69" t="s">
        <v>105</v>
      </c>
      <c r="F69" t="s">
        <v>0</v>
      </c>
      <c r="G69" t="s">
        <v>107</v>
      </c>
      <c r="H69" t="s">
        <v>3</v>
      </c>
      <c r="I69" t="s">
        <v>106</v>
      </c>
      <c r="J69" t="s">
        <v>108</v>
      </c>
      <c r="K69" t="s">
        <v>109</v>
      </c>
    </row>
    <row r="70" spans="2:13" x14ac:dyDescent="0.3">
      <c r="B70">
        <v>2000</v>
      </c>
      <c r="C70">
        <v>87600</v>
      </c>
      <c r="D70">
        <v>14</v>
      </c>
      <c r="E70">
        <v>4.5</v>
      </c>
      <c r="F70">
        <v>9.8000000000000007</v>
      </c>
      <c r="G70">
        <v>12</v>
      </c>
      <c r="H70">
        <v>69.400000000000006</v>
      </c>
      <c r="I70">
        <v>6.4</v>
      </c>
      <c r="J70">
        <v>3</v>
      </c>
      <c r="K70">
        <v>33</v>
      </c>
      <c r="M70" s="25"/>
    </row>
    <row r="71" spans="2:13" x14ac:dyDescent="0.3">
      <c r="B71">
        <v>2001</v>
      </c>
      <c r="C71">
        <v>103600</v>
      </c>
      <c r="D71">
        <v>14</v>
      </c>
      <c r="E71">
        <v>4.0999999999999996</v>
      </c>
      <c r="F71">
        <v>9.1999999999999993</v>
      </c>
      <c r="G71">
        <v>10.6</v>
      </c>
      <c r="H71">
        <v>70</v>
      </c>
      <c r="I71">
        <v>5.7</v>
      </c>
      <c r="J71">
        <v>3</v>
      </c>
      <c r="K71">
        <v>31</v>
      </c>
      <c r="M71" s="26">
        <f>C71-(C71/(1+F71/100))</f>
        <v>8728.2051282051398</v>
      </c>
    </row>
    <row r="72" spans="2:13" x14ac:dyDescent="0.3">
      <c r="B72">
        <v>2002</v>
      </c>
      <c r="C72">
        <v>122500</v>
      </c>
      <c r="D72">
        <v>14.2</v>
      </c>
      <c r="E72">
        <v>4.7</v>
      </c>
      <c r="F72">
        <v>5.3</v>
      </c>
      <c r="G72">
        <v>9</v>
      </c>
      <c r="H72">
        <v>71.400000000000006</v>
      </c>
      <c r="I72">
        <v>5.8</v>
      </c>
      <c r="J72">
        <v>3</v>
      </c>
      <c r="K72">
        <v>29</v>
      </c>
      <c r="M72" s="26">
        <f t="shared" ref="M72:M94" si="3">C72-(C72/(1+F72/100))</f>
        <v>6165.7169990503317</v>
      </c>
    </row>
    <row r="73" spans="2:13" x14ac:dyDescent="0.3">
      <c r="B73">
        <v>2003</v>
      </c>
      <c r="C73">
        <v>137200</v>
      </c>
      <c r="D73">
        <v>15.4</v>
      </c>
      <c r="E73">
        <v>4.0999999999999996</v>
      </c>
      <c r="F73">
        <v>4.7</v>
      </c>
      <c r="G73">
        <v>8.6999999999999993</v>
      </c>
      <c r="H73">
        <v>74.099999999999994</v>
      </c>
      <c r="I73">
        <v>5.9</v>
      </c>
      <c r="J73">
        <v>8.5</v>
      </c>
      <c r="K73">
        <v>29</v>
      </c>
      <c r="M73" s="26">
        <f t="shared" si="3"/>
        <v>6158.930276981846</v>
      </c>
    </row>
    <row r="74" spans="2:13" x14ac:dyDescent="0.3">
      <c r="B74">
        <v>2004</v>
      </c>
      <c r="C74">
        <v>145700</v>
      </c>
      <c r="D74">
        <v>16.7</v>
      </c>
      <c r="E74">
        <v>4.8</v>
      </c>
      <c r="F74">
        <v>6.8</v>
      </c>
      <c r="G74">
        <v>10.96</v>
      </c>
      <c r="H74">
        <v>75.3</v>
      </c>
      <c r="I74">
        <v>6.1</v>
      </c>
      <c r="J74">
        <v>8.5</v>
      </c>
      <c r="K74">
        <v>29</v>
      </c>
      <c r="M74" s="26">
        <f t="shared" si="3"/>
        <v>9276.7790262172348</v>
      </c>
    </row>
    <row r="75" spans="2:13" x14ac:dyDescent="0.3">
      <c r="B75">
        <v>2005</v>
      </c>
      <c r="C75">
        <v>158300</v>
      </c>
      <c r="D75">
        <v>17.100000000000001</v>
      </c>
      <c r="E75">
        <v>4.2</v>
      </c>
      <c r="F75">
        <v>3.6</v>
      </c>
      <c r="G75">
        <v>7.31</v>
      </c>
      <c r="H75">
        <v>76.400000000000006</v>
      </c>
      <c r="I75">
        <v>7.2</v>
      </c>
      <c r="J75">
        <v>8.5</v>
      </c>
      <c r="K75">
        <v>29</v>
      </c>
      <c r="M75" s="26">
        <f t="shared" si="3"/>
        <v>5500.7722007722186</v>
      </c>
    </row>
    <row r="76" spans="2:13" x14ac:dyDescent="0.3">
      <c r="B76">
        <v>2006</v>
      </c>
      <c r="C76">
        <v>171200</v>
      </c>
      <c r="D76">
        <v>17.7</v>
      </c>
      <c r="E76">
        <v>4</v>
      </c>
      <c r="F76">
        <v>3.9</v>
      </c>
      <c r="G76">
        <v>7.2</v>
      </c>
      <c r="H76">
        <v>78</v>
      </c>
      <c r="I76">
        <v>7.5</v>
      </c>
      <c r="J76">
        <v>8.5</v>
      </c>
      <c r="K76">
        <v>29</v>
      </c>
      <c r="M76" s="26">
        <f t="shared" si="3"/>
        <v>6426.1790182868135</v>
      </c>
    </row>
    <row r="77" spans="2:13" x14ac:dyDescent="0.3">
      <c r="B77">
        <v>2007</v>
      </c>
      <c r="C77">
        <v>185000</v>
      </c>
      <c r="D77">
        <v>18.100000000000001</v>
      </c>
      <c r="E77">
        <v>0.2</v>
      </c>
      <c r="F77">
        <v>8</v>
      </c>
      <c r="G77">
        <v>7.63</v>
      </c>
      <c r="H77">
        <v>79</v>
      </c>
      <c r="I77">
        <v>7.4</v>
      </c>
      <c r="J77">
        <v>8.5</v>
      </c>
      <c r="K77">
        <v>29</v>
      </c>
      <c r="M77" s="26">
        <f t="shared" si="3"/>
        <v>13703.703703703708</v>
      </c>
    </row>
    <row r="78" spans="2:13" x14ac:dyDescent="0.3">
      <c r="B78">
        <v>2008</v>
      </c>
      <c r="C78">
        <v>198900</v>
      </c>
      <c r="D78">
        <v>19.3</v>
      </c>
      <c r="E78">
        <v>1.1000000000000001</v>
      </c>
      <c r="F78">
        <v>6.1</v>
      </c>
      <c r="G78">
        <v>9.68</v>
      </c>
      <c r="H78">
        <v>79.599999999999994</v>
      </c>
      <c r="I78">
        <v>7.8</v>
      </c>
      <c r="J78">
        <v>8.5</v>
      </c>
      <c r="K78">
        <v>29</v>
      </c>
      <c r="M78" s="26">
        <f t="shared" si="3"/>
        <v>11435.344015080103</v>
      </c>
    </row>
    <row r="79" spans="2:13" x14ac:dyDescent="0.3">
      <c r="B79">
        <v>2009</v>
      </c>
      <c r="C79">
        <v>199800</v>
      </c>
      <c r="D79">
        <v>19.8</v>
      </c>
      <c r="E79">
        <v>-6.7</v>
      </c>
      <c r="F79">
        <v>4.2</v>
      </c>
      <c r="G79">
        <v>7.61</v>
      </c>
      <c r="H79">
        <v>80.5</v>
      </c>
      <c r="I79">
        <v>10</v>
      </c>
      <c r="J79">
        <v>9.5</v>
      </c>
      <c r="K79">
        <v>28.25</v>
      </c>
      <c r="M79" s="26">
        <f t="shared" si="3"/>
        <v>8053.3589251439553</v>
      </c>
    </row>
    <row r="80" spans="2:13" x14ac:dyDescent="0.3">
      <c r="B80">
        <v>2010</v>
      </c>
      <c r="C80">
        <v>202600</v>
      </c>
      <c r="D80">
        <v>20</v>
      </c>
      <c r="E80">
        <v>1.1000000000000001</v>
      </c>
      <c r="F80">
        <v>4.9000000000000004</v>
      </c>
      <c r="G80">
        <v>5.63</v>
      </c>
      <c r="H80">
        <v>81.2</v>
      </c>
      <c r="I80">
        <v>11.2</v>
      </c>
      <c r="J80">
        <v>9.5</v>
      </c>
      <c r="K80">
        <v>27</v>
      </c>
      <c r="M80" s="26">
        <f t="shared" si="3"/>
        <v>9463.6796949475538</v>
      </c>
    </row>
    <row r="81" spans="2:13" x14ac:dyDescent="0.3">
      <c r="B81">
        <v>2011</v>
      </c>
      <c r="C81">
        <v>213100</v>
      </c>
      <c r="D81">
        <v>21</v>
      </c>
      <c r="E81">
        <v>1.9</v>
      </c>
      <c r="F81">
        <v>3.9</v>
      </c>
      <c r="G81">
        <v>6.5</v>
      </c>
      <c r="H81">
        <v>81.5</v>
      </c>
      <c r="I81">
        <v>11</v>
      </c>
      <c r="J81">
        <v>10</v>
      </c>
      <c r="K81">
        <v>27</v>
      </c>
      <c r="M81" s="26">
        <f t="shared" si="3"/>
        <v>7998.9412897016155</v>
      </c>
    </row>
    <row r="82" spans="2:13" x14ac:dyDescent="0.3">
      <c r="B82">
        <v>2012</v>
      </c>
      <c r="C82">
        <v>223000</v>
      </c>
      <c r="D82">
        <v>22.1</v>
      </c>
      <c r="E82">
        <v>-1.4</v>
      </c>
      <c r="F82">
        <v>5.7</v>
      </c>
      <c r="G82">
        <v>6.25</v>
      </c>
      <c r="H82">
        <v>82</v>
      </c>
      <c r="I82">
        <v>11</v>
      </c>
      <c r="J82">
        <v>10</v>
      </c>
      <c r="K82">
        <v>27</v>
      </c>
      <c r="M82" s="26">
        <f t="shared" si="3"/>
        <v>12025.543992431398</v>
      </c>
    </row>
    <row r="83" spans="2:13" x14ac:dyDescent="0.3">
      <c r="B83">
        <v>2013</v>
      </c>
      <c r="C83">
        <v>231000</v>
      </c>
      <c r="D83">
        <v>22.6</v>
      </c>
      <c r="E83">
        <v>1.9</v>
      </c>
      <c r="F83">
        <v>1.7</v>
      </c>
      <c r="G83">
        <v>4.1900000000000004</v>
      </c>
      <c r="H83">
        <v>82.5</v>
      </c>
      <c r="I83">
        <v>10.199999999999999</v>
      </c>
      <c r="J83">
        <v>10</v>
      </c>
      <c r="K83">
        <v>27</v>
      </c>
      <c r="M83" s="26">
        <f t="shared" si="3"/>
        <v>3861.3569321533723</v>
      </c>
    </row>
    <row r="84" spans="2:13" x14ac:dyDescent="0.3">
      <c r="B84">
        <v>2014</v>
      </c>
      <c r="C84">
        <v>237700</v>
      </c>
      <c r="D84">
        <v>23.4</v>
      </c>
      <c r="E84">
        <v>4.2</v>
      </c>
      <c r="F84">
        <v>-0.2</v>
      </c>
      <c r="G84">
        <v>2.4900000000000002</v>
      </c>
      <c r="H84">
        <v>83.1</v>
      </c>
      <c r="I84">
        <v>7.7</v>
      </c>
      <c r="J84">
        <v>10</v>
      </c>
      <c r="K84">
        <v>27</v>
      </c>
      <c r="M84" s="26">
        <f t="shared" si="3"/>
        <v>-476.35270541082718</v>
      </c>
    </row>
    <row r="85" spans="2:13" x14ac:dyDescent="0.3">
      <c r="B85">
        <v>2015</v>
      </c>
      <c r="C85">
        <v>247700</v>
      </c>
      <c r="D85">
        <v>24.2</v>
      </c>
      <c r="E85">
        <v>3.8</v>
      </c>
      <c r="F85">
        <v>-0.1</v>
      </c>
      <c r="G85">
        <v>1.65</v>
      </c>
      <c r="H85">
        <v>83.2</v>
      </c>
      <c r="I85">
        <v>6.8</v>
      </c>
      <c r="J85">
        <v>10</v>
      </c>
      <c r="K85">
        <v>27</v>
      </c>
      <c r="M85" s="26">
        <f t="shared" si="3"/>
        <v>-247.94794794794871</v>
      </c>
    </row>
    <row r="86" spans="2:13" x14ac:dyDescent="0.3">
      <c r="B86">
        <v>2016</v>
      </c>
      <c r="C86">
        <v>263200</v>
      </c>
      <c r="D86">
        <v>23.7</v>
      </c>
      <c r="E86">
        <v>2.1</v>
      </c>
      <c r="F86">
        <v>0.4</v>
      </c>
      <c r="G86">
        <v>1.05</v>
      </c>
      <c r="H86">
        <v>83.4</v>
      </c>
      <c r="I86">
        <v>5.0999999999999996</v>
      </c>
      <c r="J86">
        <v>10</v>
      </c>
      <c r="K86">
        <v>27</v>
      </c>
      <c r="M86" s="26">
        <f t="shared" si="3"/>
        <v>1048.6055776892463</v>
      </c>
    </row>
    <row r="87" spans="2:13" x14ac:dyDescent="0.3">
      <c r="B87">
        <v>2017</v>
      </c>
      <c r="C87">
        <v>297000</v>
      </c>
      <c r="D87">
        <v>24.1</v>
      </c>
      <c r="E87">
        <v>4.3</v>
      </c>
      <c r="F87">
        <v>2.4</v>
      </c>
      <c r="G87">
        <v>0.9</v>
      </c>
      <c r="H87">
        <v>84</v>
      </c>
      <c r="I87">
        <v>4.2</v>
      </c>
      <c r="J87">
        <v>10</v>
      </c>
      <c r="K87">
        <v>27</v>
      </c>
      <c r="M87" s="26">
        <f t="shared" si="3"/>
        <v>6960.9375</v>
      </c>
    </row>
    <row r="88" spans="2:13" x14ac:dyDescent="0.3">
      <c r="B88">
        <v>2018</v>
      </c>
      <c r="C88">
        <v>329900</v>
      </c>
      <c r="D88">
        <v>25</v>
      </c>
      <c r="E88">
        <v>5.4</v>
      </c>
      <c r="F88">
        <v>2.8</v>
      </c>
      <c r="G88">
        <v>0.9</v>
      </c>
      <c r="H88">
        <v>84.9</v>
      </c>
      <c r="I88">
        <v>3.7</v>
      </c>
      <c r="J88">
        <v>10</v>
      </c>
      <c r="K88">
        <v>27</v>
      </c>
      <c r="M88" s="26">
        <f t="shared" si="3"/>
        <v>8985.6031128405011</v>
      </c>
    </row>
    <row r="89" spans="2:13" x14ac:dyDescent="0.3">
      <c r="B89">
        <v>2019</v>
      </c>
      <c r="C89">
        <v>367800</v>
      </c>
      <c r="D89">
        <v>25.9</v>
      </c>
      <c r="E89">
        <v>4.5999999999999996</v>
      </c>
      <c r="F89">
        <v>3.4</v>
      </c>
      <c r="G89">
        <v>0.9</v>
      </c>
      <c r="H89">
        <v>84.9</v>
      </c>
      <c r="I89">
        <v>3.4</v>
      </c>
      <c r="J89">
        <v>10</v>
      </c>
      <c r="K89">
        <v>27</v>
      </c>
      <c r="M89" s="26">
        <f t="shared" si="3"/>
        <v>12094.003868471947</v>
      </c>
    </row>
    <row r="90" spans="2:13" x14ac:dyDescent="0.3">
      <c r="B90">
        <v>2020</v>
      </c>
      <c r="C90">
        <v>403600</v>
      </c>
      <c r="D90">
        <v>27.1</v>
      </c>
      <c r="E90">
        <v>-5.0999999999999996</v>
      </c>
      <c r="F90">
        <v>3.3</v>
      </c>
      <c r="G90">
        <v>0.68</v>
      </c>
      <c r="H90">
        <v>85.6</v>
      </c>
      <c r="I90">
        <v>4.3</v>
      </c>
      <c r="J90">
        <v>10</v>
      </c>
      <c r="K90">
        <v>27</v>
      </c>
      <c r="M90" s="26">
        <f t="shared" si="3"/>
        <v>12893.320425943821</v>
      </c>
    </row>
    <row r="91" spans="2:13" x14ac:dyDescent="0.3">
      <c r="B91">
        <v>2021</v>
      </c>
      <c r="C91">
        <v>438800</v>
      </c>
      <c r="D91">
        <v>29.3</v>
      </c>
      <c r="E91">
        <v>7.1</v>
      </c>
      <c r="F91">
        <v>5.0999999999999996</v>
      </c>
      <c r="G91">
        <v>1.65</v>
      </c>
      <c r="H91">
        <v>86.4</v>
      </c>
      <c r="I91">
        <v>4.0999999999999996</v>
      </c>
      <c r="J91">
        <v>10</v>
      </c>
      <c r="K91">
        <v>27</v>
      </c>
      <c r="M91" s="26">
        <f t="shared" si="3"/>
        <v>21292.863939105591</v>
      </c>
    </row>
    <row r="92" spans="2:13" x14ac:dyDescent="0.3">
      <c r="B92">
        <v>2022</v>
      </c>
      <c r="C92">
        <v>515766</v>
      </c>
      <c r="D92">
        <v>29.4</v>
      </c>
      <c r="E92">
        <v>4.5999999999999996</v>
      </c>
      <c r="F92">
        <v>14.5</v>
      </c>
      <c r="G92">
        <v>7.5</v>
      </c>
      <c r="H92">
        <v>87.1</v>
      </c>
      <c r="I92">
        <v>3.9</v>
      </c>
      <c r="J92">
        <v>10</v>
      </c>
      <c r="K92">
        <v>27</v>
      </c>
      <c r="M92" s="26">
        <f t="shared" si="3"/>
        <v>65315.344978165929</v>
      </c>
    </row>
    <row r="93" spans="2:13" x14ac:dyDescent="0.3">
      <c r="B93">
        <v>2023</v>
      </c>
      <c r="C93">
        <v>589114</v>
      </c>
      <c r="D93">
        <v>29.8</v>
      </c>
      <c r="E93">
        <v>-0.9</v>
      </c>
      <c r="F93">
        <v>17.600000000000001</v>
      </c>
      <c r="G93">
        <v>11.5</v>
      </c>
      <c r="H93">
        <v>87.4</v>
      </c>
      <c r="I93">
        <v>4.2</v>
      </c>
      <c r="J93">
        <v>10</v>
      </c>
      <c r="K93">
        <v>27</v>
      </c>
      <c r="M93" s="26">
        <f t="shared" si="3"/>
        <v>88166.721088435326</v>
      </c>
    </row>
    <row r="94" spans="2:13" x14ac:dyDescent="0.3">
      <c r="B94">
        <v>2024</v>
      </c>
      <c r="C94">
        <v>633900</v>
      </c>
      <c r="D94">
        <v>20</v>
      </c>
      <c r="E94">
        <v>-0.8</v>
      </c>
      <c r="F94">
        <v>3.7</v>
      </c>
      <c r="G94">
        <v>7.81</v>
      </c>
      <c r="H94">
        <v>80</v>
      </c>
      <c r="I94">
        <v>4.7</v>
      </c>
      <c r="J94">
        <v>10</v>
      </c>
      <c r="K94">
        <v>27</v>
      </c>
      <c r="M94" s="26">
        <f t="shared" si="3"/>
        <v>22617.454194792663</v>
      </c>
    </row>
  </sheetData>
  <sortState ref="B61:C85">
    <sortCondition ref="B61:B85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theme="0" tint="-0.249977111117893"/>
  </sheetPr>
  <dimension ref="A1:AX478"/>
  <sheetViews>
    <sheetView zoomScaleNormal="100" workbookViewId="0"/>
  </sheetViews>
  <sheetFormatPr defaultRowHeight="14.4" x14ac:dyDescent="0.3"/>
  <cols>
    <col min="2" max="2" width="9.88671875" bestFit="1" customWidth="1"/>
    <col min="3" max="3" width="38.33203125" bestFit="1" customWidth="1"/>
    <col min="5" max="5" width="15.44140625" customWidth="1"/>
    <col min="6" max="6" width="13.109375" bestFit="1" customWidth="1"/>
    <col min="7" max="7" width="25.33203125" customWidth="1"/>
    <col min="8" max="8" width="15.6640625" bestFit="1" customWidth="1"/>
    <col min="9" max="9" width="12.88671875" bestFit="1" customWidth="1"/>
    <col min="11" max="11" width="13.5546875" bestFit="1" customWidth="1"/>
    <col min="12" max="12" width="15.6640625" bestFit="1" customWidth="1"/>
    <col min="13" max="13" width="16.44140625" bestFit="1" customWidth="1"/>
    <col min="14" max="14" width="38" bestFit="1" customWidth="1"/>
    <col min="15" max="15" width="17.44140625" bestFit="1" customWidth="1"/>
    <col min="16" max="16" width="22.88671875" bestFit="1" customWidth="1"/>
    <col min="17" max="17" width="36.109375" bestFit="1" customWidth="1"/>
    <col min="18" max="18" width="29.6640625" bestFit="1" customWidth="1"/>
    <col min="19" max="19" width="36.88671875" bestFit="1" customWidth="1"/>
    <col min="20" max="20" width="36.44140625" bestFit="1" customWidth="1"/>
    <col min="21" max="21" width="30.6640625" bestFit="1" customWidth="1"/>
    <col min="22" max="22" width="30.44140625" bestFit="1" customWidth="1"/>
    <col min="23" max="23" width="22" bestFit="1" customWidth="1"/>
    <col min="24" max="24" width="40.109375" bestFit="1" customWidth="1"/>
    <col min="25" max="25" width="38.33203125" bestFit="1" customWidth="1"/>
    <col min="26" max="26" width="14.109375" bestFit="1" customWidth="1"/>
    <col min="27" max="28" width="10.33203125" bestFit="1" customWidth="1"/>
    <col min="29" max="29" width="25.88671875" bestFit="1" customWidth="1"/>
    <col min="30" max="30" width="35" bestFit="1" customWidth="1"/>
    <col min="31" max="31" width="25.88671875" bestFit="1" customWidth="1"/>
    <col min="32" max="32" width="20.109375" bestFit="1" customWidth="1"/>
    <col min="33" max="33" width="25.88671875" bestFit="1" customWidth="1"/>
    <col min="34" max="34" width="32" bestFit="1" customWidth="1"/>
    <col min="35" max="35" width="25.88671875" bestFit="1" customWidth="1"/>
    <col min="36" max="36" width="28.88671875" bestFit="1" customWidth="1"/>
    <col min="37" max="37" width="25.88671875" bestFit="1" customWidth="1"/>
    <col min="38" max="38" width="32.88671875" bestFit="1" customWidth="1"/>
    <col min="39" max="39" width="25.88671875" bestFit="1" customWidth="1"/>
    <col min="40" max="40" width="28.44140625" bestFit="1" customWidth="1"/>
    <col min="41" max="41" width="25.88671875" bestFit="1" customWidth="1"/>
    <col min="42" max="42" width="20.109375" bestFit="1" customWidth="1"/>
    <col min="43" max="43" width="32.44140625" bestFit="1" customWidth="1"/>
    <col min="44" max="44" width="32.6640625" bestFit="1" customWidth="1"/>
    <col min="45" max="45" width="13.5546875" bestFit="1" customWidth="1"/>
    <col min="46" max="46" width="18.44140625" bestFit="1" customWidth="1"/>
    <col min="47" max="47" width="23" bestFit="1" customWidth="1"/>
    <col min="48" max="48" width="27.88671875" bestFit="1" customWidth="1"/>
    <col min="49" max="49" width="20.109375" bestFit="1" customWidth="1"/>
    <col min="50" max="50" width="25" bestFit="1" customWidth="1"/>
    <col min="51" max="51" width="14.88671875" bestFit="1" customWidth="1"/>
    <col min="52" max="52" width="34.44140625" bestFit="1" customWidth="1"/>
    <col min="53" max="53" width="39.33203125" bestFit="1" customWidth="1"/>
    <col min="54" max="54" width="35.6640625" bestFit="1" customWidth="1"/>
    <col min="55" max="55" width="16.44140625" bestFit="1" customWidth="1"/>
    <col min="56" max="56" width="18.44140625" bestFit="1" customWidth="1"/>
    <col min="57" max="57" width="14.88671875" bestFit="1" customWidth="1"/>
    <col min="58" max="58" width="27.88671875" bestFit="1" customWidth="1"/>
    <col min="59" max="59" width="32.6640625" bestFit="1" customWidth="1"/>
    <col min="60" max="60" width="29.109375" bestFit="1" customWidth="1"/>
    <col min="61" max="61" width="13.5546875" bestFit="1" customWidth="1"/>
    <col min="62" max="62" width="18.44140625" bestFit="1" customWidth="1"/>
    <col min="63" max="63" width="14.88671875" bestFit="1" customWidth="1"/>
    <col min="64" max="64" width="23" bestFit="1" customWidth="1"/>
    <col min="65" max="65" width="27.88671875" bestFit="1" customWidth="1"/>
    <col min="66" max="66" width="24.33203125" bestFit="1" customWidth="1"/>
    <col min="67" max="67" width="20.109375" bestFit="1" customWidth="1"/>
    <col min="68" max="68" width="25" bestFit="1" customWidth="1"/>
    <col min="69" max="69" width="21.5546875" bestFit="1" customWidth="1"/>
  </cols>
  <sheetData>
    <row r="1" spans="1:50" s="8" customFormat="1" x14ac:dyDescent="0.3">
      <c r="A1" s="8" t="s">
        <v>93</v>
      </c>
      <c r="B1" s="8" t="s">
        <v>94</v>
      </c>
      <c r="C1" s="8" t="s">
        <v>95</v>
      </c>
      <c r="D1" s="8" t="s">
        <v>96</v>
      </c>
      <c r="E1" s="8" t="s">
        <v>97</v>
      </c>
      <c r="F1" s="8" t="s">
        <v>114</v>
      </c>
      <c r="G1" s="8" t="s">
        <v>98</v>
      </c>
      <c r="H1" s="8" t="s">
        <v>99</v>
      </c>
      <c r="I1" s="8" t="s">
        <v>100</v>
      </c>
      <c r="K1" s="11" t="s">
        <v>113</v>
      </c>
      <c r="L1" s="11" t="s">
        <v>112</v>
      </c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</row>
    <row r="2" spans="1:50" x14ac:dyDescent="0.3">
      <c r="A2">
        <v>1</v>
      </c>
      <c r="B2">
        <v>2000</v>
      </c>
      <c r="C2" t="s">
        <v>0</v>
      </c>
      <c r="D2">
        <v>9.8000000000000007</v>
      </c>
      <c r="E2" t="s">
        <v>104</v>
      </c>
      <c r="F2" t="s">
        <v>102</v>
      </c>
      <c r="G2" s="22" t="s">
        <v>146</v>
      </c>
      <c r="H2" s="9">
        <v>45665</v>
      </c>
      <c r="I2" t="s">
        <v>101</v>
      </c>
      <c r="L2" t="s">
        <v>0</v>
      </c>
      <c r="M2" t="s">
        <v>108</v>
      </c>
      <c r="N2" t="s">
        <v>179</v>
      </c>
      <c r="O2" t="s">
        <v>185</v>
      </c>
      <c r="P2" t="s">
        <v>106</v>
      </c>
      <c r="Q2" t="s">
        <v>601</v>
      </c>
      <c r="R2" t="s">
        <v>107</v>
      </c>
      <c r="S2" t="s">
        <v>181</v>
      </c>
      <c r="T2" t="s">
        <v>602</v>
      </c>
      <c r="U2" t="s">
        <v>191</v>
      </c>
      <c r="V2" t="s">
        <v>200</v>
      </c>
      <c r="W2" t="s">
        <v>187</v>
      </c>
      <c r="X2" t="s">
        <v>3</v>
      </c>
      <c r="Y2" t="s">
        <v>238</v>
      </c>
      <c r="Z2" t="s">
        <v>1</v>
      </c>
    </row>
    <row r="3" spans="1:50" x14ac:dyDescent="0.3">
      <c r="A3">
        <v>2</v>
      </c>
      <c r="B3">
        <v>2000</v>
      </c>
      <c r="C3" t="s">
        <v>108</v>
      </c>
      <c r="D3">
        <v>8</v>
      </c>
      <c r="E3" t="s">
        <v>104</v>
      </c>
      <c r="F3" t="s">
        <v>102</v>
      </c>
      <c r="G3" t="s">
        <v>177</v>
      </c>
      <c r="H3" s="9">
        <v>45665</v>
      </c>
      <c r="I3" t="s">
        <v>101</v>
      </c>
      <c r="K3" s="11" t="s">
        <v>110</v>
      </c>
      <c r="L3" t="s">
        <v>104</v>
      </c>
      <c r="M3" t="s">
        <v>104</v>
      </c>
      <c r="N3" t="s">
        <v>104</v>
      </c>
      <c r="O3" t="s">
        <v>189</v>
      </c>
      <c r="P3" t="s">
        <v>104</v>
      </c>
      <c r="Q3" t="s">
        <v>104</v>
      </c>
      <c r="R3" t="s">
        <v>104</v>
      </c>
      <c r="S3" t="s">
        <v>104</v>
      </c>
      <c r="T3" t="s">
        <v>104</v>
      </c>
      <c r="U3" t="s">
        <v>190</v>
      </c>
      <c r="V3" t="s">
        <v>190</v>
      </c>
      <c r="W3" t="s">
        <v>188</v>
      </c>
      <c r="X3" t="s">
        <v>104</v>
      </c>
      <c r="Y3" t="s">
        <v>104</v>
      </c>
      <c r="Z3" t="s">
        <v>103</v>
      </c>
    </row>
    <row r="4" spans="1:50" x14ac:dyDescent="0.3">
      <c r="A4">
        <v>3</v>
      </c>
      <c r="B4">
        <v>2000</v>
      </c>
      <c r="C4" t="s">
        <v>179</v>
      </c>
      <c r="D4">
        <v>3</v>
      </c>
      <c r="E4" t="s">
        <v>104</v>
      </c>
      <c r="F4" t="s">
        <v>102</v>
      </c>
      <c r="G4" t="s">
        <v>177</v>
      </c>
      <c r="H4" s="9">
        <v>45665</v>
      </c>
      <c r="I4" t="s">
        <v>101</v>
      </c>
      <c r="K4" s="12">
        <v>2000</v>
      </c>
      <c r="L4">
        <v>9.8000000000000007</v>
      </c>
      <c r="M4">
        <v>8</v>
      </c>
      <c r="N4">
        <v>3</v>
      </c>
      <c r="O4">
        <v>22.325578200000002</v>
      </c>
      <c r="P4">
        <v>6.6</v>
      </c>
      <c r="Q4">
        <v>-2.9392340654247118</v>
      </c>
      <c r="R4">
        <v>11.5</v>
      </c>
      <c r="S4">
        <v>55.6</v>
      </c>
      <c r="T4">
        <v>25.5</v>
      </c>
      <c r="U4">
        <v>7942.8</v>
      </c>
      <c r="V4">
        <v>2852.9</v>
      </c>
      <c r="W4">
        <v>1110</v>
      </c>
      <c r="X4">
        <v>69.400000000000006</v>
      </c>
      <c r="Y4">
        <v>14</v>
      </c>
      <c r="Z4">
        <v>87600</v>
      </c>
    </row>
    <row r="5" spans="1:50" x14ac:dyDescent="0.3">
      <c r="A5">
        <v>4</v>
      </c>
      <c r="B5">
        <v>2000</v>
      </c>
      <c r="C5" t="s">
        <v>185</v>
      </c>
      <c r="D5" s="24">
        <v>22.325578200000002</v>
      </c>
      <c r="E5" t="s">
        <v>189</v>
      </c>
      <c r="F5" t="s">
        <v>102</v>
      </c>
      <c r="G5" t="s">
        <v>184</v>
      </c>
      <c r="H5" s="9">
        <v>45741</v>
      </c>
      <c r="I5" t="s">
        <v>101</v>
      </c>
      <c r="K5" s="12">
        <v>2001</v>
      </c>
      <c r="L5">
        <v>9.1999999999999993</v>
      </c>
      <c r="M5">
        <v>8</v>
      </c>
      <c r="N5">
        <v>3</v>
      </c>
      <c r="O5">
        <v>23.234711299999997</v>
      </c>
      <c r="P5">
        <v>5.7</v>
      </c>
      <c r="Q5">
        <v>-3.9698838366737119</v>
      </c>
      <c r="R5">
        <v>10.9</v>
      </c>
      <c r="S5">
        <v>52.2</v>
      </c>
      <c r="T5">
        <v>24.9</v>
      </c>
      <c r="U5">
        <v>8748.17</v>
      </c>
      <c r="V5">
        <v>3158</v>
      </c>
      <c r="W5">
        <v>1078</v>
      </c>
      <c r="X5">
        <v>70</v>
      </c>
      <c r="Y5">
        <v>14</v>
      </c>
      <c r="Z5">
        <v>103600</v>
      </c>
    </row>
    <row r="6" spans="1:50" x14ac:dyDescent="0.3">
      <c r="A6">
        <v>5</v>
      </c>
      <c r="B6">
        <v>2000</v>
      </c>
      <c r="C6" t="s">
        <v>106</v>
      </c>
      <c r="D6">
        <v>6.6</v>
      </c>
      <c r="E6" t="s">
        <v>104</v>
      </c>
      <c r="F6" t="s">
        <v>102</v>
      </c>
      <c r="G6" s="22" t="s">
        <v>151</v>
      </c>
      <c r="H6" s="9">
        <v>45665</v>
      </c>
      <c r="I6" t="s">
        <v>101</v>
      </c>
      <c r="K6" s="12">
        <v>2002</v>
      </c>
      <c r="L6">
        <v>5.3</v>
      </c>
      <c r="M6">
        <v>8</v>
      </c>
      <c r="N6">
        <v>3</v>
      </c>
      <c r="O6">
        <v>24.332349499999999</v>
      </c>
      <c r="P6">
        <v>5.6</v>
      </c>
      <c r="Q6">
        <v>-8.7123090186783436</v>
      </c>
      <c r="R6">
        <v>9.07</v>
      </c>
      <c r="S6">
        <v>55.6</v>
      </c>
      <c r="T6">
        <v>24.7</v>
      </c>
      <c r="U6">
        <v>8873.9696999999996</v>
      </c>
      <c r="V6">
        <v>3525.6</v>
      </c>
      <c r="W6">
        <v>1046</v>
      </c>
      <c r="X6">
        <v>71.400000000000006</v>
      </c>
      <c r="Y6">
        <v>14.2</v>
      </c>
      <c r="Z6">
        <v>122500</v>
      </c>
    </row>
    <row r="7" spans="1:50" x14ac:dyDescent="0.3">
      <c r="A7">
        <v>6</v>
      </c>
      <c r="B7">
        <v>2000</v>
      </c>
      <c r="C7" t="s">
        <v>3</v>
      </c>
      <c r="D7">
        <v>69.400000000000006</v>
      </c>
      <c r="E7" t="s">
        <v>104</v>
      </c>
      <c r="F7" t="s">
        <v>102</v>
      </c>
      <c r="G7" s="22" t="s">
        <v>176</v>
      </c>
      <c r="H7" s="9">
        <v>45665</v>
      </c>
      <c r="I7" t="s">
        <v>101</v>
      </c>
      <c r="K7" s="12">
        <v>2003</v>
      </c>
      <c r="L7">
        <v>4.7</v>
      </c>
      <c r="M7">
        <v>8.5</v>
      </c>
      <c r="N7">
        <v>3</v>
      </c>
      <c r="O7">
        <v>25.266222699999997</v>
      </c>
      <c r="P7">
        <v>5.8</v>
      </c>
      <c r="Q7">
        <v>-7.1195630045844212</v>
      </c>
      <c r="R7">
        <v>8.5</v>
      </c>
      <c r="S7">
        <v>58.2</v>
      </c>
      <c r="T7">
        <v>23.6</v>
      </c>
      <c r="U7">
        <v>9643.7098000000005</v>
      </c>
      <c r="V7">
        <v>3709.5</v>
      </c>
      <c r="W7">
        <v>980</v>
      </c>
      <c r="X7">
        <v>74.099999999999994</v>
      </c>
      <c r="Y7">
        <v>15.4</v>
      </c>
      <c r="Z7">
        <v>137200</v>
      </c>
    </row>
    <row r="8" spans="1:50" x14ac:dyDescent="0.3">
      <c r="A8">
        <v>7</v>
      </c>
      <c r="B8">
        <v>2000</v>
      </c>
      <c r="C8" t="s">
        <v>238</v>
      </c>
      <c r="D8">
        <v>14</v>
      </c>
      <c r="E8" t="s">
        <v>104</v>
      </c>
      <c r="F8" t="s">
        <v>102</v>
      </c>
      <c r="G8" s="22" t="s">
        <v>176</v>
      </c>
      <c r="H8" s="9">
        <v>45665</v>
      </c>
      <c r="I8" t="s">
        <v>101</v>
      </c>
      <c r="K8" s="12">
        <v>2004</v>
      </c>
      <c r="L8">
        <v>6.8</v>
      </c>
      <c r="M8">
        <v>8.5</v>
      </c>
      <c r="N8">
        <v>4</v>
      </c>
      <c r="O8">
        <v>26.487818000000001</v>
      </c>
      <c r="P8">
        <v>5.9</v>
      </c>
      <c r="Q8">
        <v>-6.5886309561719258</v>
      </c>
      <c r="R8">
        <v>11.43</v>
      </c>
      <c r="S8">
        <v>58.9</v>
      </c>
      <c r="T8">
        <v>24</v>
      </c>
      <c r="U8">
        <v>11232.375800000002</v>
      </c>
      <c r="V8">
        <v>4188.3</v>
      </c>
      <c r="W8">
        <v>942</v>
      </c>
      <c r="X8">
        <v>75.3</v>
      </c>
      <c r="Y8">
        <v>16.7</v>
      </c>
      <c r="Z8">
        <v>145700</v>
      </c>
    </row>
    <row r="9" spans="1:50" x14ac:dyDescent="0.3">
      <c r="A9">
        <v>8</v>
      </c>
      <c r="B9">
        <v>2000</v>
      </c>
      <c r="C9" t="s">
        <v>107</v>
      </c>
      <c r="D9">
        <v>11.5</v>
      </c>
      <c r="E9" t="s">
        <v>104</v>
      </c>
      <c r="F9" t="s">
        <v>102</v>
      </c>
      <c r="G9" t="s">
        <v>154</v>
      </c>
      <c r="H9" s="9">
        <v>45665</v>
      </c>
      <c r="I9" t="s">
        <v>101</v>
      </c>
      <c r="K9" s="12">
        <v>2005</v>
      </c>
      <c r="L9">
        <v>3.6</v>
      </c>
      <c r="M9">
        <v>8.5</v>
      </c>
      <c r="N9">
        <v>4</v>
      </c>
      <c r="O9">
        <v>27.631743100000001</v>
      </c>
      <c r="P9">
        <v>7.2</v>
      </c>
      <c r="Q9">
        <v>-7.8443447538617956</v>
      </c>
      <c r="R9">
        <v>7.19</v>
      </c>
      <c r="S9">
        <v>60.6</v>
      </c>
      <c r="T9">
        <v>23.8</v>
      </c>
      <c r="U9">
        <v>12425.491199999999</v>
      </c>
      <c r="V9">
        <v>4469.8</v>
      </c>
      <c r="W9">
        <v>944</v>
      </c>
      <c r="X9">
        <v>76.400000000000006</v>
      </c>
      <c r="Y9">
        <v>17.100000000000001</v>
      </c>
      <c r="Z9">
        <v>158300</v>
      </c>
    </row>
    <row r="10" spans="1:50" x14ac:dyDescent="0.3">
      <c r="A10">
        <v>9</v>
      </c>
      <c r="B10">
        <v>2000</v>
      </c>
      <c r="C10" t="s">
        <v>181</v>
      </c>
      <c r="D10">
        <v>55.6</v>
      </c>
      <c r="E10" t="s">
        <v>104</v>
      </c>
      <c r="F10" t="s">
        <v>102</v>
      </c>
      <c r="G10" t="s">
        <v>180</v>
      </c>
      <c r="H10" s="9">
        <v>45741</v>
      </c>
      <c r="I10" t="s">
        <v>101</v>
      </c>
      <c r="K10" s="12">
        <v>2006</v>
      </c>
      <c r="L10">
        <v>3.9</v>
      </c>
      <c r="M10">
        <v>8.5</v>
      </c>
      <c r="N10">
        <v>4.5</v>
      </c>
      <c r="O10">
        <v>28.766519099999996</v>
      </c>
      <c r="P10">
        <v>7.5</v>
      </c>
      <c r="Q10">
        <v>-9.334487764074515</v>
      </c>
      <c r="R10">
        <v>6.7</v>
      </c>
      <c r="S10">
        <v>64.5</v>
      </c>
      <c r="T10">
        <v>23.5</v>
      </c>
      <c r="U10">
        <v>15591.0646</v>
      </c>
      <c r="V10">
        <v>4652.5</v>
      </c>
      <c r="W10">
        <v>907</v>
      </c>
      <c r="X10">
        <v>78</v>
      </c>
      <c r="Y10">
        <v>17.7</v>
      </c>
      <c r="Z10">
        <v>171200</v>
      </c>
    </row>
    <row r="11" spans="1:50" x14ac:dyDescent="0.3">
      <c r="A11">
        <v>10</v>
      </c>
      <c r="B11">
        <v>2000</v>
      </c>
      <c r="C11" t="s">
        <v>187</v>
      </c>
      <c r="D11">
        <v>1110</v>
      </c>
      <c r="E11" t="s">
        <v>188</v>
      </c>
      <c r="F11" t="s">
        <v>102</v>
      </c>
      <c r="G11" s="7" t="s">
        <v>186</v>
      </c>
      <c r="H11" s="9">
        <v>45741</v>
      </c>
      <c r="I11" t="s">
        <v>101</v>
      </c>
      <c r="K11" s="12">
        <v>2007</v>
      </c>
      <c r="L11">
        <v>8</v>
      </c>
      <c r="M11">
        <v>8.5</v>
      </c>
      <c r="N11">
        <v>7</v>
      </c>
      <c r="O11">
        <v>28.873988499999996</v>
      </c>
      <c r="P11">
        <v>7.5</v>
      </c>
      <c r="Q11">
        <v>-5.0728593075531325</v>
      </c>
      <c r="R11">
        <v>7.8</v>
      </c>
      <c r="S11">
        <v>65.599999999999994</v>
      </c>
      <c r="T11">
        <v>23.7</v>
      </c>
      <c r="U11">
        <v>17344.509399999999</v>
      </c>
      <c r="V11">
        <v>4771.5</v>
      </c>
      <c r="W11">
        <v>900</v>
      </c>
      <c r="X11">
        <v>79</v>
      </c>
      <c r="Y11">
        <v>18.100000000000001</v>
      </c>
      <c r="Z11">
        <v>185000</v>
      </c>
    </row>
    <row r="12" spans="1:50" x14ac:dyDescent="0.3">
      <c r="A12">
        <v>11</v>
      </c>
      <c r="B12">
        <v>2000</v>
      </c>
      <c r="C12" t="s">
        <v>191</v>
      </c>
      <c r="D12" s="29">
        <v>7942.8</v>
      </c>
      <c r="E12" t="s">
        <v>190</v>
      </c>
      <c r="F12" t="s">
        <v>102</v>
      </c>
      <c r="G12" s="7" t="s">
        <v>193</v>
      </c>
      <c r="H12" s="9">
        <v>45758</v>
      </c>
      <c r="I12" t="s">
        <v>101</v>
      </c>
      <c r="K12" s="12">
        <v>2008</v>
      </c>
      <c r="L12">
        <v>6.1</v>
      </c>
      <c r="M12">
        <v>9.5</v>
      </c>
      <c r="N12">
        <v>6</v>
      </c>
      <c r="O12">
        <v>29.125958799999996</v>
      </c>
      <c r="P12">
        <v>7.9</v>
      </c>
      <c r="Q12">
        <v>-3.8054373752203103</v>
      </c>
      <c r="R12">
        <v>8.68</v>
      </c>
      <c r="S12">
        <v>71.8</v>
      </c>
      <c r="T12">
        <v>23.3</v>
      </c>
      <c r="U12">
        <v>18440.430889529995</v>
      </c>
      <c r="V12">
        <v>4942.3999999999996</v>
      </c>
      <c r="W12">
        <v>953</v>
      </c>
      <c r="X12">
        <v>79.599999999999994</v>
      </c>
      <c r="Y12">
        <v>19.3</v>
      </c>
      <c r="Z12">
        <v>198900</v>
      </c>
    </row>
    <row r="13" spans="1:50" x14ac:dyDescent="0.3">
      <c r="A13">
        <v>12</v>
      </c>
      <c r="B13">
        <v>2000</v>
      </c>
      <c r="C13" t="s">
        <v>601</v>
      </c>
      <c r="D13" s="24">
        <v>-2.9392340654247118</v>
      </c>
      <c r="E13" t="s">
        <v>104</v>
      </c>
      <c r="F13" t="s">
        <v>102</v>
      </c>
      <c r="G13" s="7" t="s">
        <v>195</v>
      </c>
      <c r="H13" s="9">
        <v>45758</v>
      </c>
      <c r="I13" t="s">
        <v>101</v>
      </c>
      <c r="K13" s="12">
        <v>2009</v>
      </c>
      <c r="L13">
        <v>4.2</v>
      </c>
      <c r="M13">
        <v>9.5</v>
      </c>
      <c r="N13">
        <v>6</v>
      </c>
      <c r="O13">
        <v>27.153311800000001</v>
      </c>
      <c r="P13">
        <v>10.1</v>
      </c>
      <c r="Q13">
        <v>-4.7560262448528468</v>
      </c>
      <c r="R13">
        <v>8.6300000000000008</v>
      </c>
      <c r="S13">
        <v>78.2</v>
      </c>
      <c r="T13">
        <v>22.6</v>
      </c>
      <c r="U13">
        <v>16573.977058679</v>
      </c>
      <c r="V13">
        <v>4659.7</v>
      </c>
      <c r="W13">
        <v>979</v>
      </c>
      <c r="X13">
        <v>80.5</v>
      </c>
      <c r="Y13">
        <v>19.8</v>
      </c>
      <c r="Z13">
        <v>199800</v>
      </c>
    </row>
    <row r="14" spans="1:50" x14ac:dyDescent="0.3">
      <c r="A14">
        <v>13</v>
      </c>
      <c r="B14">
        <v>2000</v>
      </c>
      <c r="C14" t="s">
        <v>602</v>
      </c>
      <c r="D14" s="30">
        <v>25.5</v>
      </c>
      <c r="E14" t="s">
        <v>104</v>
      </c>
      <c r="F14" t="s">
        <v>102</v>
      </c>
      <c r="G14" s="7" t="s">
        <v>196</v>
      </c>
      <c r="H14" s="9">
        <v>45758</v>
      </c>
      <c r="I14" t="s">
        <v>101</v>
      </c>
      <c r="K14" s="12">
        <v>2010</v>
      </c>
      <c r="L14">
        <v>4.9000000000000004</v>
      </c>
      <c r="M14">
        <v>9.5</v>
      </c>
      <c r="N14">
        <v>7.5</v>
      </c>
      <c r="O14">
        <v>27.427572999999999</v>
      </c>
      <c r="P14">
        <v>11.3</v>
      </c>
      <c r="Q14">
        <v>-4.4501131874639288</v>
      </c>
      <c r="R14">
        <v>5.47</v>
      </c>
      <c r="S14">
        <v>80.2</v>
      </c>
      <c r="T14">
        <v>20.100000000000001</v>
      </c>
      <c r="U14">
        <v>19690.045110228999</v>
      </c>
      <c r="V14">
        <v>4505.7</v>
      </c>
      <c r="W14">
        <v>880</v>
      </c>
      <c r="X14">
        <v>81.2</v>
      </c>
      <c r="Y14">
        <v>20</v>
      </c>
      <c r="Z14">
        <v>202600</v>
      </c>
    </row>
    <row r="15" spans="1:50" x14ac:dyDescent="0.3">
      <c r="A15">
        <v>14</v>
      </c>
      <c r="B15">
        <v>2000</v>
      </c>
      <c r="C15" t="s">
        <v>200</v>
      </c>
      <c r="D15" s="25">
        <v>2852.9</v>
      </c>
      <c r="E15" t="s">
        <v>190</v>
      </c>
      <c r="F15" t="s">
        <v>102</v>
      </c>
      <c r="G15" s="7" t="s">
        <v>201</v>
      </c>
      <c r="H15" s="9">
        <v>45758</v>
      </c>
      <c r="I15" t="s">
        <v>101</v>
      </c>
      <c r="K15" s="12">
        <v>2011</v>
      </c>
      <c r="L15">
        <v>3.9</v>
      </c>
      <c r="M15">
        <v>10</v>
      </c>
      <c r="N15">
        <v>7.5</v>
      </c>
      <c r="O15">
        <v>27.956157200000003</v>
      </c>
      <c r="P15">
        <v>11.1</v>
      </c>
      <c r="Q15">
        <v>-5.2051818810051316</v>
      </c>
      <c r="R15">
        <v>6.04</v>
      </c>
      <c r="S15">
        <v>80.5</v>
      </c>
      <c r="T15">
        <v>19.5</v>
      </c>
      <c r="U15">
        <v>22342.502613877012</v>
      </c>
      <c r="V15">
        <v>4390.8999999999996</v>
      </c>
      <c r="W15">
        <v>859</v>
      </c>
      <c r="X15">
        <v>81.5</v>
      </c>
      <c r="Y15">
        <v>21</v>
      </c>
      <c r="Z15">
        <v>213100</v>
      </c>
    </row>
    <row r="16" spans="1:50" x14ac:dyDescent="0.3">
      <c r="A16">
        <v>15</v>
      </c>
      <c r="B16">
        <v>2000</v>
      </c>
      <c r="C16" t="s">
        <v>1</v>
      </c>
      <c r="D16" s="10">
        <v>87600</v>
      </c>
      <c r="E16" t="s">
        <v>103</v>
      </c>
      <c r="F16" t="s">
        <v>102</v>
      </c>
      <c r="G16" t="s">
        <v>144</v>
      </c>
      <c r="H16" s="9">
        <v>45665</v>
      </c>
      <c r="I16" t="s">
        <v>101</v>
      </c>
      <c r="K16" s="12">
        <v>2012</v>
      </c>
      <c r="L16">
        <v>5.7</v>
      </c>
      <c r="M16">
        <v>10</v>
      </c>
      <c r="N16">
        <v>8.5</v>
      </c>
      <c r="O16">
        <v>27.633666299999998</v>
      </c>
      <c r="P16">
        <v>11.1</v>
      </c>
      <c r="Q16">
        <v>-2.329207964474274</v>
      </c>
      <c r="R16">
        <v>6.77</v>
      </c>
      <c r="S16">
        <v>78.400000000000006</v>
      </c>
      <c r="T16">
        <v>19.100000000000001</v>
      </c>
      <c r="U16">
        <v>23143.054006477003</v>
      </c>
      <c r="V16">
        <v>4264.1000000000004</v>
      </c>
      <c r="W16">
        <v>874</v>
      </c>
      <c r="X16">
        <v>82</v>
      </c>
      <c r="Y16">
        <v>22.1</v>
      </c>
      <c r="Z16">
        <v>223000</v>
      </c>
    </row>
    <row r="17" spans="1:27" x14ac:dyDescent="0.3">
      <c r="A17">
        <v>16</v>
      </c>
      <c r="B17">
        <v>2001</v>
      </c>
      <c r="C17" t="s">
        <v>0</v>
      </c>
      <c r="D17">
        <v>9.1999999999999993</v>
      </c>
      <c r="E17" t="s">
        <v>104</v>
      </c>
      <c r="F17" t="s">
        <v>102</v>
      </c>
      <c r="G17" s="22" t="s">
        <v>146</v>
      </c>
      <c r="H17" s="9">
        <v>45665</v>
      </c>
      <c r="I17" t="s">
        <v>101</v>
      </c>
      <c r="K17" s="12">
        <v>2013</v>
      </c>
      <c r="L17">
        <v>1.7</v>
      </c>
      <c r="M17">
        <v>10</v>
      </c>
      <c r="N17">
        <v>8.5</v>
      </c>
      <c r="O17">
        <v>28.197355999999999</v>
      </c>
      <c r="P17">
        <v>10.199999999999999</v>
      </c>
      <c r="Q17">
        <v>-2.6088738436490897</v>
      </c>
      <c r="R17">
        <v>4.37</v>
      </c>
      <c r="S17">
        <v>77.2</v>
      </c>
      <c r="T17">
        <v>20.8</v>
      </c>
      <c r="U17">
        <v>24117.786292674995</v>
      </c>
      <c r="V17">
        <v>4572.3</v>
      </c>
      <c r="W17">
        <v>880</v>
      </c>
      <c r="X17">
        <v>82.5</v>
      </c>
      <c r="Y17">
        <v>22.6</v>
      </c>
      <c r="Z17">
        <v>231000</v>
      </c>
    </row>
    <row r="18" spans="1:27" x14ac:dyDescent="0.3">
      <c r="A18">
        <v>17</v>
      </c>
      <c r="B18">
        <v>2001</v>
      </c>
      <c r="C18" t="s">
        <v>108</v>
      </c>
      <c r="D18">
        <v>8</v>
      </c>
      <c r="E18" t="s">
        <v>104</v>
      </c>
      <c r="F18" t="s">
        <v>102</v>
      </c>
      <c r="G18" t="s">
        <v>177</v>
      </c>
      <c r="H18" s="9">
        <v>45665</v>
      </c>
      <c r="I18" t="s">
        <v>101</v>
      </c>
      <c r="K18" s="12">
        <v>2014</v>
      </c>
      <c r="L18">
        <v>-0.2</v>
      </c>
      <c r="M18">
        <v>10</v>
      </c>
      <c r="N18">
        <v>8.5</v>
      </c>
      <c r="O18">
        <v>29.391082299999997</v>
      </c>
      <c r="P18">
        <v>7.8</v>
      </c>
      <c r="Q18">
        <v>-2.7726466805169894</v>
      </c>
      <c r="R18">
        <v>2.38</v>
      </c>
      <c r="S18">
        <v>76.5</v>
      </c>
      <c r="T18">
        <v>22</v>
      </c>
      <c r="U18">
        <v>26064.040833077001</v>
      </c>
      <c r="V18">
        <v>5532.1</v>
      </c>
      <c r="W18">
        <v>867</v>
      </c>
      <c r="X18">
        <v>83.1</v>
      </c>
      <c r="Y18">
        <v>23.4</v>
      </c>
      <c r="Z18">
        <v>237700</v>
      </c>
    </row>
    <row r="19" spans="1:27" x14ac:dyDescent="0.3">
      <c r="A19">
        <v>18</v>
      </c>
      <c r="B19">
        <v>2001</v>
      </c>
      <c r="C19" t="s">
        <v>179</v>
      </c>
      <c r="D19">
        <v>3</v>
      </c>
      <c r="E19" t="s">
        <v>104</v>
      </c>
      <c r="F19" t="s">
        <v>102</v>
      </c>
      <c r="G19" t="s">
        <v>177</v>
      </c>
      <c r="H19" s="9">
        <v>45665</v>
      </c>
      <c r="I19" t="s">
        <v>101</v>
      </c>
      <c r="K19" s="12">
        <v>2015</v>
      </c>
      <c r="L19">
        <v>-0.1</v>
      </c>
      <c r="M19">
        <v>10</v>
      </c>
      <c r="N19">
        <v>8.5</v>
      </c>
      <c r="O19">
        <v>30.450620599999997</v>
      </c>
      <c r="P19">
        <v>6.8</v>
      </c>
      <c r="Q19">
        <v>-2.0150220944255137</v>
      </c>
      <c r="R19">
        <v>1.64</v>
      </c>
      <c r="S19">
        <v>75.7</v>
      </c>
      <c r="T19">
        <v>22.2</v>
      </c>
      <c r="U19">
        <v>28013.525170725978</v>
      </c>
      <c r="V19">
        <v>6066.8</v>
      </c>
      <c r="W19">
        <v>878</v>
      </c>
      <c r="X19">
        <v>83.2</v>
      </c>
      <c r="Y19">
        <v>24.2</v>
      </c>
      <c r="Z19">
        <v>247700</v>
      </c>
    </row>
    <row r="20" spans="1:27" x14ac:dyDescent="0.3">
      <c r="A20">
        <v>19</v>
      </c>
      <c r="B20">
        <v>2001</v>
      </c>
      <c r="C20" t="s">
        <v>185</v>
      </c>
      <c r="D20" s="24">
        <v>23.234711299999997</v>
      </c>
      <c r="E20" t="s">
        <v>189</v>
      </c>
      <c r="F20" t="s">
        <v>102</v>
      </c>
      <c r="G20" t="s">
        <v>184</v>
      </c>
      <c r="H20" s="9">
        <v>45741</v>
      </c>
      <c r="I20" t="s">
        <v>101</v>
      </c>
      <c r="K20" s="12">
        <v>2016</v>
      </c>
      <c r="L20">
        <v>0.4</v>
      </c>
      <c r="M20">
        <v>10</v>
      </c>
      <c r="N20">
        <v>8.5</v>
      </c>
      <c r="O20">
        <v>31.1870461</v>
      </c>
      <c r="P20">
        <v>5.0999999999999996</v>
      </c>
      <c r="Q20">
        <v>-1.7507689287826467</v>
      </c>
      <c r="R20">
        <v>1.04</v>
      </c>
      <c r="S20">
        <v>74.599999999999994</v>
      </c>
      <c r="T20">
        <v>19.5</v>
      </c>
      <c r="U20">
        <v>28960.455302764971</v>
      </c>
      <c r="V20">
        <v>5363.7</v>
      </c>
      <c r="W20">
        <v>923</v>
      </c>
      <c r="X20">
        <v>83.4</v>
      </c>
      <c r="Y20">
        <v>23.7</v>
      </c>
      <c r="Z20">
        <v>263200</v>
      </c>
    </row>
    <row r="21" spans="1:27" x14ac:dyDescent="0.3">
      <c r="A21">
        <v>20</v>
      </c>
      <c r="B21">
        <v>2001</v>
      </c>
      <c r="C21" t="s">
        <v>106</v>
      </c>
      <c r="D21">
        <v>5.7</v>
      </c>
      <c r="E21" t="s">
        <v>104</v>
      </c>
      <c r="F21" t="s">
        <v>102</v>
      </c>
      <c r="G21" s="22" t="s">
        <v>151</v>
      </c>
      <c r="H21" s="9">
        <v>45665</v>
      </c>
      <c r="I21" t="s">
        <v>101</v>
      </c>
      <c r="K21" s="12">
        <v>2017</v>
      </c>
      <c r="L21">
        <v>2.4</v>
      </c>
      <c r="M21">
        <v>10</v>
      </c>
      <c r="N21">
        <v>8.5</v>
      </c>
      <c r="O21">
        <v>32.517378399999998</v>
      </c>
      <c r="P21">
        <v>4.2</v>
      </c>
      <c r="Q21">
        <v>-2.3654284908495136</v>
      </c>
      <c r="R21">
        <v>0.9</v>
      </c>
      <c r="S21">
        <v>72</v>
      </c>
      <c r="T21">
        <v>22.1</v>
      </c>
      <c r="U21">
        <v>31133.857516158008</v>
      </c>
      <c r="V21">
        <v>6878</v>
      </c>
      <c r="W21">
        <v>953</v>
      </c>
      <c r="X21">
        <v>84</v>
      </c>
      <c r="Y21">
        <v>24.1</v>
      </c>
      <c r="Z21">
        <v>297000</v>
      </c>
    </row>
    <row r="22" spans="1:27" x14ac:dyDescent="0.3">
      <c r="A22">
        <v>21</v>
      </c>
      <c r="B22">
        <v>2001</v>
      </c>
      <c r="C22" t="s">
        <v>3</v>
      </c>
      <c r="D22">
        <v>70</v>
      </c>
      <c r="E22" t="s">
        <v>104</v>
      </c>
      <c r="F22" t="s">
        <v>102</v>
      </c>
      <c r="G22" s="22" t="s">
        <v>176</v>
      </c>
      <c r="H22" s="9">
        <v>45665</v>
      </c>
      <c r="I22" t="s">
        <v>101</v>
      </c>
      <c r="K22" s="12">
        <v>2018</v>
      </c>
      <c r="L22">
        <v>2.8</v>
      </c>
      <c r="M22">
        <v>10</v>
      </c>
      <c r="N22">
        <v>8.5</v>
      </c>
      <c r="O22">
        <v>34.353105799999994</v>
      </c>
      <c r="P22">
        <v>3.7</v>
      </c>
      <c r="Q22">
        <v>-1.9998786587169093</v>
      </c>
      <c r="R22">
        <v>0.9</v>
      </c>
      <c r="S22">
        <v>68.8</v>
      </c>
      <c r="T22">
        <v>24.7</v>
      </c>
      <c r="U22">
        <v>33409.082456192999</v>
      </c>
      <c r="V22">
        <v>8746.2000000000007</v>
      </c>
      <c r="W22">
        <v>990</v>
      </c>
      <c r="X22">
        <v>84.9</v>
      </c>
      <c r="Y22">
        <v>25</v>
      </c>
      <c r="Z22">
        <v>329900</v>
      </c>
    </row>
    <row r="23" spans="1:27" x14ac:dyDescent="0.3">
      <c r="A23">
        <v>22</v>
      </c>
      <c r="B23">
        <v>2001</v>
      </c>
      <c r="C23" t="s">
        <v>238</v>
      </c>
      <c r="D23">
        <v>14</v>
      </c>
      <c r="E23" t="s">
        <v>104</v>
      </c>
      <c r="F23" t="s">
        <v>102</v>
      </c>
      <c r="G23" s="22" t="s">
        <v>176</v>
      </c>
      <c r="H23" s="9">
        <v>45665</v>
      </c>
      <c r="I23" t="s">
        <v>101</v>
      </c>
      <c r="K23" s="12">
        <v>2019</v>
      </c>
      <c r="L23">
        <v>3.4</v>
      </c>
      <c r="M23">
        <v>10</v>
      </c>
      <c r="N23">
        <v>8.5</v>
      </c>
      <c r="O23">
        <v>36.096508199999995</v>
      </c>
      <c r="P23">
        <v>3.5</v>
      </c>
      <c r="Q23">
        <v>-1.9732581164489349</v>
      </c>
      <c r="R23">
        <v>0.9</v>
      </c>
      <c r="S23">
        <v>65</v>
      </c>
      <c r="T23">
        <v>27.1</v>
      </c>
      <c r="U23">
        <v>35470.093306723975</v>
      </c>
      <c r="V23">
        <v>10404.299999999999</v>
      </c>
      <c r="W23">
        <v>1019</v>
      </c>
      <c r="X23">
        <v>84.9</v>
      </c>
      <c r="Y23">
        <v>25.9</v>
      </c>
      <c r="Z23">
        <v>367800</v>
      </c>
    </row>
    <row r="24" spans="1:27" x14ac:dyDescent="0.3">
      <c r="A24">
        <v>23</v>
      </c>
      <c r="B24">
        <v>2001</v>
      </c>
      <c r="C24" t="s">
        <v>107</v>
      </c>
      <c r="D24">
        <v>10.9</v>
      </c>
      <c r="E24" t="s">
        <v>104</v>
      </c>
      <c r="F24" t="s">
        <v>102</v>
      </c>
      <c r="G24" t="s">
        <v>155</v>
      </c>
      <c r="H24" s="9">
        <v>45665</v>
      </c>
      <c r="I24" t="s">
        <v>101</v>
      </c>
      <c r="K24" s="12">
        <v>2020</v>
      </c>
      <c r="L24">
        <v>3.3</v>
      </c>
      <c r="M24">
        <v>10</v>
      </c>
      <c r="N24">
        <v>8.5</v>
      </c>
      <c r="O24">
        <v>34.471961</v>
      </c>
      <c r="P24">
        <v>4.3</v>
      </c>
      <c r="Q24">
        <v>-7.4656539627278669</v>
      </c>
      <c r="R24">
        <v>0.75</v>
      </c>
      <c r="S24">
        <v>78.7</v>
      </c>
      <c r="T24">
        <v>26.8</v>
      </c>
      <c r="U24">
        <v>36832.592309280008</v>
      </c>
      <c r="V24">
        <v>10835.6</v>
      </c>
      <c r="W24">
        <v>1051</v>
      </c>
      <c r="X24">
        <v>85.6</v>
      </c>
      <c r="Y24">
        <v>27.1</v>
      </c>
      <c r="Z24">
        <v>403600</v>
      </c>
    </row>
    <row r="25" spans="1:27" x14ac:dyDescent="0.3">
      <c r="A25">
        <v>24</v>
      </c>
      <c r="B25">
        <v>2001</v>
      </c>
      <c r="C25" t="s">
        <v>181</v>
      </c>
      <c r="D25">
        <v>52.2</v>
      </c>
      <c r="E25" t="s">
        <v>104</v>
      </c>
      <c r="F25" t="s">
        <v>102</v>
      </c>
      <c r="G25" t="s">
        <v>180</v>
      </c>
      <c r="H25" s="9">
        <v>45741</v>
      </c>
      <c r="I25" t="s">
        <v>101</v>
      </c>
      <c r="K25" s="12">
        <v>2021</v>
      </c>
      <c r="L25">
        <v>5.0999999999999996</v>
      </c>
      <c r="M25">
        <v>10</v>
      </c>
      <c r="N25">
        <v>8.5</v>
      </c>
      <c r="O25">
        <v>36.947192999999999</v>
      </c>
      <c r="P25">
        <v>4.0999999999999996</v>
      </c>
      <c r="Q25">
        <v>-7.015793305620873</v>
      </c>
      <c r="R25">
        <v>1.1200000000000001</v>
      </c>
      <c r="S25">
        <v>76.2</v>
      </c>
      <c r="T25">
        <v>27.26</v>
      </c>
      <c r="U25">
        <v>42753.143578247</v>
      </c>
      <c r="V25">
        <v>12621.1</v>
      </c>
      <c r="W25">
        <v>982</v>
      </c>
      <c r="X25">
        <v>86.4</v>
      </c>
      <c r="Y25">
        <v>29.3</v>
      </c>
      <c r="Z25">
        <v>438800</v>
      </c>
    </row>
    <row r="26" spans="1:27" x14ac:dyDescent="0.3">
      <c r="A26">
        <v>25</v>
      </c>
      <c r="B26">
        <v>2001</v>
      </c>
      <c r="C26" t="s">
        <v>187</v>
      </c>
      <c r="D26">
        <v>1078</v>
      </c>
      <c r="E26" t="s">
        <v>188</v>
      </c>
      <c r="F26" t="s">
        <v>102</v>
      </c>
      <c r="G26" s="7" t="s">
        <v>186</v>
      </c>
      <c r="H26" s="9">
        <v>45741</v>
      </c>
      <c r="I26" t="s">
        <v>101</v>
      </c>
      <c r="K26" s="12">
        <v>2022</v>
      </c>
      <c r="L26">
        <v>14.5</v>
      </c>
      <c r="M26">
        <v>10</v>
      </c>
      <c r="N26">
        <v>8.5</v>
      </c>
      <c r="O26">
        <v>38.529929500000001</v>
      </c>
      <c r="P26">
        <v>3.7</v>
      </c>
      <c r="Q26">
        <v>-6.0058596477510271</v>
      </c>
      <c r="R26">
        <v>8.0299999999999994</v>
      </c>
      <c r="S26">
        <v>73.8</v>
      </c>
      <c r="T26">
        <v>27.85</v>
      </c>
      <c r="U26">
        <v>55750.908876309986</v>
      </c>
      <c r="V26">
        <v>15342.8</v>
      </c>
      <c r="W26">
        <v>1027</v>
      </c>
      <c r="X26">
        <v>87.1</v>
      </c>
      <c r="Y26">
        <v>29.4</v>
      </c>
      <c r="Z26">
        <v>515766</v>
      </c>
    </row>
    <row r="27" spans="1:27" x14ac:dyDescent="0.3">
      <c r="A27">
        <v>26</v>
      </c>
      <c r="B27">
        <v>2001</v>
      </c>
      <c r="C27" t="s">
        <v>191</v>
      </c>
      <c r="D27">
        <v>8748.17</v>
      </c>
      <c r="E27" t="s">
        <v>190</v>
      </c>
      <c r="F27" t="s">
        <v>102</v>
      </c>
      <c r="G27" s="7" t="s">
        <v>192</v>
      </c>
      <c r="H27" s="9">
        <v>45758</v>
      </c>
      <c r="I27" t="s">
        <v>101</v>
      </c>
      <c r="K27" s="12">
        <v>2023</v>
      </c>
      <c r="L27">
        <v>17.600000000000001</v>
      </c>
      <c r="M27">
        <v>10</v>
      </c>
      <c r="N27">
        <v>8.5</v>
      </c>
      <c r="O27">
        <v>38.266310599999997</v>
      </c>
      <c r="P27">
        <v>4.2</v>
      </c>
      <c r="Q27">
        <v>-6.7335143177419479</v>
      </c>
      <c r="R27">
        <v>12.75</v>
      </c>
      <c r="S27">
        <v>73.400000000000006</v>
      </c>
      <c r="T27">
        <v>25.59</v>
      </c>
      <c r="U27">
        <v>57124.797063151018</v>
      </c>
      <c r="V27">
        <v>16085.3</v>
      </c>
      <c r="W27">
        <v>1052</v>
      </c>
      <c r="X27">
        <v>87.4</v>
      </c>
      <c r="Y27">
        <v>29.8</v>
      </c>
      <c r="Z27">
        <v>589114</v>
      </c>
    </row>
    <row r="28" spans="1:27" x14ac:dyDescent="0.3">
      <c r="A28">
        <v>27</v>
      </c>
      <c r="B28">
        <v>2001</v>
      </c>
      <c r="C28" t="s">
        <v>601</v>
      </c>
      <c r="D28" s="24">
        <v>-3.9698838366737119</v>
      </c>
      <c r="E28" t="s">
        <v>104</v>
      </c>
      <c r="F28" t="s">
        <v>102</v>
      </c>
      <c r="G28" s="7" t="s">
        <v>195</v>
      </c>
      <c r="H28" s="9">
        <v>45758</v>
      </c>
      <c r="I28" t="s">
        <v>101</v>
      </c>
      <c r="K28" s="12">
        <v>2024</v>
      </c>
      <c r="L28">
        <v>3.7</v>
      </c>
      <c r="M28">
        <v>10</v>
      </c>
      <c r="N28">
        <v>8.5</v>
      </c>
      <c r="O28">
        <v>38.469754500000001</v>
      </c>
      <c r="P28">
        <v>4.3</v>
      </c>
      <c r="Q28">
        <v>-4.8935713468357847</v>
      </c>
      <c r="R28">
        <v>7.69</v>
      </c>
      <c r="S28">
        <v>73.5</v>
      </c>
      <c r="T28">
        <v>23.4</v>
      </c>
      <c r="U28">
        <v>57007.789805393986</v>
      </c>
      <c r="V28">
        <v>15501</v>
      </c>
      <c r="W28">
        <v>1057</v>
      </c>
      <c r="X28">
        <v>88.1</v>
      </c>
      <c r="Y28">
        <v>31.1</v>
      </c>
      <c r="Z28">
        <v>646800</v>
      </c>
    </row>
    <row r="29" spans="1:27" x14ac:dyDescent="0.3">
      <c r="A29">
        <v>28</v>
      </c>
      <c r="B29">
        <v>2001</v>
      </c>
      <c r="C29" t="s">
        <v>602</v>
      </c>
      <c r="D29" s="30">
        <v>24.9</v>
      </c>
      <c r="E29" t="s">
        <v>104</v>
      </c>
      <c r="F29" t="s">
        <v>102</v>
      </c>
      <c r="G29" s="7" t="s">
        <v>196</v>
      </c>
      <c r="H29" s="9">
        <v>45758</v>
      </c>
      <c r="I29" t="s">
        <v>101</v>
      </c>
    </row>
    <row r="30" spans="1:27" x14ac:dyDescent="0.3">
      <c r="A30">
        <v>29</v>
      </c>
      <c r="B30">
        <v>2001</v>
      </c>
      <c r="C30" t="s">
        <v>200</v>
      </c>
      <c r="D30" s="25">
        <v>3158</v>
      </c>
      <c r="E30" t="s">
        <v>190</v>
      </c>
      <c r="F30" t="s">
        <v>102</v>
      </c>
      <c r="G30" s="7" t="s">
        <v>201</v>
      </c>
      <c r="H30" s="9">
        <v>45758</v>
      </c>
      <c r="I30" t="s">
        <v>101</v>
      </c>
    </row>
    <row r="31" spans="1:27" x14ac:dyDescent="0.3">
      <c r="A31">
        <v>30</v>
      </c>
      <c r="B31">
        <v>2001</v>
      </c>
      <c r="C31" t="s">
        <v>1</v>
      </c>
      <c r="D31" s="10">
        <v>103600</v>
      </c>
      <c r="E31" t="s">
        <v>103</v>
      </c>
      <c r="F31" t="s">
        <v>102</v>
      </c>
      <c r="G31" t="s">
        <v>143</v>
      </c>
      <c r="H31" s="9">
        <v>45665</v>
      </c>
      <c r="I31" t="s">
        <v>101</v>
      </c>
      <c r="K31" s="11" t="s">
        <v>202</v>
      </c>
      <c r="L31" s="11" t="s">
        <v>112</v>
      </c>
    </row>
    <row r="32" spans="1:27" x14ac:dyDescent="0.3">
      <c r="A32">
        <v>31</v>
      </c>
      <c r="B32">
        <v>2002</v>
      </c>
      <c r="C32" t="s">
        <v>0</v>
      </c>
      <c r="D32">
        <v>5.3</v>
      </c>
      <c r="E32" t="s">
        <v>104</v>
      </c>
      <c r="F32" t="s">
        <v>102</v>
      </c>
      <c r="G32" s="22" t="s">
        <v>146</v>
      </c>
      <c r="H32" s="9">
        <v>45665</v>
      </c>
      <c r="I32" t="s">
        <v>101</v>
      </c>
      <c r="L32" t="s">
        <v>0</v>
      </c>
      <c r="M32" t="s">
        <v>108</v>
      </c>
      <c r="N32" t="s">
        <v>179</v>
      </c>
      <c r="O32" t="s">
        <v>185</v>
      </c>
      <c r="P32" t="s">
        <v>106</v>
      </c>
      <c r="Q32" t="s">
        <v>601</v>
      </c>
      <c r="R32" t="s">
        <v>107</v>
      </c>
      <c r="S32" t="s">
        <v>181</v>
      </c>
      <c r="T32" t="s">
        <v>602</v>
      </c>
      <c r="U32" t="s">
        <v>191</v>
      </c>
      <c r="V32" t="s">
        <v>200</v>
      </c>
      <c r="W32" t="s">
        <v>187</v>
      </c>
      <c r="X32" t="s">
        <v>3</v>
      </c>
      <c r="Y32" t="s">
        <v>238</v>
      </c>
      <c r="Z32" t="s">
        <v>1</v>
      </c>
      <c r="AA32" t="s">
        <v>111</v>
      </c>
    </row>
    <row r="33" spans="1:27" x14ac:dyDescent="0.3">
      <c r="A33">
        <v>32</v>
      </c>
      <c r="B33">
        <v>2002</v>
      </c>
      <c r="C33" t="s">
        <v>108</v>
      </c>
      <c r="D33">
        <v>8</v>
      </c>
      <c r="E33" t="s">
        <v>104</v>
      </c>
      <c r="F33" t="s">
        <v>102</v>
      </c>
      <c r="G33" t="s">
        <v>177</v>
      </c>
      <c r="H33" s="9">
        <v>45665</v>
      </c>
      <c r="I33" t="s">
        <v>101</v>
      </c>
      <c r="K33" s="11" t="s">
        <v>110</v>
      </c>
      <c r="L33" t="s">
        <v>104</v>
      </c>
      <c r="M33" t="s">
        <v>104</v>
      </c>
      <c r="N33" t="s">
        <v>104</v>
      </c>
      <c r="O33" t="s">
        <v>189</v>
      </c>
      <c r="P33" t="s">
        <v>104</v>
      </c>
      <c r="Q33" t="s">
        <v>104</v>
      </c>
      <c r="R33" t="s">
        <v>104</v>
      </c>
      <c r="S33" t="s">
        <v>104</v>
      </c>
      <c r="T33" t="s">
        <v>104</v>
      </c>
      <c r="U33" t="s">
        <v>190</v>
      </c>
      <c r="V33" t="s">
        <v>190</v>
      </c>
      <c r="W33" t="s">
        <v>188</v>
      </c>
      <c r="X33" t="s">
        <v>104</v>
      </c>
      <c r="Y33" t="s">
        <v>104</v>
      </c>
      <c r="Z33" t="s">
        <v>103</v>
      </c>
    </row>
    <row r="34" spans="1:27" x14ac:dyDescent="0.3">
      <c r="A34">
        <v>33</v>
      </c>
      <c r="B34">
        <v>2002</v>
      </c>
      <c r="C34" t="s">
        <v>179</v>
      </c>
      <c r="D34">
        <v>3</v>
      </c>
      <c r="E34" t="s">
        <v>104</v>
      </c>
      <c r="F34" t="s">
        <v>102</v>
      </c>
      <c r="G34" t="s">
        <v>177</v>
      </c>
      <c r="H34" s="9">
        <v>45665</v>
      </c>
      <c r="I34" t="s">
        <v>101</v>
      </c>
      <c r="K34" s="12">
        <v>2000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15</v>
      </c>
    </row>
    <row r="35" spans="1:27" x14ac:dyDescent="0.3">
      <c r="A35">
        <v>34</v>
      </c>
      <c r="B35">
        <v>2002</v>
      </c>
      <c r="C35" t="s">
        <v>185</v>
      </c>
      <c r="D35" s="24">
        <v>24.332349499999999</v>
      </c>
      <c r="E35" t="s">
        <v>189</v>
      </c>
      <c r="F35" t="s">
        <v>102</v>
      </c>
      <c r="G35" t="s">
        <v>184</v>
      </c>
      <c r="H35" s="9">
        <v>45741</v>
      </c>
      <c r="I35" t="s">
        <v>101</v>
      </c>
      <c r="K35" s="12">
        <v>2001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15</v>
      </c>
    </row>
    <row r="36" spans="1:27" x14ac:dyDescent="0.3">
      <c r="A36">
        <v>35</v>
      </c>
      <c r="B36">
        <v>2002</v>
      </c>
      <c r="C36" t="s">
        <v>106</v>
      </c>
      <c r="D36">
        <v>5.6</v>
      </c>
      <c r="E36" t="s">
        <v>104</v>
      </c>
      <c r="F36" t="s">
        <v>102</v>
      </c>
      <c r="G36" s="22" t="s">
        <v>151</v>
      </c>
      <c r="H36" s="9">
        <v>45665</v>
      </c>
      <c r="I36" t="s">
        <v>101</v>
      </c>
      <c r="K36" s="12">
        <v>2002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15</v>
      </c>
    </row>
    <row r="37" spans="1:27" x14ac:dyDescent="0.3">
      <c r="A37">
        <v>36</v>
      </c>
      <c r="B37">
        <v>2002</v>
      </c>
      <c r="C37" t="s">
        <v>3</v>
      </c>
      <c r="D37">
        <v>71.400000000000006</v>
      </c>
      <c r="E37" t="s">
        <v>104</v>
      </c>
      <c r="F37" t="s">
        <v>102</v>
      </c>
      <c r="G37" s="22" t="s">
        <v>176</v>
      </c>
      <c r="H37" s="9">
        <v>45665</v>
      </c>
      <c r="I37" t="s">
        <v>101</v>
      </c>
      <c r="K37" s="12">
        <v>2003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15</v>
      </c>
    </row>
    <row r="38" spans="1:27" x14ac:dyDescent="0.3">
      <c r="A38">
        <v>37</v>
      </c>
      <c r="B38">
        <v>2002</v>
      </c>
      <c r="C38" t="s">
        <v>238</v>
      </c>
      <c r="D38">
        <v>14.2</v>
      </c>
      <c r="E38" t="s">
        <v>104</v>
      </c>
      <c r="F38" t="s">
        <v>102</v>
      </c>
      <c r="G38" s="22" t="s">
        <v>176</v>
      </c>
      <c r="H38" s="9">
        <v>45665</v>
      </c>
      <c r="I38" t="s">
        <v>101</v>
      </c>
      <c r="K38" s="12">
        <v>2004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15</v>
      </c>
    </row>
    <row r="39" spans="1:27" x14ac:dyDescent="0.3">
      <c r="A39">
        <v>38</v>
      </c>
      <c r="B39">
        <v>2002</v>
      </c>
      <c r="C39" t="s">
        <v>107</v>
      </c>
      <c r="D39">
        <v>9.07</v>
      </c>
      <c r="E39" t="s">
        <v>104</v>
      </c>
      <c r="F39" t="s">
        <v>102</v>
      </c>
      <c r="G39" t="s">
        <v>153</v>
      </c>
      <c r="H39" s="9">
        <v>45665</v>
      </c>
      <c r="I39" t="s">
        <v>101</v>
      </c>
      <c r="K39" s="12">
        <v>2005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15</v>
      </c>
    </row>
    <row r="40" spans="1:27" x14ac:dyDescent="0.3">
      <c r="A40">
        <v>39</v>
      </c>
      <c r="B40">
        <v>2002</v>
      </c>
      <c r="C40" t="s">
        <v>181</v>
      </c>
      <c r="D40">
        <v>55.6</v>
      </c>
      <c r="E40" t="s">
        <v>104</v>
      </c>
      <c r="F40" t="s">
        <v>102</v>
      </c>
      <c r="G40" t="s">
        <v>180</v>
      </c>
      <c r="H40" s="9">
        <v>45741</v>
      </c>
      <c r="I40" t="s">
        <v>101</v>
      </c>
      <c r="K40" s="12">
        <v>2006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15</v>
      </c>
    </row>
    <row r="41" spans="1:27" x14ac:dyDescent="0.3">
      <c r="A41">
        <v>40</v>
      </c>
      <c r="B41">
        <v>2002</v>
      </c>
      <c r="C41" t="s">
        <v>187</v>
      </c>
      <c r="D41">
        <v>1046</v>
      </c>
      <c r="E41" t="s">
        <v>188</v>
      </c>
      <c r="F41" t="s">
        <v>102</v>
      </c>
      <c r="G41" s="7" t="s">
        <v>186</v>
      </c>
      <c r="H41" s="9">
        <v>45741</v>
      </c>
      <c r="I41" t="s">
        <v>101</v>
      </c>
      <c r="K41" s="12">
        <v>2007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15</v>
      </c>
    </row>
    <row r="42" spans="1:27" x14ac:dyDescent="0.3">
      <c r="A42">
        <v>41</v>
      </c>
      <c r="B42">
        <v>2002</v>
      </c>
      <c r="C42" t="s">
        <v>191</v>
      </c>
      <c r="D42">
        <v>8873.9696999999996</v>
      </c>
      <c r="E42" t="s">
        <v>190</v>
      </c>
      <c r="F42" t="s">
        <v>102</v>
      </c>
      <c r="G42" s="7" t="s">
        <v>192</v>
      </c>
      <c r="H42" s="9">
        <v>45758</v>
      </c>
      <c r="I42" t="s">
        <v>101</v>
      </c>
      <c r="K42" s="12">
        <v>2008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15</v>
      </c>
    </row>
    <row r="43" spans="1:27" x14ac:dyDescent="0.3">
      <c r="A43">
        <v>42</v>
      </c>
      <c r="B43">
        <v>2002</v>
      </c>
      <c r="C43" t="s">
        <v>601</v>
      </c>
      <c r="D43" s="24">
        <v>-8.7123090186783436</v>
      </c>
      <c r="E43" t="s">
        <v>104</v>
      </c>
      <c r="F43" t="s">
        <v>102</v>
      </c>
      <c r="G43" s="7" t="s">
        <v>195</v>
      </c>
      <c r="H43" s="9">
        <v>45758</v>
      </c>
      <c r="I43" t="s">
        <v>101</v>
      </c>
      <c r="K43" s="12">
        <v>2009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15</v>
      </c>
    </row>
    <row r="44" spans="1:27" x14ac:dyDescent="0.3">
      <c r="A44">
        <v>43</v>
      </c>
      <c r="B44">
        <v>2002</v>
      </c>
      <c r="C44" t="s">
        <v>602</v>
      </c>
      <c r="D44" s="30">
        <v>24.7</v>
      </c>
      <c r="E44" t="s">
        <v>104</v>
      </c>
      <c r="F44" t="s">
        <v>102</v>
      </c>
      <c r="G44" s="7" t="s">
        <v>196</v>
      </c>
      <c r="H44" s="9">
        <v>45758</v>
      </c>
      <c r="I44" t="s">
        <v>101</v>
      </c>
      <c r="K44" s="12">
        <v>2010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15</v>
      </c>
    </row>
    <row r="45" spans="1:27" x14ac:dyDescent="0.3">
      <c r="A45">
        <v>44</v>
      </c>
      <c r="B45">
        <v>2002</v>
      </c>
      <c r="C45" t="s">
        <v>200</v>
      </c>
      <c r="D45" s="25">
        <v>3525.6</v>
      </c>
      <c r="E45" t="s">
        <v>190</v>
      </c>
      <c r="F45" t="s">
        <v>102</v>
      </c>
      <c r="G45" s="7" t="s">
        <v>201</v>
      </c>
      <c r="H45" s="9">
        <v>45758</v>
      </c>
      <c r="I45" t="s">
        <v>101</v>
      </c>
      <c r="K45" s="12">
        <v>2011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15</v>
      </c>
    </row>
    <row r="46" spans="1:27" x14ac:dyDescent="0.3">
      <c r="A46">
        <v>45</v>
      </c>
      <c r="B46">
        <v>2002</v>
      </c>
      <c r="C46" t="s">
        <v>1</v>
      </c>
      <c r="D46" s="10">
        <v>122500</v>
      </c>
      <c r="E46" t="s">
        <v>103</v>
      </c>
      <c r="F46" t="s">
        <v>102</v>
      </c>
      <c r="G46" t="s">
        <v>142</v>
      </c>
      <c r="H46" s="9">
        <v>45665</v>
      </c>
      <c r="I46" t="s">
        <v>101</v>
      </c>
      <c r="K46" s="12">
        <v>2012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15</v>
      </c>
    </row>
    <row r="47" spans="1:27" x14ac:dyDescent="0.3">
      <c r="A47">
        <v>46</v>
      </c>
      <c r="B47">
        <v>2003</v>
      </c>
      <c r="C47" t="s">
        <v>0</v>
      </c>
      <c r="D47">
        <v>4.7</v>
      </c>
      <c r="E47" t="s">
        <v>104</v>
      </c>
      <c r="F47" t="s">
        <v>102</v>
      </c>
      <c r="G47" s="22" t="s">
        <v>146</v>
      </c>
      <c r="H47" s="9">
        <v>45665</v>
      </c>
      <c r="I47" t="s">
        <v>101</v>
      </c>
      <c r="K47" s="12">
        <v>2013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15</v>
      </c>
    </row>
    <row r="48" spans="1:27" x14ac:dyDescent="0.3">
      <c r="A48">
        <v>47</v>
      </c>
      <c r="B48">
        <v>2003</v>
      </c>
      <c r="C48" t="s">
        <v>108</v>
      </c>
      <c r="D48">
        <v>8.5</v>
      </c>
      <c r="E48" t="s">
        <v>104</v>
      </c>
      <c r="F48" t="s">
        <v>102</v>
      </c>
      <c r="G48" t="s">
        <v>177</v>
      </c>
      <c r="H48" s="9">
        <v>45665</v>
      </c>
      <c r="I48" t="s">
        <v>101</v>
      </c>
      <c r="K48" s="12">
        <v>2014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15</v>
      </c>
    </row>
    <row r="49" spans="1:27" x14ac:dyDescent="0.3">
      <c r="A49">
        <v>48</v>
      </c>
      <c r="B49">
        <v>2003</v>
      </c>
      <c r="C49" t="s">
        <v>179</v>
      </c>
      <c r="D49">
        <v>3</v>
      </c>
      <c r="E49" t="s">
        <v>104</v>
      </c>
      <c r="F49" t="s">
        <v>102</v>
      </c>
      <c r="G49" t="s">
        <v>177</v>
      </c>
      <c r="H49" s="9">
        <v>45665</v>
      </c>
      <c r="I49" t="s">
        <v>101</v>
      </c>
      <c r="K49" s="12">
        <v>2015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15</v>
      </c>
    </row>
    <row r="50" spans="1:27" x14ac:dyDescent="0.3">
      <c r="A50">
        <v>49</v>
      </c>
      <c r="B50">
        <v>2003</v>
      </c>
      <c r="C50" t="s">
        <v>185</v>
      </c>
      <c r="D50" s="24">
        <v>25.266222699999997</v>
      </c>
      <c r="E50" t="s">
        <v>189</v>
      </c>
      <c r="F50" t="s">
        <v>102</v>
      </c>
      <c r="G50" t="s">
        <v>184</v>
      </c>
      <c r="H50" s="9">
        <v>45741</v>
      </c>
      <c r="I50" t="s">
        <v>101</v>
      </c>
      <c r="K50" s="12">
        <v>2016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15</v>
      </c>
    </row>
    <row r="51" spans="1:27" x14ac:dyDescent="0.3">
      <c r="A51">
        <v>50</v>
      </c>
      <c r="B51">
        <v>2003</v>
      </c>
      <c r="C51" t="s">
        <v>106</v>
      </c>
      <c r="D51">
        <v>5.8</v>
      </c>
      <c r="E51" t="s">
        <v>104</v>
      </c>
      <c r="F51" t="s">
        <v>102</v>
      </c>
      <c r="G51" s="22" t="s">
        <v>151</v>
      </c>
      <c r="H51" s="9">
        <v>45665</v>
      </c>
      <c r="I51" t="s">
        <v>101</v>
      </c>
      <c r="K51" s="12">
        <v>2017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15</v>
      </c>
    </row>
    <row r="52" spans="1:27" x14ac:dyDescent="0.3">
      <c r="A52">
        <v>51</v>
      </c>
      <c r="B52">
        <v>2003</v>
      </c>
      <c r="C52" t="s">
        <v>3</v>
      </c>
      <c r="D52">
        <v>74.099999999999994</v>
      </c>
      <c r="E52" t="s">
        <v>104</v>
      </c>
      <c r="F52" t="s">
        <v>102</v>
      </c>
      <c r="G52" s="22" t="s">
        <v>176</v>
      </c>
      <c r="H52" s="9">
        <v>45665</v>
      </c>
      <c r="I52" t="s">
        <v>101</v>
      </c>
      <c r="K52" s="12">
        <v>2018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15</v>
      </c>
    </row>
    <row r="53" spans="1:27" x14ac:dyDescent="0.3">
      <c r="A53">
        <v>52</v>
      </c>
      <c r="B53">
        <v>2003</v>
      </c>
      <c r="C53" t="s">
        <v>238</v>
      </c>
      <c r="D53">
        <v>15.4</v>
      </c>
      <c r="E53" t="s">
        <v>104</v>
      </c>
      <c r="F53" t="s">
        <v>102</v>
      </c>
      <c r="G53" s="22" t="s">
        <v>176</v>
      </c>
      <c r="H53" s="9">
        <v>45665</v>
      </c>
      <c r="I53" t="s">
        <v>101</v>
      </c>
      <c r="K53" s="12">
        <v>2019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15</v>
      </c>
    </row>
    <row r="54" spans="1:27" x14ac:dyDescent="0.3">
      <c r="A54">
        <v>53</v>
      </c>
      <c r="B54">
        <v>2003</v>
      </c>
      <c r="C54" t="s">
        <v>107</v>
      </c>
      <c r="D54">
        <v>8.5</v>
      </c>
      <c r="E54" t="s">
        <v>104</v>
      </c>
      <c r="F54" t="s">
        <v>102</v>
      </c>
      <c r="G54" t="s">
        <v>156</v>
      </c>
      <c r="H54" s="9">
        <v>45665</v>
      </c>
      <c r="I54" t="s">
        <v>101</v>
      </c>
      <c r="K54" s="12">
        <v>2020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15</v>
      </c>
    </row>
    <row r="55" spans="1:27" x14ac:dyDescent="0.3">
      <c r="A55">
        <v>54</v>
      </c>
      <c r="B55">
        <v>2003</v>
      </c>
      <c r="C55" t="s">
        <v>181</v>
      </c>
      <c r="D55">
        <v>58.2</v>
      </c>
      <c r="E55" t="s">
        <v>104</v>
      </c>
      <c r="F55" t="s">
        <v>102</v>
      </c>
      <c r="G55" t="s">
        <v>180</v>
      </c>
      <c r="H55" s="9">
        <v>45741</v>
      </c>
      <c r="I55" t="s">
        <v>101</v>
      </c>
      <c r="K55" s="12">
        <v>2021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15</v>
      </c>
    </row>
    <row r="56" spans="1:27" x14ac:dyDescent="0.3">
      <c r="A56">
        <v>55</v>
      </c>
      <c r="B56">
        <v>2003</v>
      </c>
      <c r="C56" t="s">
        <v>187</v>
      </c>
      <c r="D56">
        <v>980</v>
      </c>
      <c r="E56" t="s">
        <v>188</v>
      </c>
      <c r="F56" t="s">
        <v>102</v>
      </c>
      <c r="G56" s="7" t="s">
        <v>186</v>
      </c>
      <c r="H56" s="9">
        <v>45741</v>
      </c>
      <c r="I56" t="s">
        <v>101</v>
      </c>
      <c r="K56" s="12">
        <v>2022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15</v>
      </c>
    </row>
    <row r="57" spans="1:27" x14ac:dyDescent="0.3">
      <c r="A57">
        <v>56</v>
      </c>
      <c r="B57">
        <v>2003</v>
      </c>
      <c r="C57" t="s">
        <v>191</v>
      </c>
      <c r="D57">
        <v>9643.7098000000005</v>
      </c>
      <c r="E57" t="s">
        <v>190</v>
      </c>
      <c r="F57" t="s">
        <v>102</v>
      </c>
      <c r="G57" s="7" t="s">
        <v>192</v>
      </c>
      <c r="H57" s="9">
        <v>45758</v>
      </c>
      <c r="I57" t="s">
        <v>101</v>
      </c>
      <c r="K57" s="12">
        <v>2023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15</v>
      </c>
    </row>
    <row r="58" spans="1:27" x14ac:dyDescent="0.3">
      <c r="A58">
        <v>57</v>
      </c>
      <c r="B58">
        <v>2003</v>
      </c>
      <c r="C58" t="s">
        <v>601</v>
      </c>
      <c r="D58" s="24">
        <v>-7.1195630045844212</v>
      </c>
      <c r="E58" t="s">
        <v>104</v>
      </c>
      <c r="F58" t="s">
        <v>102</v>
      </c>
      <c r="G58" s="7" t="s">
        <v>195</v>
      </c>
      <c r="H58" s="9">
        <v>45758</v>
      </c>
      <c r="I58" t="s">
        <v>101</v>
      </c>
      <c r="K58" s="12">
        <v>2024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15</v>
      </c>
    </row>
    <row r="59" spans="1:27" x14ac:dyDescent="0.3">
      <c r="A59">
        <v>58</v>
      </c>
      <c r="B59">
        <v>2003</v>
      </c>
      <c r="C59" t="s">
        <v>602</v>
      </c>
      <c r="D59" s="30">
        <v>23.6</v>
      </c>
      <c r="E59" t="s">
        <v>104</v>
      </c>
      <c r="F59" t="s">
        <v>102</v>
      </c>
      <c r="G59" s="7" t="s">
        <v>196</v>
      </c>
      <c r="H59" s="9">
        <v>45758</v>
      </c>
      <c r="I59" t="s">
        <v>101</v>
      </c>
      <c r="K59" s="12" t="s">
        <v>111</v>
      </c>
      <c r="L59">
        <v>25</v>
      </c>
      <c r="M59">
        <v>25</v>
      </c>
      <c r="N59">
        <v>25</v>
      </c>
      <c r="O59">
        <v>25</v>
      </c>
      <c r="P59">
        <v>25</v>
      </c>
      <c r="Q59">
        <v>25</v>
      </c>
      <c r="R59">
        <v>25</v>
      </c>
      <c r="S59">
        <v>25</v>
      </c>
      <c r="T59">
        <v>25</v>
      </c>
      <c r="U59">
        <v>25</v>
      </c>
      <c r="V59">
        <v>25</v>
      </c>
      <c r="W59">
        <v>25</v>
      </c>
      <c r="X59">
        <v>25</v>
      </c>
      <c r="Y59">
        <v>25</v>
      </c>
      <c r="Z59">
        <v>25</v>
      </c>
      <c r="AA59">
        <v>375</v>
      </c>
    </row>
    <row r="60" spans="1:27" x14ac:dyDescent="0.3">
      <c r="A60">
        <v>59</v>
      </c>
      <c r="B60">
        <v>2003</v>
      </c>
      <c r="C60" t="s">
        <v>200</v>
      </c>
      <c r="D60" s="25">
        <v>3709.5</v>
      </c>
      <c r="E60" t="s">
        <v>190</v>
      </c>
      <c r="F60" t="s">
        <v>102</v>
      </c>
      <c r="G60" s="7" t="s">
        <v>201</v>
      </c>
      <c r="H60" s="9">
        <v>45758</v>
      </c>
      <c r="I60" t="s">
        <v>101</v>
      </c>
    </row>
    <row r="61" spans="1:27" x14ac:dyDescent="0.3">
      <c r="A61">
        <v>60</v>
      </c>
      <c r="B61">
        <v>2003</v>
      </c>
      <c r="C61" t="s">
        <v>1</v>
      </c>
      <c r="D61" s="10">
        <v>137200</v>
      </c>
      <c r="E61" t="s">
        <v>103</v>
      </c>
      <c r="F61" t="s">
        <v>102</v>
      </c>
      <c r="G61" t="s">
        <v>141</v>
      </c>
      <c r="H61" s="9">
        <v>45665</v>
      </c>
      <c r="I61" t="s">
        <v>101</v>
      </c>
    </row>
    <row r="62" spans="1:27" x14ac:dyDescent="0.3">
      <c r="A62">
        <v>61</v>
      </c>
      <c r="B62">
        <v>2004</v>
      </c>
      <c r="C62" t="s">
        <v>0</v>
      </c>
      <c r="D62">
        <v>6.8</v>
      </c>
      <c r="E62" t="s">
        <v>104</v>
      </c>
      <c r="F62" t="s">
        <v>102</v>
      </c>
      <c r="G62" s="22" t="s">
        <v>146</v>
      </c>
      <c r="H62" s="9">
        <v>45665</v>
      </c>
      <c r="I62" t="s">
        <v>101</v>
      </c>
    </row>
    <row r="63" spans="1:27" x14ac:dyDescent="0.3">
      <c r="A63">
        <v>62</v>
      </c>
      <c r="B63">
        <v>2004</v>
      </c>
      <c r="C63" t="s">
        <v>108</v>
      </c>
      <c r="D63">
        <v>8.5</v>
      </c>
      <c r="E63" t="s">
        <v>104</v>
      </c>
      <c r="F63" t="s">
        <v>102</v>
      </c>
      <c r="G63" t="s">
        <v>177</v>
      </c>
      <c r="H63" s="9">
        <v>45665</v>
      </c>
      <c r="I63" t="s">
        <v>101</v>
      </c>
    </row>
    <row r="64" spans="1:27" x14ac:dyDescent="0.3">
      <c r="A64">
        <v>63</v>
      </c>
      <c r="B64">
        <v>2004</v>
      </c>
      <c r="C64" t="s">
        <v>179</v>
      </c>
      <c r="D64">
        <v>4</v>
      </c>
      <c r="E64" t="s">
        <v>104</v>
      </c>
      <c r="F64" t="s">
        <v>102</v>
      </c>
      <c r="G64" t="s">
        <v>177</v>
      </c>
      <c r="H64" s="9">
        <v>45665</v>
      </c>
      <c r="I64" t="s">
        <v>101</v>
      </c>
    </row>
    <row r="65" spans="1:9" x14ac:dyDescent="0.3">
      <c r="A65">
        <v>64</v>
      </c>
      <c r="B65">
        <v>2004</v>
      </c>
      <c r="C65" t="s">
        <v>185</v>
      </c>
      <c r="D65" s="24">
        <v>26.487818000000001</v>
      </c>
      <c r="E65" t="s">
        <v>189</v>
      </c>
      <c r="F65" t="s">
        <v>102</v>
      </c>
      <c r="G65" t="s">
        <v>184</v>
      </c>
      <c r="H65" s="9">
        <v>45741</v>
      </c>
      <c r="I65" t="s">
        <v>101</v>
      </c>
    </row>
    <row r="66" spans="1:9" x14ac:dyDescent="0.3">
      <c r="A66">
        <v>65</v>
      </c>
      <c r="B66">
        <v>2004</v>
      </c>
      <c r="C66" t="s">
        <v>106</v>
      </c>
      <c r="D66">
        <v>5.9</v>
      </c>
      <c r="E66" t="s">
        <v>104</v>
      </c>
      <c r="F66" t="s">
        <v>102</v>
      </c>
      <c r="G66" s="22" t="s">
        <v>151</v>
      </c>
      <c r="H66" s="9">
        <v>45665</v>
      </c>
      <c r="I66" t="s">
        <v>101</v>
      </c>
    </row>
    <row r="67" spans="1:9" x14ac:dyDescent="0.3">
      <c r="A67">
        <v>66</v>
      </c>
      <c r="B67">
        <v>2004</v>
      </c>
      <c r="C67" t="s">
        <v>3</v>
      </c>
      <c r="D67">
        <v>75.3</v>
      </c>
      <c r="E67" t="s">
        <v>104</v>
      </c>
      <c r="F67" t="s">
        <v>102</v>
      </c>
      <c r="G67" s="22" t="s">
        <v>176</v>
      </c>
      <c r="H67" s="9">
        <v>45665</v>
      </c>
      <c r="I67" t="s">
        <v>101</v>
      </c>
    </row>
    <row r="68" spans="1:9" x14ac:dyDescent="0.3">
      <c r="A68">
        <v>67</v>
      </c>
      <c r="B68">
        <v>2004</v>
      </c>
      <c r="C68" t="s">
        <v>238</v>
      </c>
      <c r="D68">
        <v>16.7</v>
      </c>
      <c r="E68" t="s">
        <v>104</v>
      </c>
      <c r="F68" t="s">
        <v>102</v>
      </c>
      <c r="G68" s="22" t="s">
        <v>176</v>
      </c>
      <c r="H68" s="9">
        <v>45665</v>
      </c>
      <c r="I68" t="s">
        <v>101</v>
      </c>
    </row>
    <row r="69" spans="1:9" x14ac:dyDescent="0.3">
      <c r="A69">
        <v>68</v>
      </c>
      <c r="B69">
        <v>2004</v>
      </c>
      <c r="C69" t="s">
        <v>107</v>
      </c>
      <c r="D69">
        <v>11.43</v>
      </c>
      <c r="E69" t="s">
        <v>104</v>
      </c>
      <c r="F69" t="s">
        <v>102</v>
      </c>
      <c r="G69" t="s">
        <v>157</v>
      </c>
      <c r="H69" s="9">
        <v>45665</v>
      </c>
      <c r="I69" t="s">
        <v>101</v>
      </c>
    </row>
    <row r="70" spans="1:9" x14ac:dyDescent="0.3">
      <c r="A70">
        <v>69</v>
      </c>
      <c r="B70">
        <v>2004</v>
      </c>
      <c r="C70" t="s">
        <v>181</v>
      </c>
      <c r="D70">
        <v>58.9</v>
      </c>
      <c r="E70" t="s">
        <v>104</v>
      </c>
      <c r="F70" t="s">
        <v>102</v>
      </c>
      <c r="G70" t="s">
        <v>180</v>
      </c>
      <c r="H70" s="9">
        <v>45741</v>
      </c>
      <c r="I70" t="s">
        <v>101</v>
      </c>
    </row>
    <row r="71" spans="1:9" x14ac:dyDescent="0.3">
      <c r="A71">
        <v>70</v>
      </c>
      <c r="B71">
        <v>2004</v>
      </c>
      <c r="C71" t="s">
        <v>187</v>
      </c>
      <c r="D71">
        <v>942</v>
      </c>
      <c r="E71" t="s">
        <v>188</v>
      </c>
      <c r="F71" t="s">
        <v>102</v>
      </c>
      <c r="G71" s="7" t="s">
        <v>186</v>
      </c>
      <c r="H71" s="9">
        <v>45741</v>
      </c>
      <c r="I71" t="s">
        <v>101</v>
      </c>
    </row>
    <row r="72" spans="1:9" x14ac:dyDescent="0.3">
      <c r="A72">
        <v>71</v>
      </c>
      <c r="B72">
        <v>2004</v>
      </c>
      <c r="C72" t="s">
        <v>191</v>
      </c>
      <c r="D72">
        <v>11232.375800000002</v>
      </c>
      <c r="E72" t="s">
        <v>190</v>
      </c>
      <c r="F72" t="s">
        <v>102</v>
      </c>
      <c r="G72" s="7" t="s">
        <v>192</v>
      </c>
      <c r="H72" s="9">
        <v>45758</v>
      </c>
      <c r="I72" t="s">
        <v>101</v>
      </c>
    </row>
    <row r="73" spans="1:9" x14ac:dyDescent="0.3">
      <c r="A73">
        <v>72</v>
      </c>
      <c r="B73">
        <v>2004</v>
      </c>
      <c r="C73" t="s">
        <v>601</v>
      </c>
      <c r="D73" s="24">
        <v>-6.5886309561719258</v>
      </c>
      <c r="E73" t="s">
        <v>104</v>
      </c>
      <c r="F73" t="s">
        <v>102</v>
      </c>
      <c r="G73" s="7" t="s">
        <v>195</v>
      </c>
      <c r="H73" s="9">
        <v>45758</v>
      </c>
      <c r="I73" t="s">
        <v>101</v>
      </c>
    </row>
    <row r="74" spans="1:9" x14ac:dyDescent="0.3">
      <c r="A74">
        <v>73</v>
      </c>
      <c r="B74">
        <v>2004</v>
      </c>
      <c r="C74" t="s">
        <v>602</v>
      </c>
      <c r="D74" s="30">
        <v>24</v>
      </c>
      <c r="E74" t="s">
        <v>104</v>
      </c>
      <c r="F74" t="s">
        <v>102</v>
      </c>
      <c r="G74" s="7" t="s">
        <v>196</v>
      </c>
      <c r="H74" s="9">
        <v>45758</v>
      </c>
      <c r="I74" t="s">
        <v>101</v>
      </c>
    </row>
    <row r="75" spans="1:9" x14ac:dyDescent="0.3">
      <c r="A75">
        <v>74</v>
      </c>
      <c r="B75">
        <v>2004</v>
      </c>
      <c r="C75" t="s">
        <v>200</v>
      </c>
      <c r="D75" s="25">
        <v>4188.3</v>
      </c>
      <c r="E75" t="s">
        <v>190</v>
      </c>
      <c r="F75" t="s">
        <v>102</v>
      </c>
      <c r="G75" s="7" t="s">
        <v>201</v>
      </c>
      <c r="H75" s="9">
        <v>45758</v>
      </c>
      <c r="I75" t="s">
        <v>101</v>
      </c>
    </row>
    <row r="76" spans="1:9" x14ac:dyDescent="0.3">
      <c r="A76">
        <v>75</v>
      </c>
      <c r="B76">
        <v>2004</v>
      </c>
      <c r="C76" t="s">
        <v>1</v>
      </c>
      <c r="D76" s="23">
        <v>145700</v>
      </c>
      <c r="E76" t="s">
        <v>103</v>
      </c>
      <c r="F76" t="s">
        <v>102</v>
      </c>
      <c r="G76" t="s">
        <v>140</v>
      </c>
      <c r="H76" s="9">
        <v>45665</v>
      </c>
      <c r="I76" t="s">
        <v>101</v>
      </c>
    </row>
    <row r="77" spans="1:9" x14ac:dyDescent="0.3">
      <c r="A77">
        <v>76</v>
      </c>
      <c r="B77">
        <v>2005</v>
      </c>
      <c r="C77" t="s">
        <v>0</v>
      </c>
      <c r="D77">
        <v>3.6</v>
      </c>
      <c r="E77" t="s">
        <v>104</v>
      </c>
      <c r="F77" t="s">
        <v>102</v>
      </c>
      <c r="G77" s="22" t="s">
        <v>146</v>
      </c>
      <c r="H77" s="9">
        <v>45665</v>
      </c>
      <c r="I77" t="s">
        <v>101</v>
      </c>
    </row>
    <row r="78" spans="1:9" x14ac:dyDescent="0.3">
      <c r="A78">
        <v>77</v>
      </c>
      <c r="B78">
        <v>2005</v>
      </c>
      <c r="C78" t="s">
        <v>108</v>
      </c>
      <c r="D78">
        <v>8.5</v>
      </c>
      <c r="E78" t="s">
        <v>104</v>
      </c>
      <c r="F78" t="s">
        <v>102</v>
      </c>
      <c r="G78" t="s">
        <v>177</v>
      </c>
      <c r="H78" s="9">
        <v>45665</v>
      </c>
      <c r="I78" t="s">
        <v>101</v>
      </c>
    </row>
    <row r="79" spans="1:9" x14ac:dyDescent="0.3">
      <c r="A79">
        <v>78</v>
      </c>
      <c r="B79">
        <v>2005</v>
      </c>
      <c r="C79" t="s">
        <v>179</v>
      </c>
      <c r="D79">
        <v>4</v>
      </c>
      <c r="E79" t="s">
        <v>104</v>
      </c>
      <c r="F79" t="s">
        <v>102</v>
      </c>
      <c r="G79" t="s">
        <v>177</v>
      </c>
      <c r="H79" s="9">
        <v>45665</v>
      </c>
      <c r="I79" t="s">
        <v>101</v>
      </c>
    </row>
    <row r="80" spans="1:9" x14ac:dyDescent="0.3">
      <c r="A80">
        <v>79</v>
      </c>
      <c r="B80">
        <v>2005</v>
      </c>
      <c r="C80" t="s">
        <v>185</v>
      </c>
      <c r="D80" s="24">
        <v>27.631743100000001</v>
      </c>
      <c r="E80" t="s">
        <v>189</v>
      </c>
      <c r="F80" t="s">
        <v>102</v>
      </c>
      <c r="G80" t="s">
        <v>184</v>
      </c>
      <c r="H80" s="9">
        <v>45741</v>
      </c>
      <c r="I80" t="s">
        <v>101</v>
      </c>
    </row>
    <row r="81" spans="1:11" x14ac:dyDescent="0.3">
      <c r="A81">
        <v>80</v>
      </c>
      <c r="B81">
        <v>2005</v>
      </c>
      <c r="C81" t="s">
        <v>106</v>
      </c>
      <c r="D81">
        <v>7.2</v>
      </c>
      <c r="E81" t="s">
        <v>104</v>
      </c>
      <c r="F81" t="s">
        <v>102</v>
      </c>
      <c r="G81" s="22" t="s">
        <v>151</v>
      </c>
      <c r="H81" s="9">
        <v>45665</v>
      </c>
      <c r="I81" t="s">
        <v>101</v>
      </c>
    </row>
    <row r="82" spans="1:11" x14ac:dyDescent="0.3">
      <c r="A82">
        <v>81</v>
      </c>
      <c r="B82">
        <v>2005</v>
      </c>
      <c r="C82" t="s">
        <v>3</v>
      </c>
      <c r="D82">
        <v>76.400000000000006</v>
      </c>
      <c r="E82" t="s">
        <v>104</v>
      </c>
      <c r="F82" t="s">
        <v>102</v>
      </c>
      <c r="G82" s="22" t="s">
        <v>176</v>
      </c>
      <c r="H82" s="9">
        <v>45665</v>
      </c>
      <c r="I82" t="s">
        <v>101</v>
      </c>
    </row>
    <row r="83" spans="1:11" x14ac:dyDescent="0.3">
      <c r="A83">
        <v>82</v>
      </c>
      <c r="B83">
        <v>2005</v>
      </c>
      <c r="C83" t="s">
        <v>238</v>
      </c>
      <c r="D83">
        <v>17.100000000000001</v>
      </c>
      <c r="E83" t="s">
        <v>104</v>
      </c>
      <c r="F83" t="s">
        <v>102</v>
      </c>
      <c r="G83" s="22" t="s">
        <v>176</v>
      </c>
      <c r="H83" s="9">
        <v>45665</v>
      </c>
      <c r="I83" t="s">
        <v>101</v>
      </c>
    </row>
    <row r="84" spans="1:11" x14ac:dyDescent="0.3">
      <c r="A84">
        <v>83</v>
      </c>
      <c r="B84">
        <v>2005</v>
      </c>
      <c r="C84" t="s">
        <v>107</v>
      </c>
      <c r="D84">
        <v>7.19</v>
      </c>
      <c r="E84" t="s">
        <v>104</v>
      </c>
      <c r="F84" t="s">
        <v>102</v>
      </c>
      <c r="G84" t="s">
        <v>158</v>
      </c>
      <c r="H84" s="9">
        <v>45665</v>
      </c>
      <c r="I84" t="s">
        <v>101</v>
      </c>
    </row>
    <row r="85" spans="1:11" x14ac:dyDescent="0.3">
      <c r="A85">
        <v>84</v>
      </c>
      <c r="B85">
        <v>2005</v>
      </c>
      <c r="C85" t="s">
        <v>181</v>
      </c>
      <c r="D85">
        <v>60.6</v>
      </c>
      <c r="E85" t="s">
        <v>104</v>
      </c>
      <c r="F85" t="s">
        <v>102</v>
      </c>
      <c r="G85" t="s">
        <v>180</v>
      </c>
      <c r="H85" s="9">
        <v>45741</v>
      </c>
      <c r="I85" t="s">
        <v>101</v>
      </c>
    </row>
    <row r="86" spans="1:11" x14ac:dyDescent="0.3">
      <c r="A86">
        <v>85</v>
      </c>
      <c r="B86">
        <v>2005</v>
      </c>
      <c r="C86" t="s">
        <v>187</v>
      </c>
      <c r="D86">
        <v>944</v>
      </c>
      <c r="E86" t="s">
        <v>188</v>
      </c>
      <c r="F86" t="s">
        <v>102</v>
      </c>
      <c r="G86" s="7" t="s">
        <v>186</v>
      </c>
      <c r="H86" s="9">
        <v>45741</v>
      </c>
      <c r="I86" t="s">
        <v>101</v>
      </c>
    </row>
    <row r="87" spans="1:11" x14ac:dyDescent="0.3">
      <c r="A87">
        <v>86</v>
      </c>
      <c r="B87">
        <v>2005</v>
      </c>
      <c r="C87" t="s">
        <v>191</v>
      </c>
      <c r="D87">
        <v>12425.491199999999</v>
      </c>
      <c r="E87" t="s">
        <v>190</v>
      </c>
      <c r="F87" t="s">
        <v>102</v>
      </c>
      <c r="G87" s="7" t="s">
        <v>192</v>
      </c>
      <c r="H87" s="9">
        <v>45758</v>
      </c>
      <c r="I87" t="s">
        <v>101</v>
      </c>
      <c r="K87" t="s">
        <v>182</v>
      </c>
    </row>
    <row r="88" spans="1:11" x14ac:dyDescent="0.3">
      <c r="A88">
        <v>87</v>
      </c>
      <c r="B88">
        <v>2005</v>
      </c>
      <c r="C88" t="s">
        <v>601</v>
      </c>
      <c r="D88" s="24">
        <v>-7.8443447538617956</v>
      </c>
      <c r="E88" t="s">
        <v>104</v>
      </c>
      <c r="F88" t="s">
        <v>102</v>
      </c>
      <c r="G88" s="7" t="s">
        <v>195</v>
      </c>
      <c r="H88" s="9">
        <v>45758</v>
      </c>
      <c r="I88" t="s">
        <v>101</v>
      </c>
    </row>
    <row r="89" spans="1:11" x14ac:dyDescent="0.3">
      <c r="A89">
        <v>88</v>
      </c>
      <c r="B89">
        <v>2005</v>
      </c>
      <c r="C89" t="s">
        <v>602</v>
      </c>
      <c r="D89" s="30">
        <v>23.8</v>
      </c>
      <c r="E89" t="s">
        <v>104</v>
      </c>
      <c r="F89" t="s">
        <v>102</v>
      </c>
      <c r="G89" s="7" t="s">
        <v>196</v>
      </c>
      <c r="H89" s="9">
        <v>45758</v>
      </c>
      <c r="I89" t="s">
        <v>101</v>
      </c>
    </row>
    <row r="90" spans="1:11" x14ac:dyDescent="0.3">
      <c r="A90">
        <v>89</v>
      </c>
      <c r="B90">
        <v>2005</v>
      </c>
      <c r="C90" t="s">
        <v>200</v>
      </c>
      <c r="D90" s="25">
        <v>4469.8</v>
      </c>
      <c r="E90" t="s">
        <v>190</v>
      </c>
      <c r="F90" t="s">
        <v>102</v>
      </c>
      <c r="G90" s="7" t="s">
        <v>201</v>
      </c>
      <c r="H90" s="9">
        <v>45758</v>
      </c>
      <c r="I90" t="s">
        <v>101</v>
      </c>
    </row>
    <row r="91" spans="1:11" x14ac:dyDescent="0.3">
      <c r="A91">
        <v>90</v>
      </c>
      <c r="B91">
        <v>2005</v>
      </c>
      <c r="C91" t="s">
        <v>1</v>
      </c>
      <c r="D91" s="10">
        <v>158300</v>
      </c>
      <c r="E91" t="s">
        <v>103</v>
      </c>
      <c r="F91" t="s">
        <v>102</v>
      </c>
      <c r="G91" t="s">
        <v>139</v>
      </c>
      <c r="H91" s="9">
        <v>45665</v>
      </c>
      <c r="I91" t="s">
        <v>101</v>
      </c>
    </row>
    <row r="92" spans="1:11" x14ac:dyDescent="0.3">
      <c r="A92">
        <v>91</v>
      </c>
      <c r="B92">
        <v>2006</v>
      </c>
      <c r="C92" t="s">
        <v>0</v>
      </c>
      <c r="D92">
        <v>3.9</v>
      </c>
      <c r="E92" t="s">
        <v>104</v>
      </c>
      <c r="F92" t="s">
        <v>102</v>
      </c>
      <c r="G92" s="22" t="s">
        <v>146</v>
      </c>
      <c r="H92" s="9">
        <v>45665</v>
      </c>
      <c r="I92" t="s">
        <v>101</v>
      </c>
    </row>
    <row r="93" spans="1:11" x14ac:dyDescent="0.3">
      <c r="A93">
        <v>92</v>
      </c>
      <c r="B93">
        <v>2006</v>
      </c>
      <c r="C93" t="s">
        <v>108</v>
      </c>
      <c r="D93">
        <v>8.5</v>
      </c>
      <c r="E93" t="s">
        <v>104</v>
      </c>
      <c r="F93" t="s">
        <v>102</v>
      </c>
      <c r="G93" t="s">
        <v>177</v>
      </c>
      <c r="H93" s="9">
        <v>45665</v>
      </c>
      <c r="I93" t="s">
        <v>101</v>
      </c>
    </row>
    <row r="94" spans="1:11" x14ac:dyDescent="0.3">
      <c r="A94">
        <v>93</v>
      </c>
      <c r="B94">
        <v>2006</v>
      </c>
      <c r="C94" t="s">
        <v>179</v>
      </c>
      <c r="D94">
        <v>4.5</v>
      </c>
      <c r="E94" t="s">
        <v>104</v>
      </c>
      <c r="F94" t="s">
        <v>102</v>
      </c>
      <c r="G94" t="s">
        <v>177</v>
      </c>
      <c r="H94" s="9">
        <v>45665</v>
      </c>
      <c r="I94" t="s">
        <v>101</v>
      </c>
    </row>
    <row r="95" spans="1:11" x14ac:dyDescent="0.3">
      <c r="A95">
        <v>94</v>
      </c>
      <c r="B95">
        <v>2006</v>
      </c>
      <c r="C95" t="s">
        <v>185</v>
      </c>
      <c r="D95" s="24">
        <v>28.766519099999996</v>
      </c>
      <c r="E95" t="s">
        <v>189</v>
      </c>
      <c r="F95" t="s">
        <v>102</v>
      </c>
      <c r="G95" t="s">
        <v>184</v>
      </c>
      <c r="H95" s="9">
        <v>45741</v>
      </c>
      <c r="I95" t="s">
        <v>101</v>
      </c>
    </row>
    <row r="96" spans="1:11" x14ac:dyDescent="0.3">
      <c r="A96">
        <v>95</v>
      </c>
      <c r="B96">
        <v>2006</v>
      </c>
      <c r="C96" t="s">
        <v>106</v>
      </c>
      <c r="D96">
        <v>7.5</v>
      </c>
      <c r="E96" t="s">
        <v>104</v>
      </c>
      <c r="F96" t="s">
        <v>102</v>
      </c>
      <c r="G96" s="22" t="s">
        <v>151</v>
      </c>
      <c r="H96" s="9">
        <v>45665</v>
      </c>
      <c r="I96" t="s">
        <v>101</v>
      </c>
    </row>
    <row r="97" spans="1:11" x14ac:dyDescent="0.3">
      <c r="A97">
        <v>96</v>
      </c>
      <c r="B97">
        <v>2006</v>
      </c>
      <c r="C97" t="s">
        <v>3</v>
      </c>
      <c r="D97">
        <v>78</v>
      </c>
      <c r="E97" t="s">
        <v>104</v>
      </c>
      <c r="F97" t="s">
        <v>102</v>
      </c>
      <c r="G97" s="22" t="s">
        <v>176</v>
      </c>
      <c r="H97" s="9">
        <v>45665</v>
      </c>
      <c r="I97" t="s">
        <v>101</v>
      </c>
    </row>
    <row r="98" spans="1:11" x14ac:dyDescent="0.3">
      <c r="A98">
        <v>97</v>
      </c>
      <c r="B98">
        <v>2006</v>
      </c>
      <c r="C98" t="s">
        <v>238</v>
      </c>
      <c r="D98">
        <v>17.7</v>
      </c>
      <c r="E98" t="s">
        <v>104</v>
      </c>
      <c r="F98" t="s">
        <v>102</v>
      </c>
      <c r="G98" s="22" t="s">
        <v>176</v>
      </c>
      <c r="H98" s="9">
        <v>45665</v>
      </c>
      <c r="I98" t="s">
        <v>101</v>
      </c>
    </row>
    <row r="99" spans="1:11" x14ac:dyDescent="0.3">
      <c r="A99">
        <v>98</v>
      </c>
      <c r="B99">
        <v>2006</v>
      </c>
      <c r="C99" t="s">
        <v>107</v>
      </c>
      <c r="D99">
        <v>6.7</v>
      </c>
      <c r="E99" t="s">
        <v>104</v>
      </c>
      <c r="F99" t="s">
        <v>102</v>
      </c>
      <c r="G99" t="s">
        <v>159</v>
      </c>
      <c r="H99" s="9">
        <v>45665</v>
      </c>
      <c r="I99" t="s">
        <v>101</v>
      </c>
    </row>
    <row r="100" spans="1:11" x14ac:dyDescent="0.3">
      <c r="A100">
        <v>99</v>
      </c>
      <c r="B100">
        <v>2006</v>
      </c>
      <c r="C100" t="s">
        <v>181</v>
      </c>
      <c r="D100">
        <v>64.5</v>
      </c>
      <c r="E100" t="s">
        <v>104</v>
      </c>
      <c r="F100" t="s">
        <v>102</v>
      </c>
      <c r="G100" t="s">
        <v>180</v>
      </c>
      <c r="H100" s="9">
        <v>45741</v>
      </c>
      <c r="I100" t="s">
        <v>101</v>
      </c>
    </row>
    <row r="101" spans="1:11" x14ac:dyDescent="0.3">
      <c r="A101">
        <v>100</v>
      </c>
      <c r="B101">
        <v>2006</v>
      </c>
      <c r="C101" t="s">
        <v>187</v>
      </c>
      <c r="D101">
        <v>907</v>
      </c>
      <c r="E101" t="s">
        <v>188</v>
      </c>
      <c r="F101" t="s">
        <v>102</v>
      </c>
      <c r="G101" s="7" t="s">
        <v>186</v>
      </c>
      <c r="H101" s="9">
        <v>45741</v>
      </c>
      <c r="I101" t="s">
        <v>101</v>
      </c>
    </row>
    <row r="102" spans="1:11" x14ac:dyDescent="0.3">
      <c r="A102">
        <v>101</v>
      </c>
      <c r="B102">
        <v>2006</v>
      </c>
      <c r="C102" t="s">
        <v>191</v>
      </c>
      <c r="D102">
        <v>15591.0646</v>
      </c>
      <c r="E102" t="s">
        <v>190</v>
      </c>
      <c r="F102" t="s">
        <v>102</v>
      </c>
      <c r="G102" s="7" t="s">
        <v>192</v>
      </c>
      <c r="H102" s="9">
        <v>45758</v>
      </c>
      <c r="I102" t="s">
        <v>101</v>
      </c>
    </row>
    <row r="103" spans="1:11" x14ac:dyDescent="0.3">
      <c r="A103">
        <v>102</v>
      </c>
      <c r="B103">
        <v>2006</v>
      </c>
      <c r="C103" t="s">
        <v>601</v>
      </c>
      <c r="D103" s="24">
        <v>-9.334487764074515</v>
      </c>
      <c r="E103" t="s">
        <v>104</v>
      </c>
      <c r="F103" t="s">
        <v>102</v>
      </c>
      <c r="G103" s="7" t="s">
        <v>195</v>
      </c>
      <c r="H103" s="9">
        <v>45758</v>
      </c>
      <c r="I103" t="s">
        <v>101</v>
      </c>
    </row>
    <row r="104" spans="1:11" x14ac:dyDescent="0.3">
      <c r="A104">
        <v>103</v>
      </c>
      <c r="B104">
        <v>2006</v>
      </c>
      <c r="C104" t="s">
        <v>602</v>
      </c>
      <c r="D104" s="30">
        <v>23.5</v>
      </c>
      <c r="E104" t="s">
        <v>104</v>
      </c>
      <c r="F104" t="s">
        <v>102</v>
      </c>
      <c r="G104" s="7" t="s">
        <v>196</v>
      </c>
      <c r="H104" s="9">
        <v>45758</v>
      </c>
      <c r="I104" t="s">
        <v>101</v>
      </c>
    </row>
    <row r="105" spans="1:11" x14ac:dyDescent="0.3">
      <c r="A105">
        <v>104</v>
      </c>
      <c r="B105">
        <v>2006</v>
      </c>
      <c r="C105" t="s">
        <v>200</v>
      </c>
      <c r="D105" s="25">
        <v>4652.5</v>
      </c>
      <c r="E105" t="s">
        <v>190</v>
      </c>
      <c r="F105" t="s">
        <v>102</v>
      </c>
      <c r="G105" s="7" t="s">
        <v>201</v>
      </c>
      <c r="H105" s="9">
        <v>45758</v>
      </c>
      <c r="I105" t="s">
        <v>101</v>
      </c>
    </row>
    <row r="106" spans="1:11" x14ac:dyDescent="0.3">
      <c r="A106">
        <v>105</v>
      </c>
      <c r="B106">
        <v>2006</v>
      </c>
      <c r="C106" t="s">
        <v>1</v>
      </c>
      <c r="D106" s="10">
        <v>171200</v>
      </c>
      <c r="E106" t="s">
        <v>103</v>
      </c>
      <c r="F106" t="s">
        <v>102</v>
      </c>
      <c r="G106" t="s">
        <v>138</v>
      </c>
      <c r="H106" s="9">
        <v>45665</v>
      </c>
      <c r="I106" t="s">
        <v>101</v>
      </c>
    </row>
    <row r="107" spans="1:11" x14ac:dyDescent="0.3">
      <c r="A107">
        <v>106</v>
      </c>
      <c r="B107">
        <v>2007</v>
      </c>
      <c r="C107" t="s">
        <v>0</v>
      </c>
      <c r="D107">
        <v>8</v>
      </c>
      <c r="E107" t="s">
        <v>104</v>
      </c>
      <c r="F107" t="s">
        <v>102</v>
      </c>
      <c r="G107" s="22" t="s">
        <v>146</v>
      </c>
      <c r="H107" s="9">
        <v>45665</v>
      </c>
      <c r="I107" t="s">
        <v>101</v>
      </c>
    </row>
    <row r="108" spans="1:11" x14ac:dyDescent="0.3">
      <c r="A108">
        <v>107</v>
      </c>
      <c r="B108">
        <v>2007</v>
      </c>
      <c r="C108" t="s">
        <v>108</v>
      </c>
      <c r="D108">
        <v>8.5</v>
      </c>
      <c r="E108" t="s">
        <v>104</v>
      </c>
      <c r="F108" t="s">
        <v>102</v>
      </c>
      <c r="G108" t="s">
        <v>177</v>
      </c>
      <c r="H108" s="9">
        <v>45665</v>
      </c>
      <c r="I108" t="s">
        <v>101</v>
      </c>
    </row>
    <row r="109" spans="1:11" x14ac:dyDescent="0.3">
      <c r="A109">
        <v>108</v>
      </c>
      <c r="B109">
        <v>2007</v>
      </c>
      <c r="C109" t="s">
        <v>179</v>
      </c>
      <c r="D109">
        <v>7</v>
      </c>
      <c r="E109" t="s">
        <v>104</v>
      </c>
      <c r="F109" t="s">
        <v>102</v>
      </c>
      <c r="G109" t="s">
        <v>177</v>
      </c>
      <c r="H109" s="9">
        <v>45665</v>
      </c>
      <c r="I109" t="s">
        <v>101</v>
      </c>
      <c r="K109" t="s">
        <v>182</v>
      </c>
    </row>
    <row r="110" spans="1:11" x14ac:dyDescent="0.3">
      <c r="A110">
        <v>109</v>
      </c>
      <c r="B110">
        <v>2007</v>
      </c>
      <c r="C110" t="s">
        <v>185</v>
      </c>
      <c r="D110" s="24">
        <v>28.873988499999996</v>
      </c>
      <c r="E110" t="s">
        <v>189</v>
      </c>
      <c r="F110" t="s">
        <v>102</v>
      </c>
      <c r="G110" t="s">
        <v>184</v>
      </c>
      <c r="H110" s="9">
        <v>45741</v>
      </c>
      <c r="I110" t="s">
        <v>101</v>
      </c>
    </row>
    <row r="111" spans="1:11" x14ac:dyDescent="0.3">
      <c r="A111">
        <v>110</v>
      </c>
      <c r="B111">
        <v>2007</v>
      </c>
      <c r="C111" t="s">
        <v>106</v>
      </c>
      <c r="D111">
        <v>7.5</v>
      </c>
      <c r="E111" t="s">
        <v>104</v>
      </c>
      <c r="F111" t="s">
        <v>102</v>
      </c>
      <c r="G111" s="22" t="s">
        <v>151</v>
      </c>
      <c r="H111" s="9">
        <v>45665</v>
      </c>
      <c r="I111" t="s">
        <v>101</v>
      </c>
    </row>
    <row r="112" spans="1:11" x14ac:dyDescent="0.3">
      <c r="A112">
        <v>111</v>
      </c>
      <c r="B112">
        <v>2007</v>
      </c>
      <c r="C112" t="s">
        <v>3</v>
      </c>
      <c r="D112">
        <v>79</v>
      </c>
      <c r="E112" t="s">
        <v>104</v>
      </c>
      <c r="F112" t="s">
        <v>102</v>
      </c>
      <c r="G112" s="22" t="s">
        <v>176</v>
      </c>
      <c r="H112" s="9">
        <v>45665</v>
      </c>
      <c r="I112" t="s">
        <v>101</v>
      </c>
    </row>
    <row r="113" spans="1:9" x14ac:dyDescent="0.3">
      <c r="A113">
        <v>112</v>
      </c>
      <c r="B113">
        <v>2007</v>
      </c>
      <c r="C113" t="s">
        <v>238</v>
      </c>
      <c r="D113">
        <v>18.100000000000001</v>
      </c>
      <c r="E113" t="s">
        <v>104</v>
      </c>
      <c r="F113" t="s">
        <v>102</v>
      </c>
      <c r="G113" s="22" t="s">
        <v>176</v>
      </c>
      <c r="H113" s="9">
        <v>45665</v>
      </c>
      <c r="I113" t="s">
        <v>101</v>
      </c>
    </row>
    <row r="114" spans="1:9" x14ac:dyDescent="0.3">
      <c r="A114">
        <v>113</v>
      </c>
      <c r="B114">
        <v>2007</v>
      </c>
      <c r="C114" t="s">
        <v>107</v>
      </c>
      <c r="D114">
        <v>7.8</v>
      </c>
      <c r="E114" t="s">
        <v>104</v>
      </c>
      <c r="F114" t="s">
        <v>102</v>
      </c>
      <c r="G114" t="s">
        <v>160</v>
      </c>
      <c r="H114" s="9">
        <v>45665</v>
      </c>
      <c r="I114" t="s">
        <v>101</v>
      </c>
    </row>
    <row r="115" spans="1:9" x14ac:dyDescent="0.3">
      <c r="A115">
        <v>114</v>
      </c>
      <c r="B115">
        <v>2007</v>
      </c>
      <c r="C115" t="s">
        <v>181</v>
      </c>
      <c r="D115">
        <v>65.599999999999994</v>
      </c>
      <c r="E115" t="s">
        <v>104</v>
      </c>
      <c r="F115" t="s">
        <v>102</v>
      </c>
      <c r="G115" t="s">
        <v>180</v>
      </c>
      <c r="H115" s="9">
        <v>45741</v>
      </c>
      <c r="I115" t="s">
        <v>101</v>
      </c>
    </row>
    <row r="116" spans="1:9" x14ac:dyDescent="0.3">
      <c r="A116">
        <v>115</v>
      </c>
      <c r="B116">
        <v>2007</v>
      </c>
      <c r="C116" t="s">
        <v>187</v>
      </c>
      <c r="D116">
        <v>900</v>
      </c>
      <c r="E116" t="s">
        <v>188</v>
      </c>
      <c r="F116" t="s">
        <v>102</v>
      </c>
      <c r="G116" s="7" t="s">
        <v>186</v>
      </c>
      <c r="H116" s="9">
        <v>45741</v>
      </c>
      <c r="I116" t="s">
        <v>101</v>
      </c>
    </row>
    <row r="117" spans="1:9" x14ac:dyDescent="0.3">
      <c r="A117">
        <v>116</v>
      </c>
      <c r="B117">
        <v>2007</v>
      </c>
      <c r="C117" t="s">
        <v>191</v>
      </c>
      <c r="D117">
        <v>17344.509399999999</v>
      </c>
      <c r="E117" t="s">
        <v>190</v>
      </c>
      <c r="F117" t="s">
        <v>102</v>
      </c>
      <c r="G117" s="7" t="s">
        <v>192</v>
      </c>
      <c r="H117" s="9">
        <v>45758</v>
      </c>
      <c r="I117" t="s">
        <v>101</v>
      </c>
    </row>
    <row r="118" spans="1:9" x14ac:dyDescent="0.3">
      <c r="A118">
        <v>117</v>
      </c>
      <c r="B118">
        <v>2007</v>
      </c>
      <c r="C118" t="s">
        <v>601</v>
      </c>
      <c r="D118" s="24">
        <v>-5.0728593075531325</v>
      </c>
      <c r="E118" t="s">
        <v>104</v>
      </c>
      <c r="F118" t="s">
        <v>102</v>
      </c>
      <c r="G118" s="7" t="s">
        <v>195</v>
      </c>
      <c r="H118" s="9">
        <v>45758</v>
      </c>
      <c r="I118" t="s">
        <v>101</v>
      </c>
    </row>
    <row r="119" spans="1:9" x14ac:dyDescent="0.3">
      <c r="A119">
        <v>118</v>
      </c>
      <c r="B119">
        <v>2007</v>
      </c>
      <c r="C119" t="s">
        <v>602</v>
      </c>
      <c r="D119" s="30">
        <v>23.7</v>
      </c>
      <c r="E119" t="s">
        <v>104</v>
      </c>
      <c r="F119" t="s">
        <v>102</v>
      </c>
      <c r="G119" s="7" t="s">
        <v>196</v>
      </c>
      <c r="H119" s="9">
        <v>45758</v>
      </c>
      <c r="I119" t="s">
        <v>101</v>
      </c>
    </row>
    <row r="120" spans="1:9" x14ac:dyDescent="0.3">
      <c r="A120">
        <v>119</v>
      </c>
      <c r="B120">
        <v>2007</v>
      </c>
      <c r="C120" t="s">
        <v>200</v>
      </c>
      <c r="D120" s="25">
        <v>4771.5</v>
      </c>
      <c r="E120" t="s">
        <v>190</v>
      </c>
      <c r="F120" t="s">
        <v>102</v>
      </c>
      <c r="G120" s="7" t="s">
        <v>201</v>
      </c>
      <c r="H120" s="9">
        <v>45758</v>
      </c>
      <c r="I120" t="s">
        <v>101</v>
      </c>
    </row>
    <row r="121" spans="1:9" x14ac:dyDescent="0.3">
      <c r="A121">
        <v>120</v>
      </c>
      <c r="B121">
        <v>2007</v>
      </c>
      <c r="C121" t="s">
        <v>1</v>
      </c>
      <c r="D121" s="10">
        <v>185000</v>
      </c>
      <c r="E121" t="s">
        <v>103</v>
      </c>
      <c r="F121" t="s">
        <v>102</v>
      </c>
      <c r="G121" t="s">
        <v>137</v>
      </c>
      <c r="H121" s="9">
        <v>45665</v>
      </c>
      <c r="I121" t="s">
        <v>101</v>
      </c>
    </row>
    <row r="122" spans="1:9" x14ac:dyDescent="0.3">
      <c r="A122">
        <v>121</v>
      </c>
      <c r="B122">
        <v>2008</v>
      </c>
      <c r="C122" t="s">
        <v>0</v>
      </c>
      <c r="D122">
        <v>6.1</v>
      </c>
      <c r="E122" t="s">
        <v>104</v>
      </c>
      <c r="F122" t="s">
        <v>102</v>
      </c>
      <c r="G122" s="22" t="s">
        <v>146</v>
      </c>
      <c r="H122" s="9">
        <v>45665</v>
      </c>
      <c r="I122" t="s">
        <v>101</v>
      </c>
    </row>
    <row r="123" spans="1:9" x14ac:dyDescent="0.3">
      <c r="A123">
        <v>122</v>
      </c>
      <c r="B123">
        <v>2008</v>
      </c>
      <c r="C123" t="s">
        <v>108</v>
      </c>
      <c r="D123">
        <v>9.5</v>
      </c>
      <c r="E123" t="s">
        <v>104</v>
      </c>
      <c r="F123" t="s">
        <v>102</v>
      </c>
      <c r="G123" t="s">
        <v>177</v>
      </c>
      <c r="H123" s="9">
        <v>45665</v>
      </c>
      <c r="I123" t="s">
        <v>101</v>
      </c>
    </row>
    <row r="124" spans="1:9" x14ac:dyDescent="0.3">
      <c r="A124">
        <v>123</v>
      </c>
      <c r="B124">
        <v>2008</v>
      </c>
      <c r="C124" t="s">
        <v>179</v>
      </c>
      <c r="D124">
        <v>6</v>
      </c>
      <c r="E124" t="s">
        <v>104</v>
      </c>
      <c r="F124" t="s">
        <v>102</v>
      </c>
      <c r="G124" t="s">
        <v>177</v>
      </c>
      <c r="H124" s="9">
        <v>45665</v>
      </c>
      <c r="I124" t="s">
        <v>101</v>
      </c>
    </row>
    <row r="125" spans="1:9" x14ac:dyDescent="0.3">
      <c r="A125">
        <v>124</v>
      </c>
      <c r="B125">
        <v>2008</v>
      </c>
      <c r="C125" t="s">
        <v>185</v>
      </c>
      <c r="D125" s="24">
        <v>29.125958799999996</v>
      </c>
      <c r="E125" t="s">
        <v>189</v>
      </c>
      <c r="F125" t="s">
        <v>102</v>
      </c>
      <c r="G125" t="s">
        <v>184</v>
      </c>
      <c r="H125" s="9">
        <v>45741</v>
      </c>
      <c r="I125" t="s">
        <v>101</v>
      </c>
    </row>
    <row r="126" spans="1:9" x14ac:dyDescent="0.3">
      <c r="A126">
        <v>125</v>
      </c>
      <c r="B126">
        <v>2008</v>
      </c>
      <c r="C126" t="s">
        <v>106</v>
      </c>
      <c r="D126">
        <v>7.9</v>
      </c>
      <c r="E126" t="s">
        <v>104</v>
      </c>
      <c r="F126" t="s">
        <v>102</v>
      </c>
      <c r="G126" s="22" t="s">
        <v>151</v>
      </c>
      <c r="H126" s="9">
        <v>45665</v>
      </c>
      <c r="I126" t="s">
        <v>101</v>
      </c>
    </row>
    <row r="127" spans="1:9" x14ac:dyDescent="0.3">
      <c r="A127">
        <v>126</v>
      </c>
      <c r="B127">
        <v>2008</v>
      </c>
      <c r="C127" t="s">
        <v>3</v>
      </c>
      <c r="D127">
        <v>79.599999999999994</v>
      </c>
      <c r="E127" t="s">
        <v>104</v>
      </c>
      <c r="F127" t="s">
        <v>102</v>
      </c>
      <c r="G127" s="22" t="s">
        <v>176</v>
      </c>
      <c r="H127" s="9">
        <v>45665</v>
      </c>
      <c r="I127" t="s">
        <v>101</v>
      </c>
    </row>
    <row r="128" spans="1:9" x14ac:dyDescent="0.3">
      <c r="A128">
        <v>127</v>
      </c>
      <c r="B128">
        <v>2008</v>
      </c>
      <c r="C128" t="s">
        <v>238</v>
      </c>
      <c r="D128">
        <v>19.3</v>
      </c>
      <c r="E128" t="s">
        <v>104</v>
      </c>
      <c r="F128" t="s">
        <v>102</v>
      </c>
      <c r="G128" s="22" t="s">
        <v>176</v>
      </c>
      <c r="H128" s="9">
        <v>45665</v>
      </c>
      <c r="I128" t="s">
        <v>101</v>
      </c>
    </row>
    <row r="129" spans="1:11" x14ac:dyDescent="0.3">
      <c r="A129">
        <v>128</v>
      </c>
      <c r="B129">
        <v>2008</v>
      </c>
      <c r="C129" t="s">
        <v>107</v>
      </c>
      <c r="D129">
        <v>8.68</v>
      </c>
      <c r="E129" t="s">
        <v>104</v>
      </c>
      <c r="F129" t="s">
        <v>102</v>
      </c>
      <c r="G129" t="s">
        <v>161</v>
      </c>
      <c r="H129" s="9">
        <v>45665</v>
      </c>
      <c r="I129" t="s">
        <v>101</v>
      </c>
    </row>
    <row r="130" spans="1:11" x14ac:dyDescent="0.3">
      <c r="A130">
        <v>129</v>
      </c>
      <c r="B130">
        <v>2008</v>
      </c>
      <c r="C130" t="s">
        <v>181</v>
      </c>
      <c r="D130">
        <v>71.8</v>
      </c>
      <c r="E130" t="s">
        <v>104</v>
      </c>
      <c r="F130" t="s">
        <v>102</v>
      </c>
      <c r="G130" t="s">
        <v>180</v>
      </c>
      <c r="H130" s="9">
        <v>45741</v>
      </c>
      <c r="I130" t="s">
        <v>101</v>
      </c>
    </row>
    <row r="131" spans="1:11" x14ac:dyDescent="0.3">
      <c r="A131">
        <v>130</v>
      </c>
      <c r="B131">
        <v>2008</v>
      </c>
      <c r="C131" t="s">
        <v>187</v>
      </c>
      <c r="D131">
        <v>953</v>
      </c>
      <c r="E131" t="s">
        <v>188</v>
      </c>
      <c r="F131" t="s">
        <v>102</v>
      </c>
      <c r="G131" s="7" t="s">
        <v>186</v>
      </c>
      <c r="H131" s="9">
        <v>45741</v>
      </c>
      <c r="I131" t="s">
        <v>101</v>
      </c>
      <c r="K131" t="s">
        <v>182</v>
      </c>
    </row>
    <row r="132" spans="1:11" x14ac:dyDescent="0.3">
      <c r="A132">
        <v>131</v>
      </c>
      <c r="B132">
        <v>2008</v>
      </c>
      <c r="C132" t="s">
        <v>191</v>
      </c>
      <c r="D132">
        <v>18440.430889529995</v>
      </c>
      <c r="E132" t="s">
        <v>190</v>
      </c>
      <c r="F132" t="s">
        <v>102</v>
      </c>
      <c r="G132" s="7" t="s">
        <v>192</v>
      </c>
      <c r="H132" s="9">
        <v>45758</v>
      </c>
      <c r="I132" t="s">
        <v>101</v>
      </c>
    </row>
    <row r="133" spans="1:11" x14ac:dyDescent="0.3">
      <c r="A133">
        <v>132</v>
      </c>
      <c r="B133">
        <v>2008</v>
      </c>
      <c r="C133" t="s">
        <v>601</v>
      </c>
      <c r="D133" s="24">
        <v>-3.8054373752203103</v>
      </c>
      <c r="E133" t="s">
        <v>104</v>
      </c>
      <c r="F133" t="s">
        <v>102</v>
      </c>
      <c r="G133" s="7" t="s">
        <v>195</v>
      </c>
      <c r="H133" s="9">
        <v>45758</v>
      </c>
      <c r="I133" t="s">
        <v>101</v>
      </c>
    </row>
    <row r="134" spans="1:11" x14ac:dyDescent="0.3">
      <c r="A134">
        <v>133</v>
      </c>
      <c r="B134">
        <v>2008</v>
      </c>
      <c r="C134" t="s">
        <v>602</v>
      </c>
      <c r="D134" s="30">
        <v>23.3</v>
      </c>
      <c r="E134" t="s">
        <v>104</v>
      </c>
      <c r="F134" t="s">
        <v>102</v>
      </c>
      <c r="G134" s="7" t="s">
        <v>196</v>
      </c>
      <c r="H134" s="9">
        <v>45758</v>
      </c>
      <c r="I134" t="s">
        <v>101</v>
      </c>
    </row>
    <row r="135" spans="1:11" x14ac:dyDescent="0.3">
      <c r="A135">
        <v>134</v>
      </c>
      <c r="B135">
        <v>2008</v>
      </c>
      <c r="C135" t="s">
        <v>200</v>
      </c>
      <c r="D135" s="25">
        <v>4942.3999999999996</v>
      </c>
      <c r="E135" t="s">
        <v>190</v>
      </c>
      <c r="F135" t="s">
        <v>102</v>
      </c>
      <c r="G135" s="7" t="s">
        <v>201</v>
      </c>
      <c r="H135" s="9">
        <v>45758</v>
      </c>
      <c r="I135" t="s">
        <v>101</v>
      </c>
    </row>
    <row r="136" spans="1:11" x14ac:dyDescent="0.3">
      <c r="A136">
        <v>135</v>
      </c>
      <c r="B136">
        <v>2008</v>
      </c>
      <c r="C136" t="s">
        <v>1</v>
      </c>
      <c r="D136" s="10">
        <v>198900</v>
      </c>
      <c r="E136" t="s">
        <v>103</v>
      </c>
      <c r="F136" t="s">
        <v>102</v>
      </c>
      <c r="G136" t="s">
        <v>136</v>
      </c>
      <c r="H136" s="9">
        <v>45665</v>
      </c>
      <c r="I136" t="s">
        <v>101</v>
      </c>
    </row>
    <row r="137" spans="1:11" x14ac:dyDescent="0.3">
      <c r="A137">
        <v>136</v>
      </c>
      <c r="B137">
        <v>2009</v>
      </c>
      <c r="C137" t="s">
        <v>0</v>
      </c>
      <c r="D137">
        <v>4.2</v>
      </c>
      <c r="E137" t="s">
        <v>104</v>
      </c>
      <c r="F137" t="s">
        <v>102</v>
      </c>
      <c r="G137" s="22" t="s">
        <v>146</v>
      </c>
      <c r="H137" s="9">
        <v>45665</v>
      </c>
      <c r="I137" t="s">
        <v>101</v>
      </c>
    </row>
    <row r="138" spans="1:11" x14ac:dyDescent="0.3">
      <c r="A138">
        <v>137</v>
      </c>
      <c r="B138">
        <v>2009</v>
      </c>
      <c r="C138" t="s">
        <v>108</v>
      </c>
      <c r="D138">
        <v>9.5</v>
      </c>
      <c r="E138" t="s">
        <v>104</v>
      </c>
      <c r="F138" t="s">
        <v>102</v>
      </c>
      <c r="G138" t="s">
        <v>177</v>
      </c>
      <c r="H138" s="9">
        <v>45665</v>
      </c>
      <c r="I138" t="s">
        <v>101</v>
      </c>
    </row>
    <row r="139" spans="1:11" x14ac:dyDescent="0.3">
      <c r="A139">
        <v>138</v>
      </c>
      <c r="B139">
        <v>2009</v>
      </c>
      <c r="C139" t="s">
        <v>179</v>
      </c>
      <c r="D139">
        <v>6</v>
      </c>
      <c r="E139" t="s">
        <v>104</v>
      </c>
      <c r="F139" t="s">
        <v>102</v>
      </c>
      <c r="G139" t="s">
        <v>177</v>
      </c>
      <c r="H139" s="9">
        <v>45665</v>
      </c>
      <c r="I139" t="s">
        <v>101</v>
      </c>
    </row>
    <row r="140" spans="1:11" x14ac:dyDescent="0.3">
      <c r="A140">
        <v>139</v>
      </c>
      <c r="B140">
        <v>2009</v>
      </c>
      <c r="C140" t="s">
        <v>185</v>
      </c>
      <c r="D140" s="24">
        <v>27.153311800000001</v>
      </c>
      <c r="E140" t="s">
        <v>189</v>
      </c>
      <c r="F140" t="s">
        <v>102</v>
      </c>
      <c r="G140" t="s">
        <v>184</v>
      </c>
      <c r="H140" s="9">
        <v>45741</v>
      </c>
      <c r="I140" t="s">
        <v>101</v>
      </c>
    </row>
    <row r="141" spans="1:11" x14ac:dyDescent="0.3">
      <c r="A141">
        <v>140</v>
      </c>
      <c r="B141">
        <v>2009</v>
      </c>
      <c r="C141" t="s">
        <v>106</v>
      </c>
      <c r="D141">
        <v>10.1</v>
      </c>
      <c r="E141" t="s">
        <v>104</v>
      </c>
      <c r="F141" t="s">
        <v>102</v>
      </c>
      <c r="G141" s="22" t="s">
        <v>151</v>
      </c>
      <c r="H141" s="9">
        <v>45665</v>
      </c>
      <c r="I141" t="s">
        <v>101</v>
      </c>
    </row>
    <row r="142" spans="1:11" x14ac:dyDescent="0.3">
      <c r="A142">
        <v>141</v>
      </c>
      <c r="B142">
        <v>2009</v>
      </c>
      <c r="C142" t="s">
        <v>3</v>
      </c>
      <c r="D142">
        <v>80.5</v>
      </c>
      <c r="E142" t="s">
        <v>104</v>
      </c>
      <c r="F142" t="s">
        <v>102</v>
      </c>
      <c r="G142" s="22" t="s">
        <v>176</v>
      </c>
      <c r="H142" s="9">
        <v>45665</v>
      </c>
      <c r="I142" t="s">
        <v>101</v>
      </c>
    </row>
    <row r="143" spans="1:11" x14ac:dyDescent="0.3">
      <c r="A143">
        <v>142</v>
      </c>
      <c r="B143">
        <v>2009</v>
      </c>
      <c r="C143" t="s">
        <v>238</v>
      </c>
      <c r="D143">
        <v>19.8</v>
      </c>
      <c r="E143" t="s">
        <v>104</v>
      </c>
      <c r="F143" t="s">
        <v>102</v>
      </c>
      <c r="G143" s="22" t="s">
        <v>176</v>
      </c>
      <c r="H143" s="9">
        <v>45665</v>
      </c>
      <c r="I143" t="s">
        <v>101</v>
      </c>
    </row>
    <row r="144" spans="1:11" x14ac:dyDescent="0.3">
      <c r="A144">
        <v>143</v>
      </c>
      <c r="B144">
        <v>2009</v>
      </c>
      <c r="C144" t="s">
        <v>107</v>
      </c>
      <c r="D144">
        <v>8.6300000000000008</v>
      </c>
      <c r="E144" t="s">
        <v>104</v>
      </c>
      <c r="F144" t="s">
        <v>102</v>
      </c>
      <c r="G144" t="s">
        <v>162</v>
      </c>
      <c r="H144" s="9">
        <v>45665</v>
      </c>
      <c r="I144" t="s">
        <v>101</v>
      </c>
    </row>
    <row r="145" spans="1:11" x14ac:dyDescent="0.3">
      <c r="A145">
        <v>144</v>
      </c>
      <c r="B145">
        <v>2009</v>
      </c>
      <c r="C145" t="s">
        <v>181</v>
      </c>
      <c r="D145">
        <v>78.2</v>
      </c>
      <c r="E145" t="s">
        <v>104</v>
      </c>
      <c r="F145" t="s">
        <v>102</v>
      </c>
      <c r="G145" t="s">
        <v>180</v>
      </c>
      <c r="H145" s="9">
        <v>45741</v>
      </c>
      <c r="I145" t="s">
        <v>101</v>
      </c>
    </row>
    <row r="146" spans="1:11" x14ac:dyDescent="0.3">
      <c r="A146">
        <v>145</v>
      </c>
      <c r="B146">
        <v>2009</v>
      </c>
      <c r="C146" t="s">
        <v>187</v>
      </c>
      <c r="D146">
        <v>979</v>
      </c>
      <c r="E146" t="s">
        <v>188</v>
      </c>
      <c r="F146" t="s">
        <v>102</v>
      </c>
      <c r="G146" s="7" t="s">
        <v>186</v>
      </c>
      <c r="H146" s="9">
        <v>45741</v>
      </c>
      <c r="I146" t="s">
        <v>101</v>
      </c>
    </row>
    <row r="147" spans="1:11" x14ac:dyDescent="0.3">
      <c r="A147">
        <v>146</v>
      </c>
      <c r="B147">
        <v>2009</v>
      </c>
      <c r="C147" t="s">
        <v>191</v>
      </c>
      <c r="D147">
        <v>16573.977058679</v>
      </c>
      <c r="E147" t="s">
        <v>190</v>
      </c>
      <c r="F147" t="s">
        <v>102</v>
      </c>
      <c r="G147" s="7" t="s">
        <v>192</v>
      </c>
      <c r="H147" s="9">
        <v>45758</v>
      </c>
      <c r="I147" t="s">
        <v>101</v>
      </c>
    </row>
    <row r="148" spans="1:11" x14ac:dyDescent="0.3">
      <c r="A148">
        <v>147</v>
      </c>
      <c r="B148">
        <v>2009</v>
      </c>
      <c r="C148" t="s">
        <v>601</v>
      </c>
      <c r="D148" s="24">
        <v>-4.7560262448528468</v>
      </c>
      <c r="E148" t="s">
        <v>104</v>
      </c>
      <c r="F148" t="s">
        <v>102</v>
      </c>
      <c r="G148" s="7" t="s">
        <v>195</v>
      </c>
      <c r="H148" s="9">
        <v>45758</v>
      </c>
      <c r="I148" t="s">
        <v>101</v>
      </c>
    </row>
    <row r="149" spans="1:11" x14ac:dyDescent="0.3">
      <c r="A149">
        <v>148</v>
      </c>
      <c r="B149">
        <v>2009</v>
      </c>
      <c r="C149" t="s">
        <v>602</v>
      </c>
      <c r="D149" s="30">
        <v>22.6</v>
      </c>
      <c r="E149" t="s">
        <v>104</v>
      </c>
      <c r="F149" t="s">
        <v>102</v>
      </c>
      <c r="G149" s="7" t="s">
        <v>196</v>
      </c>
      <c r="H149" s="9">
        <v>45758</v>
      </c>
      <c r="I149" t="s">
        <v>101</v>
      </c>
    </row>
    <row r="150" spans="1:11" x14ac:dyDescent="0.3">
      <c r="A150">
        <v>149</v>
      </c>
      <c r="B150">
        <v>2009</v>
      </c>
      <c r="C150" t="s">
        <v>200</v>
      </c>
      <c r="D150" s="25">
        <v>4659.7</v>
      </c>
      <c r="E150" t="s">
        <v>190</v>
      </c>
      <c r="F150" t="s">
        <v>102</v>
      </c>
      <c r="G150" s="7" t="s">
        <v>201</v>
      </c>
      <c r="H150" s="9">
        <v>45758</v>
      </c>
      <c r="I150" t="s">
        <v>101</v>
      </c>
    </row>
    <row r="151" spans="1:11" x14ac:dyDescent="0.3">
      <c r="A151">
        <v>150</v>
      </c>
      <c r="B151">
        <v>2009</v>
      </c>
      <c r="C151" t="s">
        <v>1</v>
      </c>
      <c r="D151" s="10">
        <v>199800</v>
      </c>
      <c r="E151" t="s">
        <v>103</v>
      </c>
      <c r="F151" t="s">
        <v>102</v>
      </c>
      <c r="G151" t="s">
        <v>135</v>
      </c>
      <c r="H151" s="9">
        <v>45665</v>
      </c>
      <c r="I151" t="s">
        <v>101</v>
      </c>
    </row>
    <row r="152" spans="1:11" x14ac:dyDescent="0.3">
      <c r="A152">
        <v>151</v>
      </c>
      <c r="B152">
        <v>2010</v>
      </c>
      <c r="C152" t="s">
        <v>0</v>
      </c>
      <c r="D152">
        <v>4.9000000000000004</v>
      </c>
      <c r="E152" t="s">
        <v>104</v>
      </c>
      <c r="F152" t="s">
        <v>102</v>
      </c>
      <c r="G152" s="22" t="s">
        <v>146</v>
      </c>
      <c r="H152" s="9">
        <v>45665</v>
      </c>
      <c r="I152" t="s">
        <v>101</v>
      </c>
      <c r="K152" t="s">
        <v>182</v>
      </c>
    </row>
    <row r="153" spans="1:11" x14ac:dyDescent="0.3">
      <c r="A153">
        <v>152</v>
      </c>
      <c r="B153">
        <v>2010</v>
      </c>
      <c r="C153" t="s">
        <v>108</v>
      </c>
      <c r="D153">
        <v>9.5</v>
      </c>
      <c r="E153" t="s">
        <v>104</v>
      </c>
      <c r="F153" t="s">
        <v>102</v>
      </c>
      <c r="G153" t="s">
        <v>177</v>
      </c>
      <c r="H153" s="9">
        <v>45665</v>
      </c>
      <c r="I153" t="s">
        <v>101</v>
      </c>
    </row>
    <row r="154" spans="1:11" x14ac:dyDescent="0.3">
      <c r="A154">
        <v>153</v>
      </c>
      <c r="B154">
        <v>2010</v>
      </c>
      <c r="C154" t="s">
        <v>179</v>
      </c>
      <c r="D154">
        <v>7.5</v>
      </c>
      <c r="E154" t="s">
        <v>104</v>
      </c>
      <c r="F154" t="s">
        <v>102</v>
      </c>
      <c r="G154" t="s">
        <v>177</v>
      </c>
      <c r="H154" s="9">
        <v>45665</v>
      </c>
      <c r="I154" t="s">
        <v>101</v>
      </c>
    </row>
    <row r="155" spans="1:11" x14ac:dyDescent="0.3">
      <c r="A155">
        <v>154</v>
      </c>
      <c r="B155">
        <v>2010</v>
      </c>
      <c r="C155" t="s">
        <v>185</v>
      </c>
      <c r="D155" s="24">
        <v>27.427572999999999</v>
      </c>
      <c r="E155" t="s">
        <v>189</v>
      </c>
      <c r="F155" t="s">
        <v>102</v>
      </c>
      <c r="G155" t="s">
        <v>184</v>
      </c>
      <c r="H155" s="9">
        <v>45741</v>
      </c>
      <c r="I155" t="s">
        <v>101</v>
      </c>
    </row>
    <row r="156" spans="1:11" x14ac:dyDescent="0.3">
      <c r="A156">
        <v>155</v>
      </c>
      <c r="B156">
        <v>2010</v>
      </c>
      <c r="C156" t="s">
        <v>106</v>
      </c>
      <c r="D156">
        <v>11.3</v>
      </c>
      <c r="E156" t="s">
        <v>104</v>
      </c>
      <c r="F156" t="s">
        <v>102</v>
      </c>
      <c r="G156" s="22" t="s">
        <v>151</v>
      </c>
      <c r="H156" s="9">
        <v>45665</v>
      </c>
      <c r="I156" t="s">
        <v>101</v>
      </c>
    </row>
    <row r="157" spans="1:11" x14ac:dyDescent="0.3">
      <c r="A157">
        <v>156</v>
      </c>
      <c r="B157">
        <v>2010</v>
      </c>
      <c r="C157" t="s">
        <v>3</v>
      </c>
      <c r="D157">
        <v>81.2</v>
      </c>
      <c r="E157" t="s">
        <v>104</v>
      </c>
      <c r="F157" t="s">
        <v>102</v>
      </c>
      <c r="G157" s="22" t="s">
        <v>176</v>
      </c>
      <c r="H157" s="9">
        <v>45665</v>
      </c>
      <c r="I157" t="s">
        <v>101</v>
      </c>
    </row>
    <row r="158" spans="1:11" x14ac:dyDescent="0.3">
      <c r="A158">
        <v>157</v>
      </c>
      <c r="B158">
        <v>2010</v>
      </c>
      <c r="C158" t="s">
        <v>238</v>
      </c>
      <c r="D158">
        <v>20</v>
      </c>
      <c r="E158" t="s">
        <v>104</v>
      </c>
      <c r="F158" t="s">
        <v>102</v>
      </c>
      <c r="G158" s="22" t="s">
        <v>176</v>
      </c>
      <c r="H158" s="9">
        <v>45665</v>
      </c>
      <c r="I158" t="s">
        <v>101</v>
      </c>
    </row>
    <row r="159" spans="1:11" x14ac:dyDescent="0.3">
      <c r="A159">
        <v>158</v>
      </c>
      <c r="B159">
        <v>2010</v>
      </c>
      <c r="C159" t="s">
        <v>107</v>
      </c>
      <c r="D159">
        <v>5.47</v>
      </c>
      <c r="E159" t="s">
        <v>104</v>
      </c>
      <c r="F159" t="s">
        <v>102</v>
      </c>
      <c r="G159" t="s">
        <v>163</v>
      </c>
      <c r="H159" s="9">
        <v>45665</v>
      </c>
      <c r="I159" t="s">
        <v>101</v>
      </c>
    </row>
    <row r="160" spans="1:11" x14ac:dyDescent="0.3">
      <c r="A160">
        <v>159</v>
      </c>
      <c r="B160">
        <v>2010</v>
      </c>
      <c r="C160" t="s">
        <v>181</v>
      </c>
      <c r="D160">
        <v>80.2</v>
      </c>
      <c r="E160" t="s">
        <v>104</v>
      </c>
      <c r="F160" t="s">
        <v>102</v>
      </c>
      <c r="G160" t="s">
        <v>180</v>
      </c>
      <c r="H160" s="9">
        <v>45741</v>
      </c>
      <c r="I160" t="s">
        <v>101</v>
      </c>
    </row>
    <row r="161" spans="1:11" x14ac:dyDescent="0.3">
      <c r="A161">
        <v>160</v>
      </c>
      <c r="B161">
        <v>2010</v>
      </c>
      <c r="C161" t="s">
        <v>187</v>
      </c>
      <c r="D161">
        <v>880</v>
      </c>
      <c r="E161" t="s">
        <v>188</v>
      </c>
      <c r="F161" t="s">
        <v>102</v>
      </c>
      <c r="G161" s="7" t="s">
        <v>186</v>
      </c>
      <c r="H161" s="9">
        <v>45741</v>
      </c>
      <c r="I161" t="s">
        <v>101</v>
      </c>
    </row>
    <row r="162" spans="1:11" x14ac:dyDescent="0.3">
      <c r="A162">
        <v>161</v>
      </c>
      <c r="B162">
        <v>2010</v>
      </c>
      <c r="C162" t="s">
        <v>191</v>
      </c>
      <c r="D162">
        <v>19690.045110228999</v>
      </c>
      <c r="E162" t="s">
        <v>190</v>
      </c>
      <c r="F162" t="s">
        <v>102</v>
      </c>
      <c r="G162" s="7" t="s">
        <v>192</v>
      </c>
      <c r="H162" s="9">
        <v>45758</v>
      </c>
      <c r="I162" t="s">
        <v>101</v>
      </c>
    </row>
    <row r="163" spans="1:11" x14ac:dyDescent="0.3">
      <c r="A163">
        <v>162</v>
      </c>
      <c r="B163">
        <v>2010</v>
      </c>
      <c r="C163" t="s">
        <v>601</v>
      </c>
      <c r="D163" s="24">
        <v>-4.4501131874639288</v>
      </c>
      <c r="E163" t="s">
        <v>104</v>
      </c>
      <c r="F163" t="s">
        <v>102</v>
      </c>
      <c r="G163" s="7" t="s">
        <v>195</v>
      </c>
      <c r="H163" s="9">
        <v>45758</v>
      </c>
      <c r="I163" t="s">
        <v>101</v>
      </c>
    </row>
    <row r="164" spans="1:11" x14ac:dyDescent="0.3">
      <c r="A164">
        <v>163</v>
      </c>
      <c r="B164">
        <v>2010</v>
      </c>
      <c r="C164" t="s">
        <v>602</v>
      </c>
      <c r="D164" s="30">
        <v>20.100000000000001</v>
      </c>
      <c r="E164" t="s">
        <v>104</v>
      </c>
      <c r="F164" t="s">
        <v>102</v>
      </c>
      <c r="G164" s="7" t="s">
        <v>196</v>
      </c>
      <c r="H164" s="9">
        <v>45758</v>
      </c>
      <c r="I164" t="s">
        <v>101</v>
      </c>
    </row>
    <row r="165" spans="1:11" x14ac:dyDescent="0.3">
      <c r="A165">
        <v>164</v>
      </c>
      <c r="B165">
        <v>2010</v>
      </c>
      <c r="C165" t="s">
        <v>200</v>
      </c>
      <c r="D165" s="25">
        <v>4505.7</v>
      </c>
      <c r="E165" t="s">
        <v>190</v>
      </c>
      <c r="F165" t="s">
        <v>102</v>
      </c>
      <c r="G165" s="7" t="s">
        <v>201</v>
      </c>
      <c r="H165" s="9">
        <v>45758</v>
      </c>
      <c r="I165" t="s">
        <v>101</v>
      </c>
    </row>
    <row r="166" spans="1:11" x14ac:dyDescent="0.3">
      <c r="A166">
        <v>165</v>
      </c>
      <c r="B166">
        <v>2010</v>
      </c>
      <c r="C166" t="s">
        <v>1</v>
      </c>
      <c r="D166" s="10">
        <v>202600</v>
      </c>
      <c r="E166" t="s">
        <v>103</v>
      </c>
      <c r="F166" t="s">
        <v>102</v>
      </c>
      <c r="G166" t="s">
        <v>134</v>
      </c>
      <c r="H166" s="9">
        <v>45665</v>
      </c>
      <c r="I166" t="s">
        <v>101</v>
      </c>
    </row>
    <row r="167" spans="1:11" x14ac:dyDescent="0.3">
      <c r="A167">
        <v>166</v>
      </c>
      <c r="B167">
        <v>2011</v>
      </c>
      <c r="C167" t="s">
        <v>0</v>
      </c>
      <c r="D167">
        <v>3.9</v>
      </c>
      <c r="E167" t="s">
        <v>104</v>
      </c>
      <c r="F167" t="s">
        <v>102</v>
      </c>
      <c r="G167" s="22" t="s">
        <v>146</v>
      </c>
      <c r="H167" s="9">
        <v>45665</v>
      </c>
      <c r="I167" t="s">
        <v>101</v>
      </c>
    </row>
    <row r="168" spans="1:11" x14ac:dyDescent="0.3">
      <c r="A168">
        <v>167</v>
      </c>
      <c r="B168">
        <v>2011</v>
      </c>
      <c r="C168" t="s">
        <v>108</v>
      </c>
      <c r="D168">
        <v>10</v>
      </c>
      <c r="E168" t="s">
        <v>104</v>
      </c>
      <c r="F168" t="s">
        <v>102</v>
      </c>
      <c r="G168" t="s">
        <v>177</v>
      </c>
      <c r="H168" s="9">
        <v>45665</v>
      </c>
      <c r="I168" t="s">
        <v>101</v>
      </c>
    </row>
    <row r="169" spans="1:11" x14ac:dyDescent="0.3">
      <c r="A169">
        <v>168</v>
      </c>
      <c r="B169">
        <v>2011</v>
      </c>
      <c r="C169" t="s">
        <v>179</v>
      </c>
      <c r="D169">
        <v>7.5</v>
      </c>
      <c r="E169" t="s">
        <v>104</v>
      </c>
      <c r="F169" t="s">
        <v>102</v>
      </c>
      <c r="G169" t="s">
        <v>177</v>
      </c>
      <c r="H169" s="9">
        <v>45665</v>
      </c>
      <c r="I169" t="s">
        <v>101</v>
      </c>
    </row>
    <row r="170" spans="1:11" x14ac:dyDescent="0.3">
      <c r="A170">
        <v>169</v>
      </c>
      <c r="B170">
        <v>2011</v>
      </c>
      <c r="C170" t="s">
        <v>185</v>
      </c>
      <c r="D170" s="24">
        <v>27.956157200000003</v>
      </c>
      <c r="E170" t="s">
        <v>189</v>
      </c>
      <c r="F170" t="s">
        <v>102</v>
      </c>
      <c r="G170" t="s">
        <v>184</v>
      </c>
      <c r="H170" s="9">
        <v>45741</v>
      </c>
      <c r="I170" t="s">
        <v>101</v>
      </c>
    </row>
    <row r="171" spans="1:11" x14ac:dyDescent="0.3">
      <c r="A171">
        <v>170</v>
      </c>
      <c r="B171">
        <v>2011</v>
      </c>
      <c r="C171" t="s">
        <v>106</v>
      </c>
      <c r="D171">
        <v>11.1</v>
      </c>
      <c r="E171" t="s">
        <v>104</v>
      </c>
      <c r="F171" t="s">
        <v>102</v>
      </c>
      <c r="G171" s="22" t="s">
        <v>151</v>
      </c>
      <c r="H171" s="9">
        <v>45665</v>
      </c>
      <c r="I171" t="s">
        <v>101</v>
      </c>
    </row>
    <row r="172" spans="1:11" x14ac:dyDescent="0.3">
      <c r="A172">
        <v>171</v>
      </c>
      <c r="B172">
        <v>2011</v>
      </c>
      <c r="C172" t="s">
        <v>3</v>
      </c>
      <c r="D172">
        <v>81.5</v>
      </c>
      <c r="E172" t="s">
        <v>104</v>
      </c>
      <c r="F172" t="s">
        <v>102</v>
      </c>
      <c r="G172" s="22" t="s">
        <v>176</v>
      </c>
      <c r="H172" s="9">
        <v>45665</v>
      </c>
      <c r="I172" t="s">
        <v>101</v>
      </c>
    </row>
    <row r="173" spans="1:11" x14ac:dyDescent="0.3">
      <c r="A173">
        <v>172</v>
      </c>
      <c r="B173">
        <v>2011</v>
      </c>
      <c r="C173" t="s">
        <v>238</v>
      </c>
      <c r="D173">
        <v>21</v>
      </c>
      <c r="E173" t="s">
        <v>104</v>
      </c>
      <c r="F173" t="s">
        <v>102</v>
      </c>
      <c r="G173" s="22" t="s">
        <v>176</v>
      </c>
      <c r="H173" s="9">
        <v>45665</v>
      </c>
      <c r="I173" t="s">
        <v>101</v>
      </c>
    </row>
    <row r="174" spans="1:11" x14ac:dyDescent="0.3">
      <c r="A174">
        <v>173</v>
      </c>
      <c r="B174">
        <v>2011</v>
      </c>
      <c r="C174" t="s">
        <v>107</v>
      </c>
      <c r="D174">
        <v>6.04</v>
      </c>
      <c r="E174" t="s">
        <v>104</v>
      </c>
      <c r="F174" t="s">
        <v>102</v>
      </c>
      <c r="G174" t="s">
        <v>164</v>
      </c>
      <c r="H174" s="9">
        <v>45665</v>
      </c>
      <c r="I174" t="s">
        <v>101</v>
      </c>
      <c r="K174" t="s">
        <v>182</v>
      </c>
    </row>
    <row r="175" spans="1:11" x14ac:dyDescent="0.3">
      <c r="A175">
        <v>174</v>
      </c>
      <c r="B175">
        <v>2011</v>
      </c>
      <c r="C175" t="s">
        <v>181</v>
      </c>
      <c r="D175">
        <v>80.5</v>
      </c>
      <c r="E175" t="s">
        <v>104</v>
      </c>
      <c r="F175" t="s">
        <v>102</v>
      </c>
      <c r="G175" t="s">
        <v>180</v>
      </c>
      <c r="H175" s="9">
        <v>45741</v>
      </c>
      <c r="I175" t="s">
        <v>101</v>
      </c>
    </row>
    <row r="176" spans="1:11" x14ac:dyDescent="0.3">
      <c r="A176">
        <v>175</v>
      </c>
      <c r="B176">
        <v>2011</v>
      </c>
      <c r="C176" t="s">
        <v>187</v>
      </c>
      <c r="D176">
        <v>859</v>
      </c>
      <c r="E176" t="s">
        <v>188</v>
      </c>
      <c r="F176" t="s">
        <v>102</v>
      </c>
      <c r="G176" s="7" t="s">
        <v>186</v>
      </c>
      <c r="H176" s="9">
        <v>45741</v>
      </c>
      <c r="I176" t="s">
        <v>101</v>
      </c>
    </row>
    <row r="177" spans="1:11" x14ac:dyDescent="0.3">
      <c r="A177">
        <v>176</v>
      </c>
      <c r="B177">
        <v>2011</v>
      </c>
      <c r="C177" t="s">
        <v>191</v>
      </c>
      <c r="D177">
        <v>22342.502613877012</v>
      </c>
      <c r="E177" t="s">
        <v>190</v>
      </c>
      <c r="F177" t="s">
        <v>102</v>
      </c>
      <c r="G177" s="7" t="s">
        <v>192</v>
      </c>
      <c r="H177" s="9">
        <v>45758</v>
      </c>
      <c r="I177" t="s">
        <v>101</v>
      </c>
    </row>
    <row r="178" spans="1:11" x14ac:dyDescent="0.3">
      <c r="A178">
        <v>177</v>
      </c>
      <c r="B178">
        <v>2011</v>
      </c>
      <c r="C178" t="s">
        <v>601</v>
      </c>
      <c r="D178" s="24">
        <v>-5.2051818810051316</v>
      </c>
      <c r="E178" t="s">
        <v>104</v>
      </c>
      <c r="F178" t="s">
        <v>102</v>
      </c>
      <c r="G178" s="7" t="s">
        <v>195</v>
      </c>
      <c r="H178" s="9">
        <v>45758</v>
      </c>
      <c r="I178" t="s">
        <v>101</v>
      </c>
    </row>
    <row r="179" spans="1:11" x14ac:dyDescent="0.3">
      <c r="A179">
        <v>178</v>
      </c>
      <c r="B179">
        <v>2011</v>
      </c>
      <c r="C179" t="s">
        <v>602</v>
      </c>
      <c r="D179" s="30">
        <v>19.5</v>
      </c>
      <c r="E179" t="s">
        <v>104</v>
      </c>
      <c r="F179" t="s">
        <v>102</v>
      </c>
      <c r="G179" s="7" t="s">
        <v>196</v>
      </c>
      <c r="H179" s="9">
        <v>45758</v>
      </c>
      <c r="I179" t="s">
        <v>101</v>
      </c>
    </row>
    <row r="180" spans="1:11" x14ac:dyDescent="0.3">
      <c r="A180">
        <v>179</v>
      </c>
      <c r="B180">
        <v>2011</v>
      </c>
      <c r="C180" t="s">
        <v>200</v>
      </c>
      <c r="D180" s="25">
        <v>4390.8999999999996</v>
      </c>
      <c r="E180" t="s">
        <v>190</v>
      </c>
      <c r="F180" t="s">
        <v>102</v>
      </c>
      <c r="G180" s="7" t="s">
        <v>201</v>
      </c>
      <c r="H180" s="9">
        <v>45758</v>
      </c>
      <c r="I180" t="s">
        <v>101</v>
      </c>
    </row>
    <row r="181" spans="1:11" x14ac:dyDescent="0.3">
      <c r="A181">
        <v>180</v>
      </c>
      <c r="B181">
        <v>2011</v>
      </c>
      <c r="C181" t="s">
        <v>1</v>
      </c>
      <c r="D181" s="10">
        <v>213100</v>
      </c>
      <c r="E181" t="s">
        <v>103</v>
      </c>
      <c r="F181" t="s">
        <v>102</v>
      </c>
      <c r="G181" t="s">
        <v>133</v>
      </c>
      <c r="H181" s="9">
        <v>45665</v>
      </c>
      <c r="I181" t="s">
        <v>101</v>
      </c>
    </row>
    <row r="182" spans="1:11" x14ac:dyDescent="0.3">
      <c r="A182">
        <v>181</v>
      </c>
      <c r="B182">
        <v>2012</v>
      </c>
      <c r="C182" t="s">
        <v>0</v>
      </c>
      <c r="D182">
        <v>5.7</v>
      </c>
      <c r="E182" t="s">
        <v>104</v>
      </c>
      <c r="F182" t="s">
        <v>102</v>
      </c>
      <c r="G182" s="22" t="s">
        <v>146</v>
      </c>
      <c r="H182" s="9">
        <v>45665</v>
      </c>
      <c r="I182" t="s">
        <v>101</v>
      </c>
    </row>
    <row r="183" spans="1:11" x14ac:dyDescent="0.3">
      <c r="A183">
        <v>182</v>
      </c>
      <c r="B183">
        <v>2012</v>
      </c>
      <c r="C183" t="s">
        <v>108</v>
      </c>
      <c r="D183">
        <v>10</v>
      </c>
      <c r="E183" t="s">
        <v>104</v>
      </c>
      <c r="F183" t="s">
        <v>102</v>
      </c>
      <c r="G183" t="s">
        <v>177</v>
      </c>
      <c r="H183" s="9">
        <v>45665</v>
      </c>
      <c r="I183" t="s">
        <v>101</v>
      </c>
    </row>
    <row r="184" spans="1:11" x14ac:dyDescent="0.3">
      <c r="A184">
        <v>183</v>
      </c>
      <c r="B184">
        <v>2012</v>
      </c>
      <c r="C184" t="s">
        <v>179</v>
      </c>
      <c r="D184">
        <v>8.5</v>
      </c>
      <c r="E184" t="s">
        <v>104</v>
      </c>
      <c r="F184" t="s">
        <v>102</v>
      </c>
      <c r="G184" t="s">
        <v>177</v>
      </c>
      <c r="H184" s="9">
        <v>45665</v>
      </c>
      <c r="I184" t="s">
        <v>101</v>
      </c>
    </row>
    <row r="185" spans="1:11" x14ac:dyDescent="0.3">
      <c r="A185">
        <v>184</v>
      </c>
      <c r="B185">
        <v>2012</v>
      </c>
      <c r="C185" t="s">
        <v>185</v>
      </c>
      <c r="D185" s="24">
        <v>27.633666299999998</v>
      </c>
      <c r="E185" t="s">
        <v>189</v>
      </c>
      <c r="F185" t="s">
        <v>102</v>
      </c>
      <c r="G185" t="s">
        <v>184</v>
      </c>
      <c r="H185" s="9">
        <v>45741</v>
      </c>
      <c r="I185" t="s">
        <v>101</v>
      </c>
    </row>
    <row r="186" spans="1:11" x14ac:dyDescent="0.3">
      <c r="A186">
        <v>185</v>
      </c>
      <c r="B186">
        <v>2012</v>
      </c>
      <c r="C186" t="s">
        <v>106</v>
      </c>
      <c r="D186">
        <v>11.1</v>
      </c>
      <c r="E186" t="s">
        <v>104</v>
      </c>
      <c r="F186" t="s">
        <v>102</v>
      </c>
      <c r="G186" s="22" t="s">
        <v>151</v>
      </c>
      <c r="H186" s="9">
        <v>45665</v>
      </c>
      <c r="I186" t="s">
        <v>101</v>
      </c>
    </row>
    <row r="187" spans="1:11" x14ac:dyDescent="0.3">
      <c r="A187">
        <v>186</v>
      </c>
      <c r="B187">
        <v>2012</v>
      </c>
      <c r="C187" t="s">
        <v>3</v>
      </c>
      <c r="D187">
        <v>82</v>
      </c>
      <c r="E187" t="s">
        <v>104</v>
      </c>
      <c r="F187" t="s">
        <v>102</v>
      </c>
      <c r="G187" s="22" t="s">
        <v>176</v>
      </c>
      <c r="H187" s="9">
        <v>45665</v>
      </c>
      <c r="I187" t="s">
        <v>101</v>
      </c>
    </row>
    <row r="188" spans="1:11" x14ac:dyDescent="0.3">
      <c r="A188">
        <v>187</v>
      </c>
      <c r="B188">
        <v>2012</v>
      </c>
      <c r="C188" t="s">
        <v>238</v>
      </c>
      <c r="D188">
        <v>22.1</v>
      </c>
      <c r="E188" t="s">
        <v>104</v>
      </c>
      <c r="F188" t="s">
        <v>102</v>
      </c>
      <c r="G188" s="22" t="s">
        <v>176</v>
      </c>
      <c r="H188" s="9">
        <v>45665</v>
      </c>
      <c r="I188" t="s">
        <v>101</v>
      </c>
    </row>
    <row r="189" spans="1:11" x14ac:dyDescent="0.3">
      <c r="A189">
        <v>188</v>
      </c>
      <c r="B189">
        <v>2012</v>
      </c>
      <c r="C189" t="s">
        <v>107</v>
      </c>
      <c r="D189">
        <v>6.77</v>
      </c>
      <c r="E189" t="s">
        <v>104</v>
      </c>
      <c r="F189" t="s">
        <v>102</v>
      </c>
      <c r="G189" t="s">
        <v>165</v>
      </c>
      <c r="H189" s="9">
        <v>45665</v>
      </c>
      <c r="I189" t="s">
        <v>101</v>
      </c>
    </row>
    <row r="190" spans="1:11" x14ac:dyDescent="0.3">
      <c r="A190">
        <v>189</v>
      </c>
      <c r="B190">
        <v>2012</v>
      </c>
      <c r="C190" t="s">
        <v>181</v>
      </c>
      <c r="D190">
        <v>78.400000000000006</v>
      </c>
      <c r="E190" t="s">
        <v>104</v>
      </c>
      <c r="F190" t="s">
        <v>102</v>
      </c>
      <c r="G190" t="s">
        <v>180</v>
      </c>
      <c r="H190" s="9">
        <v>45741</v>
      </c>
      <c r="I190" t="s">
        <v>101</v>
      </c>
    </row>
    <row r="191" spans="1:11" x14ac:dyDescent="0.3">
      <c r="A191">
        <v>190</v>
      </c>
      <c r="B191">
        <v>2012</v>
      </c>
      <c r="C191" t="s">
        <v>187</v>
      </c>
      <c r="D191">
        <v>874</v>
      </c>
      <c r="E191" t="s">
        <v>188</v>
      </c>
      <c r="F191" t="s">
        <v>102</v>
      </c>
      <c r="G191" s="7" t="s">
        <v>186</v>
      </c>
      <c r="H191" s="9">
        <v>45741</v>
      </c>
      <c r="I191" t="s">
        <v>101</v>
      </c>
    </row>
    <row r="192" spans="1:11" x14ac:dyDescent="0.3">
      <c r="A192">
        <v>191</v>
      </c>
      <c r="B192">
        <v>2012</v>
      </c>
      <c r="C192" t="s">
        <v>191</v>
      </c>
      <c r="D192">
        <v>23143.054006477003</v>
      </c>
      <c r="E192" t="s">
        <v>190</v>
      </c>
      <c r="F192" t="s">
        <v>102</v>
      </c>
      <c r="G192" s="7" t="s">
        <v>192</v>
      </c>
      <c r="H192" s="9">
        <v>45758</v>
      </c>
      <c r="I192" t="s">
        <v>101</v>
      </c>
      <c r="K192" t="s">
        <v>182</v>
      </c>
    </row>
    <row r="193" spans="1:9" x14ac:dyDescent="0.3">
      <c r="A193">
        <v>192</v>
      </c>
      <c r="B193">
        <v>2012</v>
      </c>
      <c r="C193" t="s">
        <v>601</v>
      </c>
      <c r="D193" s="24">
        <v>-2.329207964474274</v>
      </c>
      <c r="E193" t="s">
        <v>104</v>
      </c>
      <c r="F193" t="s">
        <v>102</v>
      </c>
      <c r="G193" s="7" t="s">
        <v>195</v>
      </c>
      <c r="H193" s="9">
        <v>45758</v>
      </c>
      <c r="I193" t="s">
        <v>101</v>
      </c>
    </row>
    <row r="194" spans="1:9" x14ac:dyDescent="0.3">
      <c r="A194">
        <v>193</v>
      </c>
      <c r="B194">
        <v>2012</v>
      </c>
      <c r="C194" t="s">
        <v>602</v>
      </c>
      <c r="D194" s="30">
        <v>19.100000000000001</v>
      </c>
      <c r="E194" t="s">
        <v>104</v>
      </c>
      <c r="F194" t="s">
        <v>102</v>
      </c>
      <c r="G194" s="7" t="s">
        <v>196</v>
      </c>
      <c r="H194" s="9">
        <v>45758</v>
      </c>
      <c r="I194" t="s">
        <v>101</v>
      </c>
    </row>
    <row r="195" spans="1:9" x14ac:dyDescent="0.3">
      <c r="A195">
        <v>194</v>
      </c>
      <c r="B195">
        <v>2012</v>
      </c>
      <c r="C195" t="s">
        <v>200</v>
      </c>
      <c r="D195" s="25">
        <v>4264.1000000000004</v>
      </c>
      <c r="E195" t="s">
        <v>190</v>
      </c>
      <c r="F195" t="s">
        <v>102</v>
      </c>
      <c r="G195" s="7" t="s">
        <v>201</v>
      </c>
      <c r="H195" s="9">
        <v>45758</v>
      </c>
      <c r="I195" t="s">
        <v>101</v>
      </c>
    </row>
    <row r="196" spans="1:9" x14ac:dyDescent="0.3">
      <c r="A196">
        <v>195</v>
      </c>
      <c r="B196">
        <v>2012</v>
      </c>
      <c r="C196" t="s">
        <v>1</v>
      </c>
      <c r="D196" s="23">
        <v>223000</v>
      </c>
      <c r="E196" t="s">
        <v>103</v>
      </c>
      <c r="F196" t="s">
        <v>102</v>
      </c>
      <c r="G196" t="s">
        <v>132</v>
      </c>
      <c r="H196" s="9">
        <v>45665</v>
      </c>
      <c r="I196" t="s">
        <v>101</v>
      </c>
    </row>
    <row r="197" spans="1:9" x14ac:dyDescent="0.3">
      <c r="A197">
        <v>196</v>
      </c>
      <c r="B197">
        <v>2013</v>
      </c>
      <c r="C197" t="s">
        <v>0</v>
      </c>
      <c r="D197">
        <v>1.7</v>
      </c>
      <c r="E197" t="s">
        <v>104</v>
      </c>
      <c r="F197" t="s">
        <v>102</v>
      </c>
      <c r="G197" s="22" t="s">
        <v>146</v>
      </c>
      <c r="H197" s="9">
        <v>45665</v>
      </c>
      <c r="I197" t="s">
        <v>101</v>
      </c>
    </row>
    <row r="198" spans="1:9" x14ac:dyDescent="0.3">
      <c r="A198">
        <v>197</v>
      </c>
      <c r="B198">
        <v>2013</v>
      </c>
      <c r="C198" t="s">
        <v>108</v>
      </c>
      <c r="D198">
        <v>10</v>
      </c>
      <c r="E198" t="s">
        <v>104</v>
      </c>
      <c r="F198" t="s">
        <v>102</v>
      </c>
      <c r="G198" t="s">
        <v>177</v>
      </c>
      <c r="H198" s="9">
        <v>45665</v>
      </c>
      <c r="I198" t="s">
        <v>101</v>
      </c>
    </row>
    <row r="199" spans="1:9" x14ac:dyDescent="0.3">
      <c r="A199">
        <v>198</v>
      </c>
      <c r="B199">
        <v>2013</v>
      </c>
      <c r="C199" t="s">
        <v>179</v>
      </c>
      <c r="D199">
        <v>8.5</v>
      </c>
      <c r="E199" t="s">
        <v>104</v>
      </c>
      <c r="F199" t="s">
        <v>102</v>
      </c>
      <c r="G199" t="s">
        <v>177</v>
      </c>
      <c r="H199" s="9">
        <v>45665</v>
      </c>
      <c r="I199" t="s">
        <v>101</v>
      </c>
    </row>
    <row r="200" spans="1:9" x14ac:dyDescent="0.3">
      <c r="A200">
        <v>199</v>
      </c>
      <c r="B200">
        <v>2013</v>
      </c>
      <c r="C200" t="s">
        <v>185</v>
      </c>
      <c r="D200" s="24">
        <v>28.197355999999999</v>
      </c>
      <c r="E200" t="s">
        <v>189</v>
      </c>
      <c r="F200" t="s">
        <v>102</v>
      </c>
      <c r="G200" t="s">
        <v>184</v>
      </c>
      <c r="H200" s="9">
        <v>45741</v>
      </c>
      <c r="I200" t="s">
        <v>101</v>
      </c>
    </row>
    <row r="201" spans="1:9" x14ac:dyDescent="0.3">
      <c r="A201">
        <v>200</v>
      </c>
      <c r="B201">
        <v>2013</v>
      </c>
      <c r="C201" t="s">
        <v>106</v>
      </c>
      <c r="D201">
        <v>10.199999999999999</v>
      </c>
      <c r="E201" t="s">
        <v>104</v>
      </c>
      <c r="F201" t="s">
        <v>102</v>
      </c>
      <c r="G201" s="22" t="s">
        <v>151</v>
      </c>
      <c r="H201" s="9">
        <v>45665</v>
      </c>
      <c r="I201" t="s">
        <v>101</v>
      </c>
    </row>
    <row r="202" spans="1:9" x14ac:dyDescent="0.3">
      <c r="A202">
        <v>201</v>
      </c>
      <c r="B202">
        <v>2013</v>
      </c>
      <c r="C202" t="s">
        <v>3</v>
      </c>
      <c r="D202">
        <v>82.5</v>
      </c>
      <c r="E202" t="s">
        <v>104</v>
      </c>
      <c r="F202" t="s">
        <v>102</v>
      </c>
      <c r="G202" s="22" t="s">
        <v>176</v>
      </c>
      <c r="H202" s="9">
        <v>45665</v>
      </c>
      <c r="I202" t="s">
        <v>101</v>
      </c>
    </row>
    <row r="203" spans="1:9" x14ac:dyDescent="0.3">
      <c r="A203">
        <v>202</v>
      </c>
      <c r="B203">
        <v>2013</v>
      </c>
      <c r="C203" t="s">
        <v>238</v>
      </c>
      <c r="D203">
        <v>22.6</v>
      </c>
      <c r="E203" t="s">
        <v>104</v>
      </c>
      <c r="F203" t="s">
        <v>102</v>
      </c>
      <c r="G203" s="22" t="s">
        <v>176</v>
      </c>
      <c r="H203" s="9">
        <v>45665</v>
      </c>
      <c r="I203" t="s">
        <v>101</v>
      </c>
    </row>
    <row r="204" spans="1:9" x14ac:dyDescent="0.3">
      <c r="A204">
        <v>203</v>
      </c>
      <c r="B204">
        <v>2013</v>
      </c>
      <c r="C204" t="s">
        <v>107</v>
      </c>
      <c r="D204">
        <v>4.37</v>
      </c>
      <c r="E204" t="s">
        <v>104</v>
      </c>
      <c r="F204" t="s">
        <v>102</v>
      </c>
      <c r="G204" t="s">
        <v>166</v>
      </c>
      <c r="H204" s="9">
        <v>45665</v>
      </c>
      <c r="I204" t="s">
        <v>101</v>
      </c>
    </row>
    <row r="205" spans="1:9" x14ac:dyDescent="0.3">
      <c r="A205">
        <v>204</v>
      </c>
      <c r="B205">
        <v>2013</v>
      </c>
      <c r="C205" t="s">
        <v>181</v>
      </c>
      <c r="D205">
        <v>77.2</v>
      </c>
      <c r="E205" t="s">
        <v>104</v>
      </c>
      <c r="F205" t="s">
        <v>102</v>
      </c>
      <c r="G205" t="s">
        <v>180</v>
      </c>
      <c r="H205" s="9">
        <v>45741</v>
      </c>
      <c r="I205" t="s">
        <v>101</v>
      </c>
    </row>
    <row r="206" spans="1:9" x14ac:dyDescent="0.3">
      <c r="A206">
        <v>205</v>
      </c>
      <c r="B206">
        <v>2013</v>
      </c>
      <c r="C206" t="s">
        <v>187</v>
      </c>
      <c r="D206">
        <v>880</v>
      </c>
      <c r="E206" t="s">
        <v>188</v>
      </c>
      <c r="F206" t="s">
        <v>102</v>
      </c>
      <c r="G206" s="7" t="s">
        <v>186</v>
      </c>
      <c r="H206" s="9">
        <v>45741</v>
      </c>
      <c r="I206" t="s">
        <v>101</v>
      </c>
    </row>
    <row r="207" spans="1:9" x14ac:dyDescent="0.3">
      <c r="A207">
        <v>206</v>
      </c>
      <c r="B207">
        <v>2013</v>
      </c>
      <c r="C207" t="s">
        <v>191</v>
      </c>
      <c r="D207">
        <v>24117.786292674995</v>
      </c>
      <c r="E207" t="s">
        <v>190</v>
      </c>
      <c r="F207" t="s">
        <v>102</v>
      </c>
      <c r="G207" s="7" t="s">
        <v>192</v>
      </c>
      <c r="H207" s="9">
        <v>45758</v>
      </c>
      <c r="I207" t="s">
        <v>101</v>
      </c>
    </row>
    <row r="208" spans="1:9" x14ac:dyDescent="0.3">
      <c r="A208">
        <v>207</v>
      </c>
      <c r="B208">
        <v>2013</v>
      </c>
      <c r="C208" t="s">
        <v>601</v>
      </c>
      <c r="D208" s="24">
        <v>-2.6088738436490897</v>
      </c>
      <c r="E208" t="s">
        <v>104</v>
      </c>
      <c r="F208" t="s">
        <v>102</v>
      </c>
      <c r="G208" s="7" t="s">
        <v>195</v>
      </c>
      <c r="H208" s="9">
        <v>45758</v>
      </c>
      <c r="I208" t="s">
        <v>101</v>
      </c>
    </row>
    <row r="209" spans="1:11" x14ac:dyDescent="0.3">
      <c r="A209">
        <v>208</v>
      </c>
      <c r="B209">
        <v>2013</v>
      </c>
      <c r="C209" t="s">
        <v>602</v>
      </c>
      <c r="D209" s="30">
        <v>20.8</v>
      </c>
      <c r="E209" t="s">
        <v>104</v>
      </c>
      <c r="F209" t="s">
        <v>102</v>
      </c>
      <c r="G209" s="7" t="s">
        <v>196</v>
      </c>
      <c r="H209" s="9">
        <v>45758</v>
      </c>
      <c r="I209" t="s">
        <v>101</v>
      </c>
    </row>
    <row r="210" spans="1:11" x14ac:dyDescent="0.3">
      <c r="A210">
        <v>209</v>
      </c>
      <c r="B210">
        <v>2013</v>
      </c>
      <c r="C210" t="s">
        <v>200</v>
      </c>
      <c r="D210" s="25">
        <v>4572.3</v>
      </c>
      <c r="E210" t="s">
        <v>190</v>
      </c>
      <c r="F210" t="s">
        <v>102</v>
      </c>
      <c r="G210" s="7" t="s">
        <v>201</v>
      </c>
      <c r="H210" s="9">
        <v>45758</v>
      </c>
      <c r="I210" t="s">
        <v>101</v>
      </c>
    </row>
    <row r="211" spans="1:11" x14ac:dyDescent="0.3">
      <c r="A211">
        <v>210</v>
      </c>
      <c r="B211">
        <v>2013</v>
      </c>
      <c r="C211" t="s">
        <v>1</v>
      </c>
      <c r="D211" s="10">
        <v>231000</v>
      </c>
      <c r="E211" t="s">
        <v>103</v>
      </c>
      <c r="F211" t="s">
        <v>102</v>
      </c>
      <c r="G211" t="s">
        <v>131</v>
      </c>
      <c r="H211" s="9">
        <v>45665</v>
      </c>
      <c r="I211" t="s">
        <v>101</v>
      </c>
    </row>
    <row r="212" spans="1:11" x14ac:dyDescent="0.3">
      <c r="A212">
        <v>211</v>
      </c>
      <c r="B212">
        <v>2014</v>
      </c>
      <c r="C212" t="s">
        <v>0</v>
      </c>
      <c r="D212">
        <v>-0.2</v>
      </c>
      <c r="E212" t="s">
        <v>104</v>
      </c>
      <c r="F212" t="s">
        <v>102</v>
      </c>
      <c r="G212" s="22" t="s">
        <v>146</v>
      </c>
      <c r="H212" s="9">
        <v>45665</v>
      </c>
      <c r="I212" t="s">
        <v>101</v>
      </c>
    </row>
    <row r="213" spans="1:11" x14ac:dyDescent="0.3">
      <c r="A213">
        <v>212</v>
      </c>
      <c r="B213">
        <v>2014</v>
      </c>
      <c r="C213" t="s">
        <v>108</v>
      </c>
      <c r="D213">
        <v>10</v>
      </c>
      <c r="E213" t="s">
        <v>104</v>
      </c>
      <c r="F213" t="s">
        <v>102</v>
      </c>
      <c r="G213" t="s">
        <v>177</v>
      </c>
      <c r="H213" s="9">
        <v>45665</v>
      </c>
      <c r="I213" t="s">
        <v>101</v>
      </c>
    </row>
    <row r="214" spans="1:11" x14ac:dyDescent="0.3">
      <c r="A214">
        <v>213</v>
      </c>
      <c r="B214">
        <v>2014</v>
      </c>
      <c r="C214" t="s">
        <v>179</v>
      </c>
      <c r="D214">
        <v>8.5</v>
      </c>
      <c r="E214" t="s">
        <v>104</v>
      </c>
      <c r="F214" t="s">
        <v>102</v>
      </c>
      <c r="G214" t="s">
        <v>177</v>
      </c>
      <c r="H214" s="9">
        <v>45665</v>
      </c>
      <c r="I214" t="s">
        <v>101</v>
      </c>
    </row>
    <row r="215" spans="1:11" x14ac:dyDescent="0.3">
      <c r="A215">
        <v>214</v>
      </c>
      <c r="B215">
        <v>2014</v>
      </c>
      <c r="C215" t="s">
        <v>185</v>
      </c>
      <c r="D215" s="24">
        <v>29.391082299999997</v>
      </c>
      <c r="E215" t="s">
        <v>189</v>
      </c>
      <c r="F215" t="s">
        <v>102</v>
      </c>
      <c r="G215" t="s">
        <v>184</v>
      </c>
      <c r="H215" s="9">
        <v>45741</v>
      </c>
      <c r="I215" t="s">
        <v>101</v>
      </c>
      <c r="K215" t="s">
        <v>182</v>
      </c>
    </row>
    <row r="216" spans="1:11" x14ac:dyDescent="0.3">
      <c r="A216">
        <v>215</v>
      </c>
      <c r="B216">
        <v>2014</v>
      </c>
      <c r="C216" t="s">
        <v>106</v>
      </c>
      <c r="D216">
        <v>7.8</v>
      </c>
      <c r="E216" t="s">
        <v>104</v>
      </c>
      <c r="F216" t="s">
        <v>102</v>
      </c>
      <c r="G216" s="22" t="s">
        <v>151</v>
      </c>
      <c r="H216" s="9">
        <v>45665</v>
      </c>
      <c r="I216" t="s">
        <v>101</v>
      </c>
    </row>
    <row r="217" spans="1:11" x14ac:dyDescent="0.3">
      <c r="A217">
        <v>216</v>
      </c>
      <c r="B217">
        <v>2014</v>
      </c>
      <c r="C217" t="s">
        <v>3</v>
      </c>
      <c r="D217">
        <v>83.1</v>
      </c>
      <c r="E217" t="s">
        <v>104</v>
      </c>
      <c r="F217" t="s">
        <v>102</v>
      </c>
      <c r="G217" s="22" t="s">
        <v>176</v>
      </c>
      <c r="H217" s="9">
        <v>45665</v>
      </c>
      <c r="I217" t="s">
        <v>101</v>
      </c>
    </row>
    <row r="218" spans="1:11" x14ac:dyDescent="0.3">
      <c r="A218">
        <v>217</v>
      </c>
      <c r="B218">
        <v>2014</v>
      </c>
      <c r="C218" t="s">
        <v>238</v>
      </c>
      <c r="D218">
        <v>23.4</v>
      </c>
      <c r="E218" t="s">
        <v>104</v>
      </c>
      <c r="F218" t="s">
        <v>102</v>
      </c>
      <c r="G218" s="22" t="s">
        <v>176</v>
      </c>
      <c r="H218" s="9">
        <v>45665</v>
      </c>
      <c r="I218" t="s">
        <v>101</v>
      </c>
    </row>
    <row r="219" spans="1:11" x14ac:dyDescent="0.3">
      <c r="A219">
        <v>218</v>
      </c>
      <c r="B219">
        <v>2014</v>
      </c>
      <c r="C219" t="s">
        <v>107</v>
      </c>
      <c r="D219">
        <v>2.38</v>
      </c>
      <c r="E219" t="s">
        <v>104</v>
      </c>
      <c r="F219" t="s">
        <v>102</v>
      </c>
      <c r="G219" t="s">
        <v>167</v>
      </c>
      <c r="H219" s="9">
        <v>45665</v>
      </c>
      <c r="I219" t="s">
        <v>101</v>
      </c>
    </row>
    <row r="220" spans="1:11" x14ac:dyDescent="0.3">
      <c r="A220">
        <v>219</v>
      </c>
      <c r="B220">
        <v>2014</v>
      </c>
      <c r="C220" t="s">
        <v>181</v>
      </c>
      <c r="D220">
        <v>76.5</v>
      </c>
      <c r="E220" t="s">
        <v>104</v>
      </c>
      <c r="F220" t="s">
        <v>102</v>
      </c>
      <c r="G220" t="s">
        <v>180</v>
      </c>
      <c r="H220" s="9">
        <v>45741</v>
      </c>
      <c r="I220" t="s">
        <v>101</v>
      </c>
    </row>
    <row r="221" spans="1:11" x14ac:dyDescent="0.3">
      <c r="A221">
        <v>220</v>
      </c>
      <c r="B221">
        <v>2014</v>
      </c>
      <c r="C221" t="s">
        <v>187</v>
      </c>
      <c r="D221">
        <v>867</v>
      </c>
      <c r="E221" t="s">
        <v>188</v>
      </c>
      <c r="F221" t="s">
        <v>102</v>
      </c>
      <c r="G221" s="7" t="s">
        <v>186</v>
      </c>
      <c r="H221" s="9">
        <v>45741</v>
      </c>
      <c r="I221" t="s">
        <v>101</v>
      </c>
    </row>
    <row r="222" spans="1:11" x14ac:dyDescent="0.3">
      <c r="A222">
        <v>221</v>
      </c>
      <c r="B222">
        <v>2014</v>
      </c>
      <c r="C222" t="s">
        <v>191</v>
      </c>
      <c r="D222">
        <v>26064.040833077001</v>
      </c>
      <c r="E222" t="s">
        <v>190</v>
      </c>
      <c r="F222" t="s">
        <v>102</v>
      </c>
      <c r="G222" s="7" t="s">
        <v>192</v>
      </c>
      <c r="H222" s="9">
        <v>45758</v>
      </c>
      <c r="I222" t="s">
        <v>101</v>
      </c>
    </row>
    <row r="223" spans="1:11" x14ac:dyDescent="0.3">
      <c r="A223">
        <v>222</v>
      </c>
      <c r="B223">
        <v>2014</v>
      </c>
      <c r="C223" t="s">
        <v>601</v>
      </c>
      <c r="D223" s="24">
        <v>-2.7726466805169894</v>
      </c>
      <c r="E223" t="s">
        <v>104</v>
      </c>
      <c r="F223" t="s">
        <v>102</v>
      </c>
      <c r="G223" s="7" t="s">
        <v>195</v>
      </c>
      <c r="H223" s="9">
        <v>45758</v>
      </c>
      <c r="I223" t="s">
        <v>101</v>
      </c>
    </row>
    <row r="224" spans="1:11" x14ac:dyDescent="0.3">
      <c r="A224">
        <v>223</v>
      </c>
      <c r="B224">
        <v>2014</v>
      </c>
      <c r="C224" t="s">
        <v>602</v>
      </c>
      <c r="D224" s="30">
        <v>22</v>
      </c>
      <c r="E224" t="s">
        <v>104</v>
      </c>
      <c r="F224" t="s">
        <v>102</v>
      </c>
      <c r="G224" s="7" t="s">
        <v>196</v>
      </c>
      <c r="H224" s="9">
        <v>45758</v>
      </c>
      <c r="I224" t="s">
        <v>101</v>
      </c>
    </row>
    <row r="225" spans="1:9" x14ac:dyDescent="0.3">
      <c r="A225">
        <v>224</v>
      </c>
      <c r="B225">
        <v>2014</v>
      </c>
      <c r="C225" t="s">
        <v>200</v>
      </c>
      <c r="D225" s="25">
        <v>5532.1</v>
      </c>
      <c r="E225" t="s">
        <v>190</v>
      </c>
      <c r="F225" t="s">
        <v>102</v>
      </c>
      <c r="G225" s="7" t="s">
        <v>201</v>
      </c>
      <c r="H225" s="9">
        <v>45758</v>
      </c>
      <c r="I225" t="s">
        <v>101</v>
      </c>
    </row>
    <row r="226" spans="1:9" x14ac:dyDescent="0.3">
      <c r="A226">
        <v>225</v>
      </c>
      <c r="B226">
        <v>2014</v>
      </c>
      <c r="C226" t="s">
        <v>1</v>
      </c>
      <c r="D226" s="10">
        <v>237700</v>
      </c>
      <c r="E226" t="s">
        <v>103</v>
      </c>
      <c r="F226" t="s">
        <v>102</v>
      </c>
      <c r="G226" t="s">
        <v>130</v>
      </c>
      <c r="H226" s="9">
        <v>45665</v>
      </c>
      <c r="I226" t="s">
        <v>101</v>
      </c>
    </row>
    <row r="227" spans="1:9" x14ac:dyDescent="0.3">
      <c r="A227">
        <v>226</v>
      </c>
      <c r="B227">
        <v>2015</v>
      </c>
      <c r="C227" t="s">
        <v>0</v>
      </c>
      <c r="D227">
        <v>-0.1</v>
      </c>
      <c r="E227" t="s">
        <v>104</v>
      </c>
      <c r="F227" t="s">
        <v>102</v>
      </c>
      <c r="G227" s="22" t="s">
        <v>146</v>
      </c>
      <c r="H227" s="9">
        <v>45665</v>
      </c>
      <c r="I227" t="s">
        <v>101</v>
      </c>
    </row>
    <row r="228" spans="1:9" x14ac:dyDescent="0.3">
      <c r="A228">
        <v>227</v>
      </c>
      <c r="B228">
        <v>2015</v>
      </c>
      <c r="C228" t="s">
        <v>108</v>
      </c>
      <c r="D228">
        <v>10</v>
      </c>
      <c r="E228" t="s">
        <v>104</v>
      </c>
      <c r="F228" t="s">
        <v>102</v>
      </c>
      <c r="G228" t="s">
        <v>177</v>
      </c>
      <c r="H228" s="9">
        <v>45665</v>
      </c>
      <c r="I228" t="s">
        <v>101</v>
      </c>
    </row>
    <row r="229" spans="1:9" x14ac:dyDescent="0.3">
      <c r="A229">
        <v>228</v>
      </c>
      <c r="B229">
        <v>2015</v>
      </c>
      <c r="C229" t="s">
        <v>179</v>
      </c>
      <c r="D229">
        <v>8.5</v>
      </c>
      <c r="E229" t="s">
        <v>104</v>
      </c>
      <c r="F229" t="s">
        <v>102</v>
      </c>
      <c r="G229" t="s">
        <v>177</v>
      </c>
      <c r="H229" s="9">
        <v>45665</v>
      </c>
      <c r="I229" t="s">
        <v>101</v>
      </c>
    </row>
    <row r="230" spans="1:9" x14ac:dyDescent="0.3">
      <c r="A230">
        <v>229</v>
      </c>
      <c r="B230">
        <v>2015</v>
      </c>
      <c r="C230" t="s">
        <v>185</v>
      </c>
      <c r="D230" s="24">
        <v>30.450620599999997</v>
      </c>
      <c r="E230" t="s">
        <v>189</v>
      </c>
      <c r="F230" t="s">
        <v>102</v>
      </c>
      <c r="G230" t="s">
        <v>184</v>
      </c>
      <c r="H230" s="9">
        <v>45741</v>
      </c>
      <c r="I230" t="s">
        <v>101</v>
      </c>
    </row>
    <row r="231" spans="1:9" x14ac:dyDescent="0.3">
      <c r="A231">
        <v>230</v>
      </c>
      <c r="B231">
        <v>2015</v>
      </c>
      <c r="C231" t="s">
        <v>106</v>
      </c>
      <c r="D231">
        <v>6.8</v>
      </c>
      <c r="E231" t="s">
        <v>104</v>
      </c>
      <c r="F231" t="s">
        <v>102</v>
      </c>
      <c r="G231" s="22" t="s">
        <v>151</v>
      </c>
      <c r="H231" s="9">
        <v>45665</v>
      </c>
      <c r="I231" t="s">
        <v>101</v>
      </c>
    </row>
    <row r="232" spans="1:9" x14ac:dyDescent="0.3">
      <c r="A232">
        <v>231</v>
      </c>
      <c r="B232">
        <v>2015</v>
      </c>
      <c r="C232" t="s">
        <v>3</v>
      </c>
      <c r="D232">
        <v>83.2</v>
      </c>
      <c r="E232" t="s">
        <v>104</v>
      </c>
      <c r="F232" t="s">
        <v>102</v>
      </c>
      <c r="G232" s="22" t="s">
        <v>176</v>
      </c>
      <c r="H232" s="9">
        <v>45665</v>
      </c>
      <c r="I232" t="s">
        <v>101</v>
      </c>
    </row>
    <row r="233" spans="1:9" x14ac:dyDescent="0.3">
      <c r="A233">
        <v>232</v>
      </c>
      <c r="B233">
        <v>2015</v>
      </c>
      <c r="C233" t="s">
        <v>238</v>
      </c>
      <c r="D233">
        <v>24.2</v>
      </c>
      <c r="E233" t="s">
        <v>104</v>
      </c>
      <c r="F233" t="s">
        <v>102</v>
      </c>
      <c r="G233" s="22" t="s">
        <v>176</v>
      </c>
      <c r="H233" s="9">
        <v>45665</v>
      </c>
      <c r="I233" t="s">
        <v>101</v>
      </c>
    </row>
    <row r="234" spans="1:9" x14ac:dyDescent="0.3">
      <c r="A234">
        <v>233</v>
      </c>
      <c r="B234">
        <v>2015</v>
      </c>
      <c r="C234" t="s">
        <v>107</v>
      </c>
      <c r="D234">
        <v>1.64</v>
      </c>
      <c r="E234" t="s">
        <v>104</v>
      </c>
      <c r="F234" t="s">
        <v>102</v>
      </c>
      <c r="G234" t="s">
        <v>168</v>
      </c>
      <c r="H234" s="9">
        <v>45665</v>
      </c>
      <c r="I234" t="s">
        <v>101</v>
      </c>
    </row>
    <row r="235" spans="1:9" x14ac:dyDescent="0.3">
      <c r="A235">
        <v>234</v>
      </c>
      <c r="B235">
        <v>2015</v>
      </c>
      <c r="C235" t="s">
        <v>181</v>
      </c>
      <c r="D235">
        <v>75.7</v>
      </c>
      <c r="E235" t="s">
        <v>104</v>
      </c>
      <c r="F235" t="s">
        <v>102</v>
      </c>
      <c r="G235" t="s">
        <v>180</v>
      </c>
      <c r="H235" s="9">
        <v>45741</v>
      </c>
      <c r="I235" t="s">
        <v>101</v>
      </c>
    </row>
    <row r="236" spans="1:9" x14ac:dyDescent="0.3">
      <c r="A236">
        <v>235</v>
      </c>
      <c r="B236">
        <v>2015</v>
      </c>
      <c r="C236" t="s">
        <v>187</v>
      </c>
      <c r="D236">
        <v>878</v>
      </c>
      <c r="E236" t="s">
        <v>188</v>
      </c>
      <c r="F236" t="s">
        <v>102</v>
      </c>
      <c r="G236" s="7" t="s">
        <v>186</v>
      </c>
      <c r="H236" s="9">
        <v>45741</v>
      </c>
      <c r="I236" t="s">
        <v>101</v>
      </c>
    </row>
    <row r="237" spans="1:9" x14ac:dyDescent="0.3">
      <c r="A237">
        <v>236</v>
      </c>
      <c r="B237">
        <v>2015</v>
      </c>
      <c r="C237" t="s">
        <v>191</v>
      </c>
      <c r="D237">
        <v>28013.525170725978</v>
      </c>
      <c r="E237" t="s">
        <v>190</v>
      </c>
      <c r="F237" t="s">
        <v>102</v>
      </c>
      <c r="G237" s="7" t="s">
        <v>192</v>
      </c>
      <c r="H237" s="9">
        <v>45758</v>
      </c>
      <c r="I237" t="s">
        <v>101</v>
      </c>
    </row>
    <row r="238" spans="1:9" x14ac:dyDescent="0.3">
      <c r="A238">
        <v>237</v>
      </c>
      <c r="B238">
        <v>2015</v>
      </c>
      <c r="C238" t="s">
        <v>601</v>
      </c>
      <c r="D238" s="24">
        <v>-2.0150220944255137</v>
      </c>
      <c r="E238" t="s">
        <v>104</v>
      </c>
      <c r="F238" t="s">
        <v>102</v>
      </c>
      <c r="G238" s="7" t="s">
        <v>195</v>
      </c>
      <c r="H238" s="9">
        <v>45758</v>
      </c>
      <c r="I238" t="s">
        <v>101</v>
      </c>
    </row>
    <row r="239" spans="1:9" x14ac:dyDescent="0.3">
      <c r="A239">
        <v>238</v>
      </c>
      <c r="B239">
        <v>2015</v>
      </c>
      <c r="C239" t="s">
        <v>602</v>
      </c>
      <c r="D239" s="30">
        <v>22.2</v>
      </c>
      <c r="E239" t="s">
        <v>104</v>
      </c>
      <c r="F239" t="s">
        <v>102</v>
      </c>
      <c r="G239" s="7" t="s">
        <v>196</v>
      </c>
      <c r="H239" s="9">
        <v>45758</v>
      </c>
      <c r="I239" t="s">
        <v>101</v>
      </c>
    </row>
    <row r="240" spans="1:9" x14ac:dyDescent="0.3">
      <c r="A240">
        <v>239</v>
      </c>
      <c r="B240">
        <v>2015</v>
      </c>
      <c r="C240" t="s">
        <v>200</v>
      </c>
      <c r="D240" s="25">
        <v>6066.8</v>
      </c>
      <c r="E240" t="s">
        <v>190</v>
      </c>
      <c r="F240" t="s">
        <v>102</v>
      </c>
      <c r="G240" s="7" t="s">
        <v>201</v>
      </c>
      <c r="H240" s="9">
        <v>45758</v>
      </c>
      <c r="I240" t="s">
        <v>101</v>
      </c>
    </row>
    <row r="241" spans="1:9" x14ac:dyDescent="0.3">
      <c r="A241">
        <v>240</v>
      </c>
      <c r="B241">
        <v>2015</v>
      </c>
      <c r="C241" t="s">
        <v>1</v>
      </c>
      <c r="D241" s="10">
        <v>247700</v>
      </c>
      <c r="E241" t="s">
        <v>103</v>
      </c>
      <c r="F241" t="s">
        <v>102</v>
      </c>
      <c r="G241" t="s">
        <v>129</v>
      </c>
      <c r="H241" s="9">
        <v>45665</v>
      </c>
      <c r="I241" t="s">
        <v>101</v>
      </c>
    </row>
    <row r="242" spans="1:9" x14ac:dyDescent="0.3">
      <c r="A242">
        <v>241</v>
      </c>
      <c r="B242">
        <v>2016</v>
      </c>
      <c r="C242" t="s">
        <v>0</v>
      </c>
      <c r="D242">
        <v>0.4</v>
      </c>
      <c r="E242" t="s">
        <v>104</v>
      </c>
      <c r="F242" t="s">
        <v>102</v>
      </c>
      <c r="G242" s="22" t="s">
        <v>146</v>
      </c>
      <c r="H242" s="9">
        <v>45665</v>
      </c>
      <c r="I242" t="s">
        <v>101</v>
      </c>
    </row>
    <row r="243" spans="1:9" x14ac:dyDescent="0.3">
      <c r="A243">
        <v>242</v>
      </c>
      <c r="B243">
        <v>2016</v>
      </c>
      <c r="C243" t="s">
        <v>108</v>
      </c>
      <c r="D243">
        <v>10</v>
      </c>
      <c r="E243" t="s">
        <v>104</v>
      </c>
      <c r="F243" t="s">
        <v>102</v>
      </c>
      <c r="G243" t="s">
        <v>177</v>
      </c>
      <c r="H243" s="9">
        <v>45665</v>
      </c>
      <c r="I243" t="s">
        <v>101</v>
      </c>
    </row>
    <row r="244" spans="1:9" x14ac:dyDescent="0.3">
      <c r="A244">
        <v>243</v>
      </c>
      <c r="B244">
        <v>2016</v>
      </c>
      <c r="C244" t="s">
        <v>179</v>
      </c>
      <c r="D244">
        <v>8.5</v>
      </c>
      <c r="E244" t="s">
        <v>104</v>
      </c>
      <c r="F244" t="s">
        <v>102</v>
      </c>
      <c r="G244" t="s">
        <v>177</v>
      </c>
      <c r="H244" s="9">
        <v>45665</v>
      </c>
      <c r="I244" t="s">
        <v>101</v>
      </c>
    </row>
    <row r="245" spans="1:9" x14ac:dyDescent="0.3">
      <c r="A245">
        <v>244</v>
      </c>
      <c r="B245">
        <v>2016</v>
      </c>
      <c r="C245" t="s">
        <v>185</v>
      </c>
      <c r="D245" s="24">
        <v>31.1870461</v>
      </c>
      <c r="E245" t="s">
        <v>189</v>
      </c>
      <c r="F245" t="s">
        <v>102</v>
      </c>
      <c r="G245" t="s">
        <v>184</v>
      </c>
      <c r="H245" s="9">
        <v>45741</v>
      </c>
      <c r="I245" t="s">
        <v>101</v>
      </c>
    </row>
    <row r="246" spans="1:9" x14ac:dyDescent="0.3">
      <c r="A246">
        <v>245</v>
      </c>
      <c r="B246">
        <v>2016</v>
      </c>
      <c r="C246" t="s">
        <v>106</v>
      </c>
      <c r="D246">
        <v>5.0999999999999996</v>
      </c>
      <c r="E246" t="s">
        <v>104</v>
      </c>
      <c r="F246" t="s">
        <v>102</v>
      </c>
      <c r="G246" s="22" t="s">
        <v>151</v>
      </c>
      <c r="H246" s="9">
        <v>45665</v>
      </c>
      <c r="I246" t="s">
        <v>101</v>
      </c>
    </row>
    <row r="247" spans="1:9" x14ac:dyDescent="0.3">
      <c r="A247">
        <v>246</v>
      </c>
      <c r="B247">
        <v>2016</v>
      </c>
      <c r="C247" t="s">
        <v>3</v>
      </c>
      <c r="D247">
        <v>83.4</v>
      </c>
      <c r="E247" t="s">
        <v>104</v>
      </c>
      <c r="F247" t="s">
        <v>102</v>
      </c>
      <c r="G247" s="22" t="s">
        <v>176</v>
      </c>
      <c r="H247" s="9">
        <v>45665</v>
      </c>
      <c r="I247" t="s">
        <v>101</v>
      </c>
    </row>
    <row r="248" spans="1:9" x14ac:dyDescent="0.3">
      <c r="A248">
        <v>247</v>
      </c>
      <c r="B248">
        <v>2016</v>
      </c>
      <c r="C248" t="s">
        <v>238</v>
      </c>
      <c r="D248">
        <v>23.7</v>
      </c>
      <c r="E248" t="s">
        <v>104</v>
      </c>
      <c r="F248" t="s">
        <v>102</v>
      </c>
      <c r="G248" s="22" t="s">
        <v>176</v>
      </c>
      <c r="H248" s="9">
        <v>45665</v>
      </c>
      <c r="I248" t="s">
        <v>101</v>
      </c>
    </row>
    <row r="249" spans="1:9" x14ac:dyDescent="0.3">
      <c r="A249">
        <v>248</v>
      </c>
      <c r="B249">
        <v>2016</v>
      </c>
      <c r="C249" t="s">
        <v>107</v>
      </c>
      <c r="D249">
        <v>1.04</v>
      </c>
      <c r="E249" t="s">
        <v>104</v>
      </c>
      <c r="F249" t="s">
        <v>102</v>
      </c>
      <c r="G249" t="s">
        <v>169</v>
      </c>
      <c r="H249" s="9">
        <v>45665</v>
      </c>
      <c r="I249" t="s">
        <v>101</v>
      </c>
    </row>
    <row r="250" spans="1:9" x14ac:dyDescent="0.3">
      <c r="A250">
        <v>249</v>
      </c>
      <c r="B250">
        <v>2016</v>
      </c>
      <c r="C250" t="s">
        <v>181</v>
      </c>
      <c r="D250">
        <v>74.599999999999994</v>
      </c>
      <c r="E250" t="s">
        <v>104</v>
      </c>
      <c r="F250" t="s">
        <v>102</v>
      </c>
      <c r="G250" t="s">
        <v>180</v>
      </c>
      <c r="H250" s="9">
        <v>45741</v>
      </c>
      <c r="I250" t="s">
        <v>101</v>
      </c>
    </row>
    <row r="251" spans="1:9" x14ac:dyDescent="0.3">
      <c r="A251">
        <v>250</v>
      </c>
      <c r="B251">
        <v>2016</v>
      </c>
      <c r="C251" t="s">
        <v>187</v>
      </c>
      <c r="D251">
        <v>923</v>
      </c>
      <c r="E251" t="s">
        <v>188</v>
      </c>
      <c r="F251" t="s">
        <v>102</v>
      </c>
      <c r="G251" s="7" t="s">
        <v>186</v>
      </c>
      <c r="H251" s="9">
        <v>45741</v>
      </c>
      <c r="I251" t="s">
        <v>101</v>
      </c>
    </row>
    <row r="252" spans="1:9" x14ac:dyDescent="0.3">
      <c r="A252">
        <v>251</v>
      </c>
      <c r="B252">
        <v>2016</v>
      </c>
      <c r="C252" t="s">
        <v>191</v>
      </c>
      <c r="D252">
        <v>28960.455302764971</v>
      </c>
      <c r="E252" t="s">
        <v>190</v>
      </c>
      <c r="F252" t="s">
        <v>102</v>
      </c>
      <c r="G252" s="7" t="s">
        <v>192</v>
      </c>
      <c r="H252" s="9">
        <v>45758</v>
      </c>
      <c r="I252" t="s">
        <v>101</v>
      </c>
    </row>
    <row r="253" spans="1:9" x14ac:dyDescent="0.3">
      <c r="A253">
        <v>252</v>
      </c>
      <c r="B253">
        <v>2016</v>
      </c>
      <c r="C253" t="s">
        <v>601</v>
      </c>
      <c r="D253" s="24">
        <v>-1.7507689287826467</v>
      </c>
      <c r="E253" t="s">
        <v>104</v>
      </c>
      <c r="F253" t="s">
        <v>102</v>
      </c>
      <c r="G253" s="7" t="s">
        <v>195</v>
      </c>
      <c r="H253" s="9">
        <v>45758</v>
      </c>
      <c r="I253" t="s">
        <v>101</v>
      </c>
    </row>
    <row r="254" spans="1:9" x14ac:dyDescent="0.3">
      <c r="A254">
        <v>253</v>
      </c>
      <c r="B254">
        <v>2016</v>
      </c>
      <c r="C254" t="s">
        <v>602</v>
      </c>
      <c r="D254" s="30">
        <v>19.5</v>
      </c>
      <c r="E254" t="s">
        <v>104</v>
      </c>
      <c r="F254" t="s">
        <v>102</v>
      </c>
      <c r="G254" s="7" t="s">
        <v>196</v>
      </c>
      <c r="H254" s="9">
        <v>45758</v>
      </c>
      <c r="I254" t="s">
        <v>101</v>
      </c>
    </row>
    <row r="255" spans="1:9" x14ac:dyDescent="0.3">
      <c r="A255">
        <v>254</v>
      </c>
      <c r="B255">
        <v>2016</v>
      </c>
      <c r="C255" t="s">
        <v>200</v>
      </c>
      <c r="D255" s="25">
        <v>5363.7</v>
      </c>
      <c r="E255" t="s">
        <v>190</v>
      </c>
      <c r="F255" t="s">
        <v>102</v>
      </c>
      <c r="G255" s="7" t="s">
        <v>201</v>
      </c>
      <c r="H255" s="9">
        <v>45758</v>
      </c>
      <c r="I255" t="s">
        <v>101</v>
      </c>
    </row>
    <row r="256" spans="1:9" x14ac:dyDescent="0.3">
      <c r="A256">
        <v>255</v>
      </c>
      <c r="B256">
        <v>2016</v>
      </c>
      <c r="C256" t="s">
        <v>1</v>
      </c>
      <c r="D256" s="10">
        <v>263200</v>
      </c>
      <c r="E256" t="s">
        <v>103</v>
      </c>
      <c r="F256" t="s">
        <v>102</v>
      </c>
      <c r="G256" t="s">
        <v>128</v>
      </c>
      <c r="H256" s="9">
        <v>45665</v>
      </c>
      <c r="I256" t="s">
        <v>101</v>
      </c>
    </row>
    <row r="257" spans="1:9" x14ac:dyDescent="0.3">
      <c r="A257">
        <v>256</v>
      </c>
      <c r="B257">
        <v>2017</v>
      </c>
      <c r="C257" t="s">
        <v>0</v>
      </c>
      <c r="D257">
        <v>2.4</v>
      </c>
      <c r="E257" t="s">
        <v>104</v>
      </c>
      <c r="F257" t="s">
        <v>102</v>
      </c>
      <c r="G257" s="22" t="s">
        <v>146</v>
      </c>
      <c r="H257" s="9">
        <v>45665</v>
      </c>
      <c r="I257" t="s">
        <v>101</v>
      </c>
    </row>
    <row r="258" spans="1:9" x14ac:dyDescent="0.3">
      <c r="A258">
        <v>257</v>
      </c>
      <c r="B258">
        <v>2017</v>
      </c>
      <c r="C258" t="s">
        <v>108</v>
      </c>
      <c r="D258">
        <v>10</v>
      </c>
      <c r="E258" t="s">
        <v>104</v>
      </c>
      <c r="F258" t="s">
        <v>102</v>
      </c>
      <c r="G258" t="s">
        <v>177</v>
      </c>
      <c r="H258" s="9">
        <v>45665</v>
      </c>
      <c r="I258" t="s">
        <v>101</v>
      </c>
    </row>
    <row r="259" spans="1:9" x14ac:dyDescent="0.3">
      <c r="A259">
        <v>258</v>
      </c>
      <c r="B259">
        <v>2017</v>
      </c>
      <c r="C259" t="s">
        <v>179</v>
      </c>
      <c r="D259">
        <v>8.5</v>
      </c>
      <c r="E259" t="s">
        <v>104</v>
      </c>
      <c r="F259" t="s">
        <v>102</v>
      </c>
      <c r="G259" t="s">
        <v>177</v>
      </c>
      <c r="H259" s="9">
        <v>45665</v>
      </c>
      <c r="I259" t="s">
        <v>101</v>
      </c>
    </row>
    <row r="260" spans="1:9" x14ac:dyDescent="0.3">
      <c r="A260">
        <v>259</v>
      </c>
      <c r="B260">
        <v>2017</v>
      </c>
      <c r="C260" t="s">
        <v>185</v>
      </c>
      <c r="D260" s="24">
        <v>32.517378399999998</v>
      </c>
      <c r="E260" t="s">
        <v>189</v>
      </c>
      <c r="F260" t="s">
        <v>102</v>
      </c>
      <c r="G260" t="s">
        <v>184</v>
      </c>
      <c r="H260" s="9">
        <v>45741</v>
      </c>
      <c r="I260" t="s">
        <v>101</v>
      </c>
    </row>
    <row r="261" spans="1:9" x14ac:dyDescent="0.3">
      <c r="A261">
        <v>260</v>
      </c>
      <c r="B261">
        <v>2017</v>
      </c>
      <c r="C261" t="s">
        <v>106</v>
      </c>
      <c r="D261">
        <v>4.2</v>
      </c>
      <c r="E261" t="s">
        <v>104</v>
      </c>
      <c r="F261" t="s">
        <v>102</v>
      </c>
      <c r="G261" s="22" t="s">
        <v>151</v>
      </c>
      <c r="H261" s="9">
        <v>45665</v>
      </c>
      <c r="I261" t="s">
        <v>101</v>
      </c>
    </row>
    <row r="262" spans="1:9" x14ac:dyDescent="0.3">
      <c r="A262">
        <v>261</v>
      </c>
      <c r="B262">
        <v>2017</v>
      </c>
      <c r="C262" t="s">
        <v>3</v>
      </c>
      <c r="D262">
        <v>84</v>
      </c>
      <c r="E262" t="s">
        <v>104</v>
      </c>
      <c r="F262" t="s">
        <v>102</v>
      </c>
      <c r="G262" s="22" t="s">
        <v>176</v>
      </c>
      <c r="H262" s="9">
        <v>45665</v>
      </c>
      <c r="I262" t="s">
        <v>101</v>
      </c>
    </row>
    <row r="263" spans="1:9" x14ac:dyDescent="0.3">
      <c r="A263">
        <v>262</v>
      </c>
      <c r="B263">
        <v>2017</v>
      </c>
      <c r="C263" t="s">
        <v>238</v>
      </c>
      <c r="D263">
        <v>24.1</v>
      </c>
      <c r="E263" t="s">
        <v>104</v>
      </c>
      <c r="F263" t="s">
        <v>102</v>
      </c>
      <c r="G263" s="22" t="s">
        <v>176</v>
      </c>
      <c r="H263" s="9">
        <v>45665</v>
      </c>
      <c r="I263" t="s">
        <v>101</v>
      </c>
    </row>
    <row r="264" spans="1:9" x14ac:dyDescent="0.3">
      <c r="A264">
        <v>263</v>
      </c>
      <c r="B264">
        <v>2017</v>
      </c>
      <c r="C264" t="s">
        <v>107</v>
      </c>
      <c r="D264">
        <v>0.9</v>
      </c>
      <c r="E264" t="s">
        <v>104</v>
      </c>
      <c r="F264" t="s">
        <v>102</v>
      </c>
      <c r="G264" t="s">
        <v>170</v>
      </c>
      <c r="H264" s="9">
        <v>45665</v>
      </c>
      <c r="I264" t="s">
        <v>101</v>
      </c>
    </row>
    <row r="265" spans="1:9" x14ac:dyDescent="0.3">
      <c r="A265">
        <v>264</v>
      </c>
      <c r="B265">
        <v>2017</v>
      </c>
      <c r="C265" t="s">
        <v>181</v>
      </c>
      <c r="D265">
        <v>72</v>
      </c>
      <c r="E265" t="s">
        <v>104</v>
      </c>
      <c r="F265" t="s">
        <v>102</v>
      </c>
      <c r="G265" t="s">
        <v>180</v>
      </c>
      <c r="H265" s="9">
        <v>45741</v>
      </c>
      <c r="I265" t="s">
        <v>101</v>
      </c>
    </row>
    <row r="266" spans="1:9" x14ac:dyDescent="0.3">
      <c r="A266">
        <v>265</v>
      </c>
      <c r="B266">
        <v>2017</v>
      </c>
      <c r="C266" t="s">
        <v>187</v>
      </c>
      <c r="D266">
        <v>953</v>
      </c>
      <c r="E266" t="s">
        <v>188</v>
      </c>
      <c r="F266" t="s">
        <v>102</v>
      </c>
      <c r="G266" s="7" t="s">
        <v>186</v>
      </c>
      <c r="H266" s="9">
        <v>45741</v>
      </c>
      <c r="I266" t="s">
        <v>101</v>
      </c>
    </row>
    <row r="267" spans="1:9" x14ac:dyDescent="0.3">
      <c r="A267">
        <v>266</v>
      </c>
      <c r="B267">
        <v>2017</v>
      </c>
      <c r="C267" t="s">
        <v>191</v>
      </c>
      <c r="D267">
        <v>31133.857516158008</v>
      </c>
      <c r="E267" t="s">
        <v>190</v>
      </c>
      <c r="F267" t="s">
        <v>102</v>
      </c>
      <c r="G267" s="7" t="s">
        <v>192</v>
      </c>
      <c r="H267" s="9">
        <v>45758</v>
      </c>
      <c r="I267" t="s">
        <v>101</v>
      </c>
    </row>
    <row r="268" spans="1:9" x14ac:dyDescent="0.3">
      <c r="A268">
        <v>267</v>
      </c>
      <c r="B268">
        <v>2017</v>
      </c>
      <c r="C268" t="s">
        <v>601</v>
      </c>
      <c r="D268" s="24">
        <v>-2.3654284908495136</v>
      </c>
      <c r="E268" t="s">
        <v>104</v>
      </c>
      <c r="F268" t="s">
        <v>102</v>
      </c>
      <c r="G268" s="7" t="s">
        <v>195</v>
      </c>
      <c r="H268" s="9">
        <v>45758</v>
      </c>
      <c r="I268" t="s">
        <v>101</v>
      </c>
    </row>
    <row r="269" spans="1:9" x14ac:dyDescent="0.3">
      <c r="A269">
        <v>268</v>
      </c>
      <c r="B269">
        <v>2017</v>
      </c>
      <c r="C269" t="s">
        <v>602</v>
      </c>
      <c r="D269" s="30">
        <v>22.1</v>
      </c>
      <c r="E269" t="s">
        <v>104</v>
      </c>
      <c r="F269" t="s">
        <v>102</v>
      </c>
      <c r="G269" s="7" t="s">
        <v>196</v>
      </c>
      <c r="H269" s="9">
        <v>45758</v>
      </c>
      <c r="I269" t="s">
        <v>101</v>
      </c>
    </row>
    <row r="270" spans="1:9" x14ac:dyDescent="0.3">
      <c r="A270">
        <v>269</v>
      </c>
      <c r="B270">
        <v>2017</v>
      </c>
      <c r="C270" t="s">
        <v>200</v>
      </c>
      <c r="D270" s="25">
        <v>6878</v>
      </c>
      <c r="E270" t="s">
        <v>190</v>
      </c>
      <c r="F270" t="s">
        <v>102</v>
      </c>
      <c r="G270" s="7" t="s">
        <v>201</v>
      </c>
      <c r="H270" s="9">
        <v>45758</v>
      </c>
      <c r="I270" t="s">
        <v>101</v>
      </c>
    </row>
    <row r="271" spans="1:9" x14ac:dyDescent="0.3">
      <c r="A271">
        <v>270</v>
      </c>
      <c r="B271">
        <v>2017</v>
      </c>
      <c r="C271" t="s">
        <v>1</v>
      </c>
      <c r="D271" s="10">
        <v>297000</v>
      </c>
      <c r="E271" t="s">
        <v>103</v>
      </c>
      <c r="F271" t="s">
        <v>102</v>
      </c>
      <c r="G271" t="s">
        <v>127</v>
      </c>
      <c r="H271" s="9">
        <v>45665</v>
      </c>
      <c r="I271" t="s">
        <v>101</v>
      </c>
    </row>
    <row r="272" spans="1:9" x14ac:dyDescent="0.3">
      <c r="A272">
        <v>271</v>
      </c>
      <c r="B272">
        <v>2018</v>
      </c>
      <c r="C272" t="s">
        <v>0</v>
      </c>
      <c r="D272">
        <v>2.8</v>
      </c>
      <c r="E272" t="s">
        <v>104</v>
      </c>
      <c r="F272" t="s">
        <v>102</v>
      </c>
      <c r="G272" s="22" t="s">
        <v>146</v>
      </c>
      <c r="H272" s="9">
        <v>45665</v>
      </c>
      <c r="I272" t="s">
        <v>101</v>
      </c>
    </row>
    <row r="273" spans="1:15" x14ac:dyDescent="0.3">
      <c r="A273">
        <v>272</v>
      </c>
      <c r="B273">
        <v>2018</v>
      </c>
      <c r="C273" t="s">
        <v>108</v>
      </c>
      <c r="D273">
        <v>10</v>
      </c>
      <c r="E273" t="s">
        <v>104</v>
      </c>
      <c r="F273" t="s">
        <v>102</v>
      </c>
      <c r="G273" t="s">
        <v>177</v>
      </c>
      <c r="H273" s="9">
        <v>45665</v>
      </c>
      <c r="I273" t="s">
        <v>101</v>
      </c>
    </row>
    <row r="274" spans="1:15" x14ac:dyDescent="0.3">
      <c r="A274">
        <v>273</v>
      </c>
      <c r="B274">
        <v>2018</v>
      </c>
      <c r="C274" t="s">
        <v>179</v>
      </c>
      <c r="D274">
        <v>8.5</v>
      </c>
      <c r="E274" t="s">
        <v>104</v>
      </c>
      <c r="F274" t="s">
        <v>102</v>
      </c>
      <c r="G274" t="s">
        <v>177</v>
      </c>
      <c r="H274" s="9">
        <v>45665</v>
      </c>
      <c r="I274" t="s">
        <v>101</v>
      </c>
    </row>
    <row r="275" spans="1:15" x14ac:dyDescent="0.3">
      <c r="A275">
        <v>274</v>
      </c>
      <c r="B275">
        <v>2018</v>
      </c>
      <c r="C275" t="s">
        <v>185</v>
      </c>
      <c r="D275" s="24">
        <v>34.353105799999994</v>
      </c>
      <c r="E275" t="s">
        <v>189</v>
      </c>
      <c r="F275" t="s">
        <v>102</v>
      </c>
      <c r="G275" t="s">
        <v>184</v>
      </c>
      <c r="H275" s="9">
        <v>45741</v>
      </c>
      <c r="I275" t="s">
        <v>101</v>
      </c>
    </row>
    <row r="276" spans="1:15" x14ac:dyDescent="0.3">
      <c r="A276">
        <v>275</v>
      </c>
      <c r="B276">
        <v>2018</v>
      </c>
      <c r="C276" t="s">
        <v>106</v>
      </c>
      <c r="D276">
        <v>3.7</v>
      </c>
      <c r="E276" t="s">
        <v>104</v>
      </c>
      <c r="F276" t="s">
        <v>102</v>
      </c>
      <c r="G276" s="22" t="s">
        <v>151</v>
      </c>
      <c r="H276" s="9">
        <v>45665</v>
      </c>
      <c r="I276" t="s">
        <v>101</v>
      </c>
    </row>
    <row r="277" spans="1:15" x14ac:dyDescent="0.3">
      <c r="A277">
        <v>276</v>
      </c>
      <c r="B277">
        <v>2018</v>
      </c>
      <c r="C277" t="s">
        <v>3</v>
      </c>
      <c r="D277">
        <v>84.9</v>
      </c>
      <c r="E277" t="s">
        <v>104</v>
      </c>
      <c r="F277" t="s">
        <v>102</v>
      </c>
      <c r="G277" s="22" t="s">
        <v>176</v>
      </c>
      <c r="H277" s="9">
        <v>45665</v>
      </c>
      <c r="I277" t="s">
        <v>101</v>
      </c>
      <c r="L277" s="24"/>
      <c r="O277" s="24"/>
    </row>
    <row r="278" spans="1:15" x14ac:dyDescent="0.3">
      <c r="A278">
        <v>277</v>
      </c>
      <c r="B278">
        <v>2018</v>
      </c>
      <c r="C278" t="s">
        <v>238</v>
      </c>
      <c r="D278">
        <v>25</v>
      </c>
      <c r="E278" t="s">
        <v>104</v>
      </c>
      <c r="F278" t="s">
        <v>102</v>
      </c>
      <c r="G278" s="22" t="s">
        <v>176</v>
      </c>
      <c r="H278" s="9">
        <v>45665</v>
      </c>
      <c r="I278" t="s">
        <v>101</v>
      </c>
      <c r="L278" s="24"/>
      <c r="O278" s="24"/>
    </row>
    <row r="279" spans="1:15" x14ac:dyDescent="0.3">
      <c r="A279">
        <v>278</v>
      </c>
      <c r="B279">
        <v>2018</v>
      </c>
      <c r="C279" t="s">
        <v>107</v>
      </c>
      <c r="D279">
        <v>0.9</v>
      </c>
      <c r="E279" t="s">
        <v>104</v>
      </c>
      <c r="F279" t="s">
        <v>102</v>
      </c>
      <c r="G279" t="s">
        <v>170</v>
      </c>
      <c r="H279" s="9">
        <v>45665</v>
      </c>
      <c r="I279" t="s">
        <v>101</v>
      </c>
      <c r="L279" s="24"/>
      <c r="O279" s="24"/>
    </row>
    <row r="280" spans="1:15" x14ac:dyDescent="0.3">
      <c r="A280">
        <v>279</v>
      </c>
      <c r="B280">
        <v>2018</v>
      </c>
      <c r="C280" t="s">
        <v>181</v>
      </c>
      <c r="D280">
        <v>68.8</v>
      </c>
      <c r="E280" t="s">
        <v>104</v>
      </c>
      <c r="F280" t="s">
        <v>102</v>
      </c>
      <c r="G280" t="s">
        <v>180</v>
      </c>
      <c r="H280" s="9">
        <v>45741</v>
      </c>
      <c r="I280" t="s">
        <v>101</v>
      </c>
      <c r="L280" s="24"/>
      <c r="O280" s="24"/>
    </row>
    <row r="281" spans="1:15" x14ac:dyDescent="0.3">
      <c r="A281">
        <v>280</v>
      </c>
      <c r="B281">
        <v>2018</v>
      </c>
      <c r="C281" t="s">
        <v>187</v>
      </c>
      <c r="D281">
        <v>990</v>
      </c>
      <c r="E281" t="s">
        <v>188</v>
      </c>
      <c r="F281" t="s">
        <v>102</v>
      </c>
      <c r="G281" s="7" t="s">
        <v>186</v>
      </c>
      <c r="H281" s="9">
        <v>45741</v>
      </c>
      <c r="I281" t="s">
        <v>101</v>
      </c>
      <c r="L281" s="24"/>
      <c r="O281" s="24"/>
    </row>
    <row r="282" spans="1:15" x14ac:dyDescent="0.3">
      <c r="A282">
        <v>281</v>
      </c>
      <c r="B282">
        <v>2018</v>
      </c>
      <c r="C282" t="s">
        <v>191</v>
      </c>
      <c r="D282">
        <v>33409.082456192999</v>
      </c>
      <c r="E282" t="s">
        <v>190</v>
      </c>
      <c r="F282" t="s">
        <v>102</v>
      </c>
      <c r="G282" s="7" t="s">
        <v>192</v>
      </c>
      <c r="H282" s="9">
        <v>45758</v>
      </c>
      <c r="I282" t="s">
        <v>101</v>
      </c>
      <c r="L282" s="24"/>
      <c r="O282" s="24"/>
    </row>
    <row r="283" spans="1:15" x14ac:dyDescent="0.3">
      <c r="A283">
        <v>282</v>
      </c>
      <c r="B283">
        <v>2018</v>
      </c>
      <c r="C283" t="s">
        <v>601</v>
      </c>
      <c r="D283" s="24">
        <v>-1.9998786587169093</v>
      </c>
      <c r="E283" t="s">
        <v>104</v>
      </c>
      <c r="F283" t="s">
        <v>102</v>
      </c>
      <c r="G283" s="7" t="s">
        <v>195</v>
      </c>
      <c r="H283" s="9">
        <v>45758</v>
      </c>
      <c r="I283" t="s">
        <v>101</v>
      </c>
      <c r="L283" s="24"/>
      <c r="O283" s="24"/>
    </row>
    <row r="284" spans="1:15" x14ac:dyDescent="0.3">
      <c r="A284">
        <v>283</v>
      </c>
      <c r="B284">
        <v>2018</v>
      </c>
      <c r="C284" t="s">
        <v>602</v>
      </c>
      <c r="D284" s="30">
        <v>24.7</v>
      </c>
      <c r="E284" t="s">
        <v>104</v>
      </c>
      <c r="F284" t="s">
        <v>102</v>
      </c>
      <c r="G284" s="7" t="s">
        <v>196</v>
      </c>
      <c r="H284" s="9">
        <v>45758</v>
      </c>
      <c r="I284" t="s">
        <v>101</v>
      </c>
      <c r="L284" s="24"/>
      <c r="O284" s="24"/>
    </row>
    <row r="285" spans="1:15" x14ac:dyDescent="0.3">
      <c r="A285">
        <v>284</v>
      </c>
      <c r="B285">
        <v>2018</v>
      </c>
      <c r="C285" t="s">
        <v>200</v>
      </c>
      <c r="D285" s="25">
        <v>8746.2000000000007</v>
      </c>
      <c r="E285" t="s">
        <v>190</v>
      </c>
      <c r="F285" t="s">
        <v>102</v>
      </c>
      <c r="G285" s="7" t="s">
        <v>201</v>
      </c>
      <c r="H285" s="9">
        <v>45758</v>
      </c>
      <c r="I285" t="s">
        <v>101</v>
      </c>
      <c r="L285" s="24"/>
      <c r="O285" s="24"/>
    </row>
    <row r="286" spans="1:15" x14ac:dyDescent="0.3">
      <c r="A286">
        <v>285</v>
      </c>
      <c r="B286">
        <v>2018</v>
      </c>
      <c r="C286" t="s">
        <v>1</v>
      </c>
      <c r="D286" s="10">
        <v>329900</v>
      </c>
      <c r="E286" t="s">
        <v>103</v>
      </c>
      <c r="F286" t="s">
        <v>102</v>
      </c>
      <c r="G286" t="s">
        <v>126</v>
      </c>
      <c r="H286" s="9">
        <v>45665</v>
      </c>
      <c r="I286" t="s">
        <v>101</v>
      </c>
      <c r="L286" s="24"/>
      <c r="O286" s="24"/>
    </row>
    <row r="287" spans="1:15" x14ac:dyDescent="0.3">
      <c r="A287">
        <v>286</v>
      </c>
      <c r="B287">
        <v>2019</v>
      </c>
      <c r="C287" t="s">
        <v>0</v>
      </c>
      <c r="D287">
        <v>3.4</v>
      </c>
      <c r="E287" t="s">
        <v>104</v>
      </c>
      <c r="F287" t="s">
        <v>102</v>
      </c>
      <c r="G287" s="22" t="s">
        <v>146</v>
      </c>
      <c r="H287" s="9">
        <v>45665</v>
      </c>
      <c r="I287" t="s">
        <v>101</v>
      </c>
      <c r="L287" s="24"/>
      <c r="O287" s="24"/>
    </row>
    <row r="288" spans="1:15" x14ac:dyDescent="0.3">
      <c r="A288">
        <v>287</v>
      </c>
      <c r="B288">
        <v>2019</v>
      </c>
      <c r="C288" t="s">
        <v>108</v>
      </c>
      <c r="D288">
        <v>10</v>
      </c>
      <c r="E288" t="s">
        <v>104</v>
      </c>
      <c r="F288" t="s">
        <v>102</v>
      </c>
      <c r="G288" t="s">
        <v>177</v>
      </c>
      <c r="H288" s="9">
        <v>45665</v>
      </c>
      <c r="I288" t="s">
        <v>101</v>
      </c>
      <c r="L288" s="24"/>
      <c r="O288" s="24"/>
    </row>
    <row r="289" spans="1:15" x14ac:dyDescent="0.3">
      <c r="A289">
        <v>288</v>
      </c>
      <c r="B289">
        <v>2019</v>
      </c>
      <c r="C289" t="s">
        <v>179</v>
      </c>
      <c r="D289">
        <v>8.5</v>
      </c>
      <c r="E289" t="s">
        <v>104</v>
      </c>
      <c r="F289" t="s">
        <v>102</v>
      </c>
      <c r="G289" t="s">
        <v>177</v>
      </c>
      <c r="H289" s="9">
        <v>45665</v>
      </c>
      <c r="I289" t="s">
        <v>101</v>
      </c>
      <c r="L289" s="24"/>
      <c r="O289" s="24"/>
    </row>
    <row r="290" spans="1:15" x14ac:dyDescent="0.3">
      <c r="A290">
        <v>289</v>
      </c>
      <c r="B290">
        <v>2019</v>
      </c>
      <c r="C290" t="s">
        <v>185</v>
      </c>
      <c r="D290" s="24">
        <v>36.096508199999995</v>
      </c>
      <c r="E290" t="s">
        <v>189</v>
      </c>
      <c r="F290" t="s">
        <v>102</v>
      </c>
      <c r="G290" t="s">
        <v>184</v>
      </c>
      <c r="H290" s="9">
        <v>45741</v>
      </c>
      <c r="I290" t="s">
        <v>101</v>
      </c>
      <c r="L290" s="24"/>
      <c r="O290" s="24"/>
    </row>
    <row r="291" spans="1:15" x14ac:dyDescent="0.3">
      <c r="A291">
        <v>290</v>
      </c>
      <c r="B291">
        <v>2019</v>
      </c>
      <c r="C291" t="s">
        <v>106</v>
      </c>
      <c r="D291">
        <v>3.5</v>
      </c>
      <c r="E291" t="s">
        <v>104</v>
      </c>
      <c r="F291" t="s">
        <v>102</v>
      </c>
      <c r="G291" s="22" t="s">
        <v>151</v>
      </c>
      <c r="H291" s="9">
        <v>45665</v>
      </c>
      <c r="I291" t="s">
        <v>101</v>
      </c>
      <c r="L291" s="24"/>
      <c r="O291" s="24"/>
    </row>
    <row r="292" spans="1:15" x14ac:dyDescent="0.3">
      <c r="A292">
        <v>291</v>
      </c>
      <c r="B292">
        <v>2019</v>
      </c>
      <c r="C292" t="s">
        <v>3</v>
      </c>
      <c r="D292">
        <v>84.9</v>
      </c>
      <c r="E292" t="s">
        <v>104</v>
      </c>
      <c r="F292" t="s">
        <v>102</v>
      </c>
      <c r="G292" s="22" t="s">
        <v>176</v>
      </c>
      <c r="H292" s="9">
        <v>45665</v>
      </c>
      <c r="I292" t="s">
        <v>101</v>
      </c>
      <c r="L292" s="24"/>
      <c r="O292" s="24"/>
    </row>
    <row r="293" spans="1:15" x14ac:dyDescent="0.3">
      <c r="A293">
        <v>292</v>
      </c>
      <c r="B293">
        <v>2019</v>
      </c>
      <c r="C293" t="s">
        <v>238</v>
      </c>
      <c r="D293">
        <v>25.9</v>
      </c>
      <c r="E293" t="s">
        <v>104</v>
      </c>
      <c r="F293" t="s">
        <v>102</v>
      </c>
      <c r="G293" s="22" t="s">
        <v>176</v>
      </c>
      <c r="H293" s="9">
        <v>45665</v>
      </c>
      <c r="I293" t="s">
        <v>101</v>
      </c>
      <c r="L293" s="24"/>
      <c r="O293" s="24"/>
    </row>
    <row r="294" spans="1:15" x14ac:dyDescent="0.3">
      <c r="A294">
        <v>293</v>
      </c>
      <c r="B294">
        <v>2019</v>
      </c>
      <c r="C294" t="s">
        <v>107</v>
      </c>
      <c r="D294">
        <v>0.9</v>
      </c>
      <c r="E294" t="s">
        <v>104</v>
      </c>
      <c r="F294" t="s">
        <v>102</v>
      </c>
      <c r="G294" t="s">
        <v>170</v>
      </c>
      <c r="H294" s="9">
        <v>45665</v>
      </c>
      <c r="I294" t="s">
        <v>101</v>
      </c>
      <c r="O294" s="24"/>
    </row>
    <row r="295" spans="1:15" x14ac:dyDescent="0.3">
      <c r="A295">
        <v>294</v>
      </c>
      <c r="B295">
        <v>2019</v>
      </c>
      <c r="C295" t="s">
        <v>181</v>
      </c>
      <c r="D295">
        <v>65</v>
      </c>
      <c r="E295" t="s">
        <v>104</v>
      </c>
      <c r="F295" t="s">
        <v>102</v>
      </c>
      <c r="G295" t="s">
        <v>180</v>
      </c>
      <c r="H295" s="9">
        <v>45741</v>
      </c>
      <c r="I295" t="s">
        <v>101</v>
      </c>
      <c r="L295" s="24"/>
      <c r="O295" s="24"/>
    </row>
    <row r="296" spans="1:15" x14ac:dyDescent="0.3">
      <c r="A296">
        <v>295</v>
      </c>
      <c r="B296">
        <v>2019</v>
      </c>
      <c r="C296" t="s">
        <v>187</v>
      </c>
      <c r="D296">
        <v>1019</v>
      </c>
      <c r="E296" t="s">
        <v>188</v>
      </c>
      <c r="F296" t="s">
        <v>102</v>
      </c>
      <c r="G296" s="7" t="s">
        <v>186</v>
      </c>
      <c r="H296" s="9">
        <v>45741</v>
      </c>
      <c r="I296" t="s">
        <v>101</v>
      </c>
      <c r="L296" s="24"/>
      <c r="O296" s="24"/>
    </row>
    <row r="297" spans="1:15" x14ac:dyDescent="0.3">
      <c r="A297">
        <v>296</v>
      </c>
      <c r="B297">
        <v>2019</v>
      </c>
      <c r="C297" t="s">
        <v>191</v>
      </c>
      <c r="D297">
        <v>35470.093306723975</v>
      </c>
      <c r="E297" t="s">
        <v>190</v>
      </c>
      <c r="F297" t="s">
        <v>102</v>
      </c>
      <c r="G297" s="7" t="s">
        <v>192</v>
      </c>
      <c r="H297" s="9">
        <v>45758</v>
      </c>
      <c r="I297" t="s">
        <v>101</v>
      </c>
      <c r="L297" s="24"/>
      <c r="O297" s="24"/>
    </row>
    <row r="298" spans="1:15" x14ac:dyDescent="0.3">
      <c r="A298">
        <v>297</v>
      </c>
      <c r="B298">
        <v>2019</v>
      </c>
      <c r="C298" t="s">
        <v>601</v>
      </c>
      <c r="D298" s="24">
        <v>-1.9732581164489349</v>
      </c>
      <c r="E298" t="s">
        <v>104</v>
      </c>
      <c r="F298" t="s">
        <v>102</v>
      </c>
      <c r="G298" s="7" t="s">
        <v>195</v>
      </c>
      <c r="H298" s="9">
        <v>45758</v>
      </c>
      <c r="I298" t="s">
        <v>101</v>
      </c>
      <c r="L298" s="24"/>
      <c r="O298" s="24"/>
    </row>
    <row r="299" spans="1:15" x14ac:dyDescent="0.3">
      <c r="A299">
        <v>298</v>
      </c>
      <c r="B299">
        <v>2019</v>
      </c>
      <c r="C299" t="s">
        <v>602</v>
      </c>
      <c r="D299" s="30">
        <v>27.1</v>
      </c>
      <c r="E299" t="s">
        <v>104</v>
      </c>
      <c r="F299" t="s">
        <v>102</v>
      </c>
      <c r="G299" s="7" t="s">
        <v>196</v>
      </c>
      <c r="H299" s="9">
        <v>45758</v>
      </c>
      <c r="I299" t="s">
        <v>101</v>
      </c>
      <c r="L299" s="24"/>
      <c r="O299" s="24"/>
    </row>
    <row r="300" spans="1:15" x14ac:dyDescent="0.3">
      <c r="A300">
        <v>299</v>
      </c>
      <c r="B300">
        <v>2019</v>
      </c>
      <c r="C300" t="s">
        <v>200</v>
      </c>
      <c r="D300" s="25">
        <v>10404.299999999999</v>
      </c>
      <c r="E300" t="s">
        <v>190</v>
      </c>
      <c r="F300" t="s">
        <v>102</v>
      </c>
      <c r="G300" s="7" t="s">
        <v>201</v>
      </c>
      <c r="H300" s="9">
        <v>45758</v>
      </c>
      <c r="I300" t="s">
        <v>101</v>
      </c>
      <c r="L300" s="24"/>
      <c r="O300" s="24"/>
    </row>
    <row r="301" spans="1:15" x14ac:dyDescent="0.3">
      <c r="A301">
        <v>300</v>
      </c>
      <c r="B301">
        <v>2019</v>
      </c>
      <c r="C301" t="s">
        <v>1</v>
      </c>
      <c r="D301" s="10">
        <v>367800</v>
      </c>
      <c r="E301" t="s">
        <v>103</v>
      </c>
      <c r="F301" t="s">
        <v>102</v>
      </c>
      <c r="G301" t="s">
        <v>125</v>
      </c>
      <c r="H301" s="9">
        <v>45665</v>
      </c>
      <c r="I301" t="s">
        <v>101</v>
      </c>
      <c r="L301" s="24"/>
      <c r="O301" s="24"/>
    </row>
    <row r="302" spans="1:15" x14ac:dyDescent="0.3">
      <c r="A302">
        <v>301</v>
      </c>
      <c r="B302">
        <v>2020</v>
      </c>
      <c r="C302" t="s">
        <v>0</v>
      </c>
      <c r="D302">
        <v>3.3</v>
      </c>
      <c r="E302" t="s">
        <v>104</v>
      </c>
      <c r="F302" t="s">
        <v>102</v>
      </c>
      <c r="G302" s="22" t="s">
        <v>146</v>
      </c>
      <c r="H302" s="9">
        <v>45665</v>
      </c>
      <c r="I302" t="s">
        <v>101</v>
      </c>
    </row>
    <row r="303" spans="1:15" x14ac:dyDescent="0.3">
      <c r="A303">
        <v>302</v>
      </c>
      <c r="B303">
        <v>2020</v>
      </c>
      <c r="C303" t="s">
        <v>108</v>
      </c>
      <c r="D303">
        <v>10</v>
      </c>
      <c r="E303" t="s">
        <v>104</v>
      </c>
      <c r="F303" t="s">
        <v>102</v>
      </c>
      <c r="G303" t="s">
        <v>177</v>
      </c>
      <c r="H303" s="9">
        <v>45665</v>
      </c>
      <c r="I303" t="s">
        <v>101</v>
      </c>
    </row>
    <row r="304" spans="1:15" x14ac:dyDescent="0.3">
      <c r="A304">
        <v>303</v>
      </c>
      <c r="B304">
        <v>2020</v>
      </c>
      <c r="C304" t="s">
        <v>179</v>
      </c>
      <c r="D304">
        <v>8.5</v>
      </c>
      <c r="E304" t="s">
        <v>104</v>
      </c>
      <c r="F304" t="s">
        <v>102</v>
      </c>
      <c r="G304" t="s">
        <v>177</v>
      </c>
      <c r="H304" s="9">
        <v>45665</v>
      </c>
      <c r="I304" t="s">
        <v>101</v>
      </c>
      <c r="K304" s="6"/>
    </row>
    <row r="305" spans="1:9" x14ac:dyDescent="0.3">
      <c r="A305">
        <v>304</v>
      </c>
      <c r="B305">
        <v>2020</v>
      </c>
      <c r="C305" t="s">
        <v>185</v>
      </c>
      <c r="D305" s="24">
        <v>34.471961</v>
      </c>
      <c r="E305" t="s">
        <v>189</v>
      </c>
      <c r="F305" t="s">
        <v>102</v>
      </c>
      <c r="G305" t="s">
        <v>184</v>
      </c>
      <c r="H305" s="9">
        <v>45741</v>
      </c>
      <c r="I305" t="s">
        <v>101</v>
      </c>
    </row>
    <row r="306" spans="1:9" x14ac:dyDescent="0.3">
      <c r="A306">
        <v>305</v>
      </c>
      <c r="B306">
        <v>2020</v>
      </c>
      <c r="C306" t="s">
        <v>106</v>
      </c>
      <c r="D306">
        <v>4.3</v>
      </c>
      <c r="E306" t="s">
        <v>104</v>
      </c>
      <c r="F306" t="s">
        <v>102</v>
      </c>
      <c r="G306" s="22" t="s">
        <v>151</v>
      </c>
      <c r="H306" s="9">
        <v>45665</v>
      </c>
      <c r="I306" t="s">
        <v>101</v>
      </c>
    </row>
    <row r="307" spans="1:9" x14ac:dyDescent="0.3">
      <c r="A307">
        <v>306</v>
      </c>
      <c r="B307">
        <v>2020</v>
      </c>
      <c r="C307" t="s">
        <v>3</v>
      </c>
      <c r="D307">
        <v>85.6</v>
      </c>
      <c r="E307" t="s">
        <v>104</v>
      </c>
      <c r="F307" t="s">
        <v>102</v>
      </c>
      <c r="G307" s="22" t="s">
        <v>176</v>
      </c>
      <c r="H307" s="9">
        <v>45665</v>
      </c>
      <c r="I307" t="s">
        <v>101</v>
      </c>
    </row>
    <row r="308" spans="1:9" x14ac:dyDescent="0.3">
      <c r="A308">
        <v>307</v>
      </c>
      <c r="B308">
        <v>2020</v>
      </c>
      <c r="C308" t="s">
        <v>238</v>
      </c>
      <c r="D308">
        <v>27.1</v>
      </c>
      <c r="E308" t="s">
        <v>104</v>
      </c>
      <c r="F308" t="s">
        <v>102</v>
      </c>
      <c r="G308" s="22" t="s">
        <v>176</v>
      </c>
      <c r="H308" s="9">
        <v>45665</v>
      </c>
      <c r="I308" t="s">
        <v>101</v>
      </c>
    </row>
    <row r="309" spans="1:9" x14ac:dyDescent="0.3">
      <c r="A309">
        <v>308</v>
      </c>
      <c r="B309">
        <v>2020</v>
      </c>
      <c r="C309" t="s">
        <v>107</v>
      </c>
      <c r="D309">
        <v>0.75</v>
      </c>
      <c r="E309" t="s">
        <v>104</v>
      </c>
      <c r="F309" t="s">
        <v>102</v>
      </c>
      <c r="G309" t="s">
        <v>171</v>
      </c>
      <c r="H309" s="9">
        <v>45665</v>
      </c>
      <c r="I309" t="s">
        <v>101</v>
      </c>
    </row>
    <row r="310" spans="1:9" x14ac:dyDescent="0.3">
      <c r="A310">
        <v>309</v>
      </c>
      <c r="B310">
        <v>2020</v>
      </c>
      <c r="C310" t="s">
        <v>181</v>
      </c>
      <c r="D310">
        <v>78.7</v>
      </c>
      <c r="E310" t="s">
        <v>104</v>
      </c>
      <c r="F310" t="s">
        <v>102</v>
      </c>
      <c r="G310" t="s">
        <v>180</v>
      </c>
      <c r="H310" s="9">
        <v>45741</v>
      </c>
      <c r="I310" t="s">
        <v>101</v>
      </c>
    </row>
    <row r="311" spans="1:9" x14ac:dyDescent="0.3">
      <c r="A311">
        <v>310</v>
      </c>
      <c r="B311">
        <v>2020</v>
      </c>
      <c r="C311" t="s">
        <v>187</v>
      </c>
      <c r="D311">
        <v>1051</v>
      </c>
      <c r="E311" t="s">
        <v>188</v>
      </c>
      <c r="F311" t="s">
        <v>102</v>
      </c>
      <c r="G311" s="7" t="s">
        <v>186</v>
      </c>
      <c r="H311" s="9">
        <v>45741</v>
      </c>
      <c r="I311" t="s">
        <v>101</v>
      </c>
    </row>
    <row r="312" spans="1:9" x14ac:dyDescent="0.3">
      <c r="A312">
        <v>311</v>
      </c>
      <c r="B312">
        <v>2020</v>
      </c>
      <c r="C312" t="s">
        <v>191</v>
      </c>
      <c r="D312">
        <v>36832.592309280008</v>
      </c>
      <c r="E312" t="s">
        <v>190</v>
      </c>
      <c r="F312" t="s">
        <v>102</v>
      </c>
      <c r="G312" s="7" t="s">
        <v>192</v>
      </c>
      <c r="H312" s="9">
        <v>45758</v>
      </c>
      <c r="I312" t="s">
        <v>101</v>
      </c>
    </row>
    <row r="313" spans="1:9" x14ac:dyDescent="0.3">
      <c r="A313">
        <v>312</v>
      </c>
      <c r="B313">
        <v>2020</v>
      </c>
      <c r="C313" t="s">
        <v>601</v>
      </c>
      <c r="D313" s="24">
        <v>-7.4656539627278669</v>
      </c>
      <c r="E313" t="s">
        <v>104</v>
      </c>
      <c r="F313" t="s">
        <v>102</v>
      </c>
      <c r="G313" s="7" t="s">
        <v>195</v>
      </c>
      <c r="H313" s="9">
        <v>45758</v>
      </c>
      <c r="I313" t="s">
        <v>101</v>
      </c>
    </row>
    <row r="314" spans="1:9" x14ac:dyDescent="0.3">
      <c r="A314">
        <v>313</v>
      </c>
      <c r="B314">
        <v>2020</v>
      </c>
      <c r="C314" t="s">
        <v>602</v>
      </c>
      <c r="D314" s="30">
        <v>26.8</v>
      </c>
      <c r="E314" t="s">
        <v>104</v>
      </c>
      <c r="F314" t="s">
        <v>102</v>
      </c>
      <c r="G314" s="7" t="s">
        <v>196</v>
      </c>
      <c r="H314" s="9">
        <v>45758</v>
      </c>
      <c r="I314" t="s">
        <v>101</v>
      </c>
    </row>
    <row r="315" spans="1:9" x14ac:dyDescent="0.3">
      <c r="A315">
        <v>314</v>
      </c>
      <c r="B315">
        <v>2020</v>
      </c>
      <c r="C315" t="s">
        <v>200</v>
      </c>
      <c r="D315" s="25">
        <v>10835.6</v>
      </c>
      <c r="E315" t="s">
        <v>190</v>
      </c>
      <c r="F315" t="s">
        <v>102</v>
      </c>
      <c r="G315" s="7" t="s">
        <v>201</v>
      </c>
      <c r="H315" s="9">
        <v>45758</v>
      </c>
      <c r="I315" t="s">
        <v>101</v>
      </c>
    </row>
    <row r="316" spans="1:9" x14ac:dyDescent="0.3">
      <c r="A316">
        <v>315</v>
      </c>
      <c r="B316">
        <v>2020</v>
      </c>
      <c r="C316" t="s">
        <v>1</v>
      </c>
      <c r="D316" s="10">
        <v>403600</v>
      </c>
      <c r="E316" t="s">
        <v>103</v>
      </c>
      <c r="F316" t="s">
        <v>102</v>
      </c>
      <c r="G316" t="s">
        <v>124</v>
      </c>
      <c r="H316" s="9">
        <v>45665</v>
      </c>
      <c r="I316" t="s">
        <v>101</v>
      </c>
    </row>
    <row r="317" spans="1:9" x14ac:dyDescent="0.3">
      <c r="A317">
        <v>316</v>
      </c>
      <c r="B317">
        <v>2021</v>
      </c>
      <c r="C317" t="s">
        <v>0</v>
      </c>
      <c r="D317">
        <v>5.0999999999999996</v>
      </c>
      <c r="E317" t="s">
        <v>104</v>
      </c>
      <c r="F317" t="s">
        <v>102</v>
      </c>
      <c r="G317" s="22" t="s">
        <v>147</v>
      </c>
      <c r="H317" s="9">
        <v>45665</v>
      </c>
      <c r="I317" t="s">
        <v>101</v>
      </c>
    </row>
    <row r="318" spans="1:9" x14ac:dyDescent="0.3">
      <c r="A318">
        <v>317</v>
      </c>
      <c r="B318">
        <v>2021</v>
      </c>
      <c r="C318" t="s">
        <v>108</v>
      </c>
      <c r="D318">
        <v>10</v>
      </c>
      <c r="E318" t="s">
        <v>104</v>
      </c>
      <c r="F318" t="s">
        <v>102</v>
      </c>
      <c r="G318" t="s">
        <v>178</v>
      </c>
      <c r="H318" s="9">
        <v>45665</v>
      </c>
      <c r="I318" t="s">
        <v>101</v>
      </c>
    </row>
    <row r="319" spans="1:9" x14ac:dyDescent="0.3">
      <c r="A319">
        <v>318</v>
      </c>
      <c r="B319">
        <v>2021</v>
      </c>
      <c r="C319" t="s">
        <v>179</v>
      </c>
      <c r="D319">
        <v>8.5</v>
      </c>
      <c r="E319" t="s">
        <v>104</v>
      </c>
      <c r="F319" t="s">
        <v>102</v>
      </c>
      <c r="G319" t="s">
        <v>178</v>
      </c>
      <c r="H319" s="9">
        <v>45665</v>
      </c>
      <c r="I319" t="s">
        <v>101</v>
      </c>
    </row>
    <row r="320" spans="1:9" x14ac:dyDescent="0.3">
      <c r="A320">
        <v>319</v>
      </c>
      <c r="B320">
        <v>2021</v>
      </c>
      <c r="C320" t="s">
        <v>185</v>
      </c>
      <c r="D320" s="24">
        <v>36.947192999999999</v>
      </c>
      <c r="E320" t="s">
        <v>189</v>
      </c>
      <c r="F320" t="s">
        <v>102</v>
      </c>
      <c r="G320" t="s">
        <v>184</v>
      </c>
      <c r="H320" s="9">
        <v>45741</v>
      </c>
      <c r="I320" t="s">
        <v>101</v>
      </c>
    </row>
    <row r="321" spans="1:11" x14ac:dyDescent="0.3">
      <c r="A321">
        <v>320</v>
      </c>
      <c r="B321">
        <v>2021</v>
      </c>
      <c r="C321" t="s">
        <v>106</v>
      </c>
      <c r="D321">
        <v>4.0999999999999996</v>
      </c>
      <c r="E321" t="s">
        <v>104</v>
      </c>
      <c r="F321" t="s">
        <v>102</v>
      </c>
      <c r="G321" s="22" t="s">
        <v>151</v>
      </c>
      <c r="H321" s="9">
        <v>45665</v>
      </c>
      <c r="I321" t="s">
        <v>101</v>
      </c>
    </row>
    <row r="322" spans="1:11" x14ac:dyDescent="0.3">
      <c r="A322">
        <v>321</v>
      </c>
      <c r="B322">
        <v>2021</v>
      </c>
      <c r="C322" t="s">
        <v>3</v>
      </c>
      <c r="D322">
        <v>86.4</v>
      </c>
      <c r="E322" t="s">
        <v>104</v>
      </c>
      <c r="F322" t="s">
        <v>102</v>
      </c>
      <c r="G322" s="22" t="s">
        <v>176</v>
      </c>
      <c r="H322" s="9">
        <v>45665</v>
      </c>
      <c r="I322" t="s">
        <v>101</v>
      </c>
    </row>
    <row r="323" spans="1:11" x14ac:dyDescent="0.3">
      <c r="A323">
        <v>322</v>
      </c>
      <c r="B323">
        <v>2021</v>
      </c>
      <c r="C323" t="s">
        <v>238</v>
      </c>
      <c r="D323">
        <v>29.3</v>
      </c>
      <c r="E323" t="s">
        <v>104</v>
      </c>
      <c r="F323" t="s">
        <v>102</v>
      </c>
      <c r="G323" s="22" t="s">
        <v>176</v>
      </c>
      <c r="H323" s="9">
        <v>45665</v>
      </c>
      <c r="I323" t="s">
        <v>101</v>
      </c>
    </row>
    <row r="324" spans="1:11" x14ac:dyDescent="0.3">
      <c r="A324">
        <v>323</v>
      </c>
      <c r="B324">
        <v>2021</v>
      </c>
      <c r="C324" t="s">
        <v>107</v>
      </c>
      <c r="D324">
        <v>1.1200000000000001</v>
      </c>
      <c r="E324" t="s">
        <v>104</v>
      </c>
      <c r="F324" t="s">
        <v>102</v>
      </c>
      <c r="G324" t="s">
        <v>172</v>
      </c>
      <c r="H324" s="9">
        <v>45665</v>
      </c>
      <c r="I324" t="s">
        <v>101</v>
      </c>
    </row>
    <row r="325" spans="1:11" x14ac:dyDescent="0.3">
      <c r="A325">
        <v>324</v>
      </c>
      <c r="B325">
        <v>2021</v>
      </c>
      <c r="C325" t="s">
        <v>181</v>
      </c>
      <c r="D325">
        <v>76.2</v>
      </c>
      <c r="E325" t="s">
        <v>104</v>
      </c>
      <c r="F325" t="s">
        <v>102</v>
      </c>
      <c r="G325" t="s">
        <v>180</v>
      </c>
      <c r="H325" s="9">
        <v>45741</v>
      </c>
      <c r="I325" t="s">
        <v>101</v>
      </c>
    </row>
    <row r="326" spans="1:11" x14ac:dyDescent="0.3">
      <c r="A326">
        <v>325</v>
      </c>
      <c r="B326">
        <v>2021</v>
      </c>
      <c r="C326" t="s">
        <v>187</v>
      </c>
      <c r="D326">
        <v>982</v>
      </c>
      <c r="E326" t="s">
        <v>188</v>
      </c>
      <c r="F326" t="s">
        <v>102</v>
      </c>
      <c r="G326" s="7" t="s">
        <v>186</v>
      </c>
      <c r="H326" s="9">
        <v>45741</v>
      </c>
      <c r="I326" t="s">
        <v>101</v>
      </c>
    </row>
    <row r="327" spans="1:11" x14ac:dyDescent="0.3">
      <c r="A327">
        <v>326</v>
      </c>
      <c r="B327">
        <v>2021</v>
      </c>
      <c r="C327" t="s">
        <v>191</v>
      </c>
      <c r="D327">
        <v>42753.143578247</v>
      </c>
      <c r="E327" t="s">
        <v>190</v>
      </c>
      <c r="F327" t="s">
        <v>102</v>
      </c>
      <c r="G327" s="7" t="s">
        <v>192</v>
      </c>
      <c r="H327" s="9">
        <v>45758</v>
      </c>
      <c r="I327" t="s">
        <v>101</v>
      </c>
    </row>
    <row r="328" spans="1:11" x14ac:dyDescent="0.3">
      <c r="A328">
        <v>327</v>
      </c>
      <c r="B328">
        <v>2021</v>
      </c>
      <c r="C328" t="s">
        <v>601</v>
      </c>
      <c r="D328" s="24">
        <v>-7.015793305620873</v>
      </c>
      <c r="E328" t="s">
        <v>104</v>
      </c>
      <c r="F328" t="s">
        <v>102</v>
      </c>
      <c r="G328" s="7" t="s">
        <v>195</v>
      </c>
      <c r="H328" s="9">
        <v>45758</v>
      </c>
      <c r="I328" t="s">
        <v>101</v>
      </c>
      <c r="K328" s="24"/>
    </row>
    <row r="329" spans="1:11" x14ac:dyDescent="0.3">
      <c r="A329">
        <v>328</v>
      </c>
      <c r="B329">
        <v>2021</v>
      </c>
      <c r="C329" t="s">
        <v>602</v>
      </c>
      <c r="D329" s="30">
        <v>27.26</v>
      </c>
      <c r="E329" t="s">
        <v>104</v>
      </c>
      <c r="F329" t="s">
        <v>102</v>
      </c>
      <c r="G329" s="7" t="s">
        <v>198</v>
      </c>
      <c r="H329" s="9">
        <v>45758</v>
      </c>
      <c r="I329" t="s">
        <v>101</v>
      </c>
      <c r="K329" s="24"/>
    </row>
    <row r="330" spans="1:11" x14ac:dyDescent="0.3">
      <c r="A330">
        <v>329</v>
      </c>
      <c r="B330">
        <v>2021</v>
      </c>
      <c r="C330" t="s">
        <v>200</v>
      </c>
      <c r="D330" s="25">
        <v>12621.1</v>
      </c>
      <c r="E330" t="s">
        <v>190</v>
      </c>
      <c r="F330" t="s">
        <v>102</v>
      </c>
      <c r="G330" s="7" t="s">
        <v>201</v>
      </c>
      <c r="H330" s="9">
        <v>45758</v>
      </c>
      <c r="I330" t="s">
        <v>101</v>
      </c>
    </row>
    <row r="331" spans="1:11" x14ac:dyDescent="0.3">
      <c r="A331">
        <v>330</v>
      </c>
      <c r="B331">
        <v>2021</v>
      </c>
      <c r="C331" t="s">
        <v>1</v>
      </c>
      <c r="D331" s="10">
        <v>438800</v>
      </c>
      <c r="E331" t="s">
        <v>103</v>
      </c>
      <c r="F331" t="s">
        <v>102</v>
      </c>
      <c r="G331" t="s">
        <v>123</v>
      </c>
      <c r="H331" s="9">
        <v>45665</v>
      </c>
      <c r="I331" t="s">
        <v>101</v>
      </c>
      <c r="K331" s="24"/>
    </row>
    <row r="332" spans="1:11" x14ac:dyDescent="0.3">
      <c r="A332">
        <v>331</v>
      </c>
      <c r="B332">
        <v>2022</v>
      </c>
      <c r="C332" t="s">
        <v>0</v>
      </c>
      <c r="D332">
        <v>14.5</v>
      </c>
      <c r="E332" t="s">
        <v>104</v>
      </c>
      <c r="F332" t="s">
        <v>102</v>
      </c>
      <c r="G332" s="22" t="s">
        <v>148</v>
      </c>
      <c r="H332" s="9">
        <v>45665</v>
      </c>
      <c r="I332" t="s">
        <v>101</v>
      </c>
      <c r="K332" s="24"/>
    </row>
    <row r="333" spans="1:11" x14ac:dyDescent="0.3">
      <c r="A333">
        <v>332</v>
      </c>
      <c r="B333">
        <v>2022</v>
      </c>
      <c r="C333" t="s">
        <v>108</v>
      </c>
      <c r="D333">
        <v>10</v>
      </c>
      <c r="E333" t="s">
        <v>104</v>
      </c>
      <c r="F333" t="s">
        <v>102</v>
      </c>
      <c r="G333" t="s">
        <v>178</v>
      </c>
      <c r="H333" s="9">
        <v>45665</v>
      </c>
      <c r="I333" t="s">
        <v>101</v>
      </c>
      <c r="K333" s="24"/>
    </row>
    <row r="334" spans="1:11" x14ac:dyDescent="0.3">
      <c r="A334">
        <v>333</v>
      </c>
      <c r="B334">
        <v>2022</v>
      </c>
      <c r="C334" t="s">
        <v>179</v>
      </c>
      <c r="D334">
        <v>8.5</v>
      </c>
      <c r="E334" t="s">
        <v>104</v>
      </c>
      <c r="F334" t="s">
        <v>102</v>
      </c>
      <c r="G334" t="s">
        <v>178</v>
      </c>
      <c r="H334" s="9">
        <v>45665</v>
      </c>
      <c r="I334" t="s">
        <v>101</v>
      </c>
      <c r="K334" s="24"/>
    </row>
    <row r="335" spans="1:11" x14ac:dyDescent="0.3">
      <c r="A335">
        <v>334</v>
      </c>
      <c r="B335">
        <v>2022</v>
      </c>
      <c r="C335" t="s">
        <v>185</v>
      </c>
      <c r="D335" s="24">
        <v>38.529929500000001</v>
      </c>
      <c r="E335" t="s">
        <v>189</v>
      </c>
      <c r="F335" t="s">
        <v>102</v>
      </c>
      <c r="G335" t="s">
        <v>184</v>
      </c>
      <c r="H335" s="9">
        <v>45741</v>
      </c>
      <c r="I335" t="s">
        <v>101</v>
      </c>
      <c r="K335" s="24"/>
    </row>
    <row r="336" spans="1:11" x14ac:dyDescent="0.3">
      <c r="A336">
        <v>335</v>
      </c>
      <c r="B336">
        <v>2022</v>
      </c>
      <c r="C336" t="s">
        <v>106</v>
      </c>
      <c r="D336">
        <v>3.7</v>
      </c>
      <c r="E336" t="s">
        <v>104</v>
      </c>
      <c r="F336" t="s">
        <v>102</v>
      </c>
      <c r="G336" s="22" t="s">
        <v>151</v>
      </c>
      <c r="H336" s="9">
        <v>45665</v>
      </c>
      <c r="I336" t="s">
        <v>101</v>
      </c>
      <c r="K336" s="24"/>
    </row>
    <row r="337" spans="1:11" x14ac:dyDescent="0.3">
      <c r="A337">
        <v>336</v>
      </c>
      <c r="B337">
        <v>2022</v>
      </c>
      <c r="C337" t="s">
        <v>3</v>
      </c>
      <c r="D337">
        <v>87.1</v>
      </c>
      <c r="E337" t="s">
        <v>104</v>
      </c>
      <c r="F337" t="s">
        <v>102</v>
      </c>
      <c r="G337" s="22" t="s">
        <v>176</v>
      </c>
      <c r="H337" s="9">
        <v>45665</v>
      </c>
      <c r="I337" t="s">
        <v>101</v>
      </c>
      <c r="K337" s="24"/>
    </row>
    <row r="338" spans="1:11" x14ac:dyDescent="0.3">
      <c r="A338">
        <v>337</v>
      </c>
      <c r="B338">
        <v>2022</v>
      </c>
      <c r="C338" t="s">
        <v>238</v>
      </c>
      <c r="D338">
        <v>29.4</v>
      </c>
      <c r="E338" t="s">
        <v>104</v>
      </c>
      <c r="F338" t="s">
        <v>102</v>
      </c>
      <c r="G338" s="22" t="s">
        <v>176</v>
      </c>
      <c r="H338" s="9">
        <v>45665</v>
      </c>
      <c r="I338" t="s">
        <v>101</v>
      </c>
      <c r="K338" s="24"/>
    </row>
    <row r="339" spans="1:11" x14ac:dyDescent="0.3">
      <c r="A339">
        <v>338</v>
      </c>
      <c r="B339">
        <v>2022</v>
      </c>
      <c r="C339" t="s">
        <v>107</v>
      </c>
      <c r="D339">
        <v>8.0299999999999994</v>
      </c>
      <c r="E339" t="s">
        <v>104</v>
      </c>
      <c r="F339" t="s">
        <v>102</v>
      </c>
      <c r="G339" t="s">
        <v>173</v>
      </c>
      <c r="H339" s="9">
        <v>45665</v>
      </c>
      <c r="I339" t="s">
        <v>101</v>
      </c>
      <c r="K339" s="24"/>
    </row>
    <row r="340" spans="1:11" x14ac:dyDescent="0.3">
      <c r="A340">
        <v>339</v>
      </c>
      <c r="B340">
        <v>2022</v>
      </c>
      <c r="C340" t="s">
        <v>181</v>
      </c>
      <c r="D340">
        <v>73.8</v>
      </c>
      <c r="E340" t="s">
        <v>104</v>
      </c>
      <c r="F340" t="s">
        <v>102</v>
      </c>
      <c r="G340" t="s">
        <v>180</v>
      </c>
      <c r="H340" s="9">
        <v>45741</v>
      </c>
      <c r="I340" t="s">
        <v>101</v>
      </c>
      <c r="K340" s="24"/>
    </row>
    <row r="341" spans="1:11" x14ac:dyDescent="0.3">
      <c r="A341">
        <v>340</v>
      </c>
      <c r="B341">
        <v>2022</v>
      </c>
      <c r="C341" t="s">
        <v>187</v>
      </c>
      <c r="D341">
        <v>1027</v>
      </c>
      <c r="E341" t="s">
        <v>188</v>
      </c>
      <c r="F341" t="s">
        <v>102</v>
      </c>
      <c r="G341" s="7" t="s">
        <v>186</v>
      </c>
      <c r="H341" s="9">
        <v>45741</v>
      </c>
      <c r="I341" t="s">
        <v>101</v>
      </c>
      <c r="K341" s="24"/>
    </row>
    <row r="342" spans="1:11" x14ac:dyDescent="0.3">
      <c r="A342">
        <v>341</v>
      </c>
      <c r="B342">
        <v>2022</v>
      </c>
      <c r="C342" t="s">
        <v>191</v>
      </c>
      <c r="D342">
        <v>55750.908876309986</v>
      </c>
      <c r="E342" t="s">
        <v>190</v>
      </c>
      <c r="F342" t="s">
        <v>102</v>
      </c>
      <c r="G342" s="7" t="s">
        <v>192</v>
      </c>
      <c r="H342" s="9">
        <v>45758</v>
      </c>
      <c r="I342" t="s">
        <v>101</v>
      </c>
      <c r="K342" s="24"/>
    </row>
    <row r="343" spans="1:11" x14ac:dyDescent="0.3">
      <c r="A343">
        <v>342</v>
      </c>
      <c r="B343">
        <v>2022</v>
      </c>
      <c r="C343" t="s">
        <v>601</v>
      </c>
      <c r="D343" s="24">
        <v>-6.0058596477510271</v>
      </c>
      <c r="E343" t="s">
        <v>104</v>
      </c>
      <c r="F343" t="s">
        <v>102</v>
      </c>
      <c r="G343" s="7" t="s">
        <v>195</v>
      </c>
      <c r="H343" s="9">
        <v>45758</v>
      </c>
      <c r="I343" t="s">
        <v>101</v>
      </c>
      <c r="K343" s="24"/>
    </row>
    <row r="344" spans="1:11" x14ac:dyDescent="0.3">
      <c r="A344">
        <v>343</v>
      </c>
      <c r="B344">
        <v>2022</v>
      </c>
      <c r="C344" t="s">
        <v>602</v>
      </c>
      <c r="D344" s="30">
        <v>27.85</v>
      </c>
      <c r="E344" t="s">
        <v>104</v>
      </c>
      <c r="F344" t="s">
        <v>102</v>
      </c>
      <c r="G344" s="7" t="s">
        <v>198</v>
      </c>
      <c r="H344" s="9">
        <v>45758</v>
      </c>
      <c r="I344" t="s">
        <v>101</v>
      </c>
      <c r="K344" s="24"/>
    </row>
    <row r="345" spans="1:11" x14ac:dyDescent="0.3">
      <c r="A345">
        <v>344</v>
      </c>
      <c r="B345">
        <v>2022</v>
      </c>
      <c r="C345" t="s">
        <v>200</v>
      </c>
      <c r="D345" s="25">
        <v>15342.8</v>
      </c>
      <c r="E345" t="s">
        <v>190</v>
      </c>
      <c r="F345" t="s">
        <v>102</v>
      </c>
      <c r="G345" s="7" t="s">
        <v>201</v>
      </c>
      <c r="H345" s="9">
        <v>45758</v>
      </c>
      <c r="I345" t="s">
        <v>101</v>
      </c>
      <c r="K345" s="24"/>
    </row>
    <row r="346" spans="1:11" x14ac:dyDescent="0.3">
      <c r="A346">
        <v>345</v>
      </c>
      <c r="B346">
        <v>2022</v>
      </c>
      <c r="C346" t="s">
        <v>1</v>
      </c>
      <c r="D346" s="10">
        <v>515766</v>
      </c>
      <c r="E346" t="s">
        <v>103</v>
      </c>
      <c r="F346" t="s">
        <v>102</v>
      </c>
      <c r="G346" t="s">
        <v>122</v>
      </c>
      <c r="H346" s="9">
        <v>45665</v>
      </c>
      <c r="I346" t="s">
        <v>101</v>
      </c>
      <c r="K346" s="24"/>
    </row>
    <row r="347" spans="1:11" x14ac:dyDescent="0.3">
      <c r="A347">
        <v>346</v>
      </c>
      <c r="B347">
        <v>2023</v>
      </c>
      <c r="C347" t="s">
        <v>0</v>
      </c>
      <c r="D347">
        <v>17.600000000000001</v>
      </c>
      <c r="E347" t="s">
        <v>104</v>
      </c>
      <c r="F347" t="s">
        <v>102</v>
      </c>
      <c r="G347" s="22" t="s">
        <v>149</v>
      </c>
      <c r="H347" s="9">
        <v>45665</v>
      </c>
      <c r="I347" t="s">
        <v>101</v>
      </c>
      <c r="K347" s="24"/>
    </row>
    <row r="348" spans="1:11" x14ac:dyDescent="0.3">
      <c r="A348">
        <v>347</v>
      </c>
      <c r="B348">
        <v>2023</v>
      </c>
      <c r="C348" t="s">
        <v>108</v>
      </c>
      <c r="D348">
        <v>10</v>
      </c>
      <c r="E348" t="s">
        <v>104</v>
      </c>
      <c r="F348" t="s">
        <v>102</v>
      </c>
      <c r="G348" t="s">
        <v>178</v>
      </c>
      <c r="H348" s="9">
        <v>45665</v>
      </c>
      <c r="I348" t="s">
        <v>101</v>
      </c>
    </row>
    <row r="349" spans="1:11" x14ac:dyDescent="0.3">
      <c r="A349">
        <v>348</v>
      </c>
      <c r="B349">
        <v>2023</v>
      </c>
      <c r="C349" t="s">
        <v>179</v>
      </c>
      <c r="D349">
        <v>8.5</v>
      </c>
      <c r="E349" t="s">
        <v>104</v>
      </c>
      <c r="F349" t="s">
        <v>102</v>
      </c>
      <c r="G349" t="s">
        <v>178</v>
      </c>
      <c r="H349" s="9">
        <v>45665</v>
      </c>
      <c r="I349" t="s">
        <v>101</v>
      </c>
      <c r="K349" s="24"/>
    </row>
    <row r="350" spans="1:11" x14ac:dyDescent="0.3">
      <c r="A350">
        <v>349</v>
      </c>
      <c r="B350">
        <v>2023</v>
      </c>
      <c r="C350" t="s">
        <v>185</v>
      </c>
      <c r="D350" s="24">
        <v>38.266310599999997</v>
      </c>
      <c r="E350" t="s">
        <v>189</v>
      </c>
      <c r="F350" t="s">
        <v>102</v>
      </c>
      <c r="G350" t="s">
        <v>184</v>
      </c>
      <c r="H350" s="9">
        <v>45741</v>
      </c>
      <c r="I350" t="s">
        <v>101</v>
      </c>
      <c r="K350" s="24"/>
    </row>
    <row r="351" spans="1:11" x14ac:dyDescent="0.3">
      <c r="A351">
        <v>350</v>
      </c>
      <c r="B351">
        <v>2023</v>
      </c>
      <c r="C351" t="s">
        <v>106</v>
      </c>
      <c r="D351">
        <v>4.2</v>
      </c>
      <c r="E351" t="s">
        <v>104</v>
      </c>
      <c r="F351" t="s">
        <v>102</v>
      </c>
      <c r="G351" s="22" t="s">
        <v>151</v>
      </c>
      <c r="H351" s="9">
        <v>45665</v>
      </c>
      <c r="I351" t="s">
        <v>101</v>
      </c>
    </row>
    <row r="352" spans="1:11" x14ac:dyDescent="0.3">
      <c r="A352">
        <v>351</v>
      </c>
      <c r="B352">
        <v>2023</v>
      </c>
      <c r="C352" t="s">
        <v>3</v>
      </c>
      <c r="D352">
        <v>87.4</v>
      </c>
      <c r="E352" t="s">
        <v>104</v>
      </c>
      <c r="F352" t="s">
        <v>102</v>
      </c>
      <c r="G352" s="22" t="s">
        <v>176</v>
      </c>
      <c r="H352" s="9">
        <v>45665</v>
      </c>
      <c r="I352" t="s">
        <v>101</v>
      </c>
      <c r="K352" s="24"/>
    </row>
    <row r="353" spans="1:18" x14ac:dyDescent="0.3">
      <c r="A353">
        <v>352</v>
      </c>
      <c r="B353">
        <v>2023</v>
      </c>
      <c r="C353" t="s">
        <v>238</v>
      </c>
      <c r="D353">
        <v>29.8</v>
      </c>
      <c r="E353" t="s">
        <v>104</v>
      </c>
      <c r="F353" t="s">
        <v>102</v>
      </c>
      <c r="G353" s="22" t="s">
        <v>176</v>
      </c>
      <c r="H353" s="9">
        <v>45665</v>
      </c>
      <c r="I353" t="s">
        <v>101</v>
      </c>
      <c r="L353" s="10"/>
      <c r="M353" s="10"/>
      <c r="N353" s="10"/>
      <c r="P353" s="10"/>
      <c r="Q353" s="10"/>
    </row>
    <row r="354" spans="1:18" x14ac:dyDescent="0.3">
      <c r="A354">
        <v>353</v>
      </c>
      <c r="B354">
        <v>2023</v>
      </c>
      <c r="C354" t="s">
        <v>107</v>
      </c>
      <c r="D354">
        <v>12.75</v>
      </c>
      <c r="E354" t="s">
        <v>104</v>
      </c>
      <c r="F354" t="s">
        <v>102</v>
      </c>
      <c r="G354" t="s">
        <v>174</v>
      </c>
      <c r="H354" s="9">
        <v>45665</v>
      </c>
      <c r="I354" t="s">
        <v>101</v>
      </c>
      <c r="L354" s="10"/>
      <c r="M354" s="10"/>
      <c r="N354" s="10"/>
      <c r="P354" s="10"/>
      <c r="Q354" s="10"/>
    </row>
    <row r="355" spans="1:18" x14ac:dyDescent="0.3">
      <c r="A355">
        <v>354</v>
      </c>
      <c r="B355">
        <v>2023</v>
      </c>
      <c r="C355" t="s">
        <v>181</v>
      </c>
      <c r="D355">
        <v>73.400000000000006</v>
      </c>
      <c r="E355" t="s">
        <v>104</v>
      </c>
      <c r="F355" t="s">
        <v>102</v>
      </c>
      <c r="G355" t="s">
        <v>180</v>
      </c>
      <c r="H355" s="9">
        <v>45741</v>
      </c>
      <c r="I355" t="s">
        <v>101</v>
      </c>
      <c r="L355" s="10"/>
      <c r="M355" s="10"/>
      <c r="N355" s="10"/>
      <c r="P355" s="10"/>
      <c r="Q355" s="10"/>
    </row>
    <row r="356" spans="1:18" x14ac:dyDescent="0.3">
      <c r="A356">
        <v>355</v>
      </c>
      <c r="B356">
        <v>2023</v>
      </c>
      <c r="C356" t="s">
        <v>187</v>
      </c>
      <c r="D356">
        <v>1052</v>
      </c>
      <c r="E356" t="s">
        <v>188</v>
      </c>
      <c r="F356" t="s">
        <v>102</v>
      </c>
      <c r="G356" s="7" t="s">
        <v>186</v>
      </c>
      <c r="H356" s="9">
        <v>45741</v>
      </c>
      <c r="I356" t="s">
        <v>101</v>
      </c>
      <c r="L356" s="10"/>
      <c r="M356" s="10"/>
      <c r="N356" s="10"/>
      <c r="Q356" s="10"/>
    </row>
    <row r="357" spans="1:18" x14ac:dyDescent="0.3">
      <c r="A357">
        <v>356</v>
      </c>
      <c r="B357">
        <v>2023</v>
      </c>
      <c r="C357" t="s">
        <v>191</v>
      </c>
      <c r="D357">
        <v>57124.797063151018</v>
      </c>
      <c r="E357" t="s">
        <v>190</v>
      </c>
      <c r="F357" t="s">
        <v>102</v>
      </c>
      <c r="G357" s="7" t="s">
        <v>192</v>
      </c>
      <c r="H357" s="9">
        <v>45758</v>
      </c>
      <c r="I357" t="s">
        <v>101</v>
      </c>
      <c r="L357" s="10"/>
      <c r="M357" s="10"/>
      <c r="N357" s="10"/>
      <c r="P357" s="10"/>
      <c r="Q357" s="10"/>
    </row>
    <row r="358" spans="1:18" x14ac:dyDescent="0.3">
      <c r="A358">
        <v>357</v>
      </c>
      <c r="B358">
        <v>2023</v>
      </c>
      <c r="C358" t="s">
        <v>601</v>
      </c>
      <c r="D358" s="24">
        <v>-6.7335143177419479</v>
      </c>
      <c r="E358" t="s">
        <v>104</v>
      </c>
      <c r="F358" t="s">
        <v>102</v>
      </c>
      <c r="G358" s="7" t="s">
        <v>195</v>
      </c>
      <c r="H358" s="9">
        <v>45758</v>
      </c>
      <c r="I358" t="s">
        <v>101</v>
      </c>
      <c r="L358" s="10"/>
      <c r="M358" s="10"/>
      <c r="N358" s="10"/>
      <c r="Q358" s="10"/>
    </row>
    <row r="359" spans="1:18" x14ac:dyDescent="0.3">
      <c r="A359">
        <v>358</v>
      </c>
      <c r="B359">
        <v>2023</v>
      </c>
      <c r="C359" t="s">
        <v>602</v>
      </c>
      <c r="D359" s="30">
        <v>25.59</v>
      </c>
      <c r="E359" t="s">
        <v>104</v>
      </c>
      <c r="F359" t="s">
        <v>102</v>
      </c>
      <c r="G359" s="7" t="s">
        <v>198</v>
      </c>
      <c r="H359" s="9">
        <v>45758</v>
      </c>
      <c r="I359" t="s">
        <v>101</v>
      </c>
      <c r="L359" s="10"/>
      <c r="M359" s="10"/>
      <c r="N359" s="10"/>
      <c r="P359" s="10"/>
      <c r="Q359" s="10"/>
    </row>
    <row r="360" spans="1:18" x14ac:dyDescent="0.3">
      <c r="A360">
        <v>359</v>
      </c>
      <c r="B360">
        <v>2023</v>
      </c>
      <c r="C360" t="s">
        <v>200</v>
      </c>
      <c r="D360" s="25">
        <v>16085.3</v>
      </c>
      <c r="E360" t="s">
        <v>190</v>
      </c>
      <c r="F360" t="s">
        <v>102</v>
      </c>
      <c r="G360" s="7" t="s">
        <v>201</v>
      </c>
      <c r="H360" s="9">
        <v>45758</v>
      </c>
      <c r="I360" t="s">
        <v>101</v>
      </c>
      <c r="L360" s="10"/>
      <c r="M360" s="10"/>
      <c r="N360" s="10"/>
      <c r="P360" s="10"/>
      <c r="Q360" s="10"/>
    </row>
    <row r="361" spans="1:18" x14ac:dyDescent="0.3">
      <c r="A361">
        <v>360</v>
      </c>
      <c r="B361">
        <v>2023</v>
      </c>
      <c r="C361" t="s">
        <v>1</v>
      </c>
      <c r="D361" s="10">
        <v>589114</v>
      </c>
      <c r="E361" t="s">
        <v>103</v>
      </c>
      <c r="F361" t="s">
        <v>102</v>
      </c>
      <c r="G361" t="s">
        <v>121</v>
      </c>
      <c r="H361" s="9">
        <v>45665</v>
      </c>
      <c r="I361" t="s">
        <v>101</v>
      </c>
      <c r="L361" s="10"/>
      <c r="M361" s="10"/>
      <c r="N361" s="10"/>
      <c r="P361" s="10"/>
      <c r="Q361" s="10"/>
    </row>
    <row r="362" spans="1:18" x14ac:dyDescent="0.3">
      <c r="A362">
        <v>361</v>
      </c>
      <c r="B362">
        <v>2024</v>
      </c>
      <c r="C362" t="s">
        <v>0</v>
      </c>
      <c r="D362">
        <v>3.7</v>
      </c>
      <c r="E362" t="s">
        <v>104</v>
      </c>
      <c r="F362" t="s">
        <v>102</v>
      </c>
      <c r="G362" s="22" t="s">
        <v>150</v>
      </c>
      <c r="H362" s="9">
        <v>45741</v>
      </c>
      <c r="I362" t="s">
        <v>101</v>
      </c>
      <c r="L362" s="10"/>
      <c r="M362" s="10"/>
      <c r="N362" s="10"/>
      <c r="P362" s="10"/>
      <c r="Q362" s="10"/>
      <c r="R362" s="10"/>
    </row>
    <row r="363" spans="1:18" x14ac:dyDescent="0.3">
      <c r="A363">
        <v>362</v>
      </c>
      <c r="B363">
        <v>2024</v>
      </c>
      <c r="C363" t="s">
        <v>108</v>
      </c>
      <c r="D363">
        <v>10</v>
      </c>
      <c r="E363" t="s">
        <v>104</v>
      </c>
      <c r="F363" t="s">
        <v>102</v>
      </c>
      <c r="G363" t="s">
        <v>178</v>
      </c>
      <c r="H363" s="9">
        <v>45741</v>
      </c>
      <c r="I363" t="s">
        <v>101</v>
      </c>
      <c r="L363" s="10"/>
      <c r="M363" s="10"/>
      <c r="N363" s="10"/>
      <c r="P363" s="10"/>
      <c r="Q363" s="10"/>
      <c r="R363" s="10"/>
    </row>
    <row r="364" spans="1:18" x14ac:dyDescent="0.3">
      <c r="A364">
        <v>363</v>
      </c>
      <c r="B364">
        <v>2024</v>
      </c>
      <c r="C364" t="s">
        <v>179</v>
      </c>
      <c r="D364">
        <v>8.5</v>
      </c>
      <c r="E364" t="s">
        <v>104</v>
      </c>
      <c r="F364" t="s">
        <v>102</v>
      </c>
      <c r="G364" t="s">
        <v>178</v>
      </c>
      <c r="H364" s="9">
        <v>45741</v>
      </c>
      <c r="I364" t="s">
        <v>101</v>
      </c>
      <c r="L364" s="10"/>
      <c r="M364" s="10"/>
      <c r="N364" s="10"/>
      <c r="P364" s="10"/>
      <c r="Q364" s="10"/>
      <c r="R364" s="10"/>
    </row>
    <row r="365" spans="1:18" x14ac:dyDescent="0.3">
      <c r="A365">
        <v>364</v>
      </c>
      <c r="B365">
        <v>2024</v>
      </c>
      <c r="C365" t="s">
        <v>185</v>
      </c>
      <c r="D365" s="24">
        <v>38.469754500000001</v>
      </c>
      <c r="E365" t="s">
        <v>189</v>
      </c>
      <c r="F365" t="s">
        <v>102</v>
      </c>
      <c r="G365" t="s">
        <v>184</v>
      </c>
      <c r="H365" s="9">
        <v>45741</v>
      </c>
      <c r="I365" t="s">
        <v>101</v>
      </c>
      <c r="L365" s="10"/>
      <c r="M365" s="10"/>
      <c r="N365" s="10"/>
      <c r="P365" s="10"/>
      <c r="Q365" s="10"/>
      <c r="R365" s="10"/>
    </row>
    <row r="366" spans="1:18" x14ac:dyDescent="0.3">
      <c r="A366">
        <v>365</v>
      </c>
      <c r="B366">
        <v>2024</v>
      </c>
      <c r="C366" t="s">
        <v>106</v>
      </c>
      <c r="D366">
        <v>4.3</v>
      </c>
      <c r="E366" t="s">
        <v>104</v>
      </c>
      <c r="F366" t="s">
        <v>102</v>
      </c>
      <c r="G366" s="22" t="s">
        <v>152</v>
      </c>
      <c r="H366" s="9">
        <v>45741</v>
      </c>
      <c r="I366" t="s">
        <v>101</v>
      </c>
      <c r="L366" s="10"/>
      <c r="M366" s="10"/>
      <c r="N366" s="10"/>
      <c r="P366" s="10"/>
      <c r="Q366" s="10"/>
      <c r="R366" s="10"/>
    </row>
    <row r="367" spans="1:18" x14ac:dyDescent="0.3">
      <c r="A367">
        <v>366</v>
      </c>
      <c r="B367">
        <v>2024</v>
      </c>
      <c r="C367" t="s">
        <v>3</v>
      </c>
      <c r="D367">
        <v>88.1</v>
      </c>
      <c r="E367" t="s">
        <v>104</v>
      </c>
      <c r="F367" t="s">
        <v>102</v>
      </c>
      <c r="G367" s="22" t="s">
        <v>176</v>
      </c>
      <c r="H367" s="9">
        <v>45741</v>
      </c>
      <c r="I367" t="s">
        <v>101</v>
      </c>
      <c r="L367" s="10"/>
      <c r="M367" s="10"/>
      <c r="N367" s="10"/>
      <c r="P367" s="10"/>
      <c r="Q367" s="10"/>
      <c r="R367" s="10"/>
    </row>
    <row r="368" spans="1:18" x14ac:dyDescent="0.3">
      <c r="A368">
        <v>367</v>
      </c>
      <c r="B368">
        <v>2024</v>
      </c>
      <c r="C368" t="s">
        <v>238</v>
      </c>
      <c r="D368">
        <v>31.1</v>
      </c>
      <c r="E368" t="s">
        <v>104</v>
      </c>
      <c r="F368" t="s">
        <v>102</v>
      </c>
      <c r="G368" s="22" t="s">
        <v>176</v>
      </c>
      <c r="H368" s="9">
        <v>45741</v>
      </c>
      <c r="I368" t="s">
        <v>101</v>
      </c>
      <c r="L368" s="10"/>
      <c r="M368" s="10"/>
      <c r="N368" s="10"/>
      <c r="P368" s="10"/>
      <c r="Q368" s="10"/>
      <c r="R368" s="10"/>
    </row>
    <row r="369" spans="1:18" x14ac:dyDescent="0.3">
      <c r="A369">
        <v>368</v>
      </c>
      <c r="B369">
        <v>2024</v>
      </c>
      <c r="C369" t="s">
        <v>107</v>
      </c>
      <c r="D369">
        <v>7.69</v>
      </c>
      <c r="E369" t="s">
        <v>104</v>
      </c>
      <c r="F369" t="s">
        <v>102</v>
      </c>
      <c r="G369" t="s">
        <v>175</v>
      </c>
      <c r="H369" s="9">
        <v>45741</v>
      </c>
      <c r="I369" t="s">
        <v>101</v>
      </c>
      <c r="L369" s="10"/>
      <c r="M369" s="10"/>
      <c r="N369" s="10"/>
      <c r="P369" s="10"/>
      <c r="Q369" s="10"/>
      <c r="R369" s="10"/>
    </row>
    <row r="370" spans="1:18" x14ac:dyDescent="0.3">
      <c r="A370">
        <v>369</v>
      </c>
      <c r="B370">
        <v>2024</v>
      </c>
      <c r="C370" t="s">
        <v>181</v>
      </c>
      <c r="D370">
        <v>73.5</v>
      </c>
      <c r="E370" t="s">
        <v>104</v>
      </c>
      <c r="F370" t="s">
        <v>102</v>
      </c>
      <c r="G370" s="7" t="s">
        <v>183</v>
      </c>
      <c r="H370" s="9">
        <v>45741</v>
      </c>
      <c r="I370" t="s">
        <v>101</v>
      </c>
      <c r="L370" s="10"/>
      <c r="M370" s="10"/>
      <c r="N370" s="10"/>
      <c r="P370" s="10"/>
      <c r="Q370" s="10"/>
      <c r="R370" s="10"/>
    </row>
    <row r="371" spans="1:18" x14ac:dyDescent="0.3">
      <c r="A371">
        <v>370</v>
      </c>
      <c r="B371">
        <v>2024</v>
      </c>
      <c r="C371" t="s">
        <v>187</v>
      </c>
      <c r="D371">
        <v>1057</v>
      </c>
      <c r="E371" t="s">
        <v>188</v>
      </c>
      <c r="F371" t="s">
        <v>102</v>
      </c>
      <c r="G371" s="7" t="s">
        <v>186</v>
      </c>
      <c r="H371" s="9">
        <v>45741</v>
      </c>
      <c r="I371" t="s">
        <v>101</v>
      </c>
      <c r="L371" s="10"/>
      <c r="M371" s="10"/>
      <c r="N371" s="10"/>
      <c r="P371" s="10"/>
      <c r="Q371" s="10"/>
      <c r="R371" s="10"/>
    </row>
    <row r="372" spans="1:18" x14ac:dyDescent="0.3">
      <c r="A372">
        <v>371</v>
      </c>
      <c r="B372">
        <v>2024</v>
      </c>
      <c r="C372" t="s">
        <v>191</v>
      </c>
      <c r="D372">
        <v>57007.789805393986</v>
      </c>
      <c r="E372" t="s">
        <v>190</v>
      </c>
      <c r="F372" t="s">
        <v>102</v>
      </c>
      <c r="G372" s="7" t="s">
        <v>192</v>
      </c>
      <c r="H372" s="9">
        <v>45758</v>
      </c>
      <c r="I372" t="s">
        <v>101</v>
      </c>
      <c r="L372" s="10"/>
      <c r="M372" s="10"/>
      <c r="N372" s="10"/>
      <c r="O372" s="10"/>
      <c r="P372" s="10"/>
      <c r="Q372" s="10"/>
      <c r="R372" s="10"/>
    </row>
    <row r="373" spans="1:18" x14ac:dyDescent="0.3">
      <c r="A373">
        <v>372</v>
      </c>
      <c r="B373">
        <v>2024</v>
      </c>
      <c r="C373" t="s">
        <v>601</v>
      </c>
      <c r="D373" s="24">
        <v>-4.8935713468357847</v>
      </c>
      <c r="E373" t="s">
        <v>104</v>
      </c>
      <c r="F373" t="s">
        <v>102</v>
      </c>
      <c r="G373" s="7" t="s">
        <v>195</v>
      </c>
      <c r="H373" s="9">
        <v>45758</v>
      </c>
      <c r="I373" t="s">
        <v>101</v>
      </c>
    </row>
    <row r="374" spans="1:18" x14ac:dyDescent="0.3">
      <c r="A374">
        <v>373</v>
      </c>
      <c r="B374">
        <v>2024</v>
      </c>
      <c r="C374" t="s">
        <v>602</v>
      </c>
      <c r="D374" s="24">
        <v>23.4</v>
      </c>
      <c r="E374" t="s">
        <v>104</v>
      </c>
      <c r="F374" t="s">
        <v>102</v>
      </c>
      <c r="G374" s="7" t="s">
        <v>199</v>
      </c>
      <c r="H374" s="9">
        <v>45758</v>
      </c>
      <c r="I374" t="s">
        <v>101</v>
      </c>
    </row>
    <row r="375" spans="1:18" x14ac:dyDescent="0.3">
      <c r="A375">
        <v>374</v>
      </c>
      <c r="B375">
        <v>2024</v>
      </c>
      <c r="C375" t="s">
        <v>200</v>
      </c>
      <c r="D375" s="25">
        <v>15501</v>
      </c>
      <c r="E375" t="s">
        <v>190</v>
      </c>
      <c r="F375" t="s">
        <v>102</v>
      </c>
      <c r="G375" s="7" t="s">
        <v>201</v>
      </c>
      <c r="H375" s="9">
        <v>45758</v>
      </c>
      <c r="I375" t="s">
        <v>101</v>
      </c>
    </row>
    <row r="376" spans="1:18" x14ac:dyDescent="0.3">
      <c r="A376">
        <v>375</v>
      </c>
      <c r="B376">
        <v>2024</v>
      </c>
      <c r="C376" t="s">
        <v>1</v>
      </c>
      <c r="D376" s="10">
        <v>646800</v>
      </c>
      <c r="E376" t="s">
        <v>103</v>
      </c>
      <c r="F376" t="s">
        <v>102</v>
      </c>
      <c r="G376" s="22" t="s">
        <v>145</v>
      </c>
      <c r="H376" s="9">
        <v>45741</v>
      </c>
      <c r="I376" t="s">
        <v>101</v>
      </c>
    </row>
    <row r="384" spans="1:18" x14ac:dyDescent="0.3">
      <c r="C384" s="10"/>
    </row>
    <row r="385" spans="3:3" x14ac:dyDescent="0.3">
      <c r="C385" s="10"/>
    </row>
    <row r="386" spans="3:3" x14ac:dyDescent="0.3">
      <c r="C386" s="10"/>
    </row>
    <row r="387" spans="3:3" x14ac:dyDescent="0.3">
      <c r="C387" s="10"/>
    </row>
    <row r="388" spans="3:3" x14ac:dyDescent="0.3">
      <c r="C388" s="10"/>
    </row>
    <row r="389" spans="3:3" x14ac:dyDescent="0.3">
      <c r="C389" s="10"/>
    </row>
    <row r="390" spans="3:3" x14ac:dyDescent="0.3">
      <c r="C390" s="10"/>
    </row>
    <row r="391" spans="3:3" x14ac:dyDescent="0.3">
      <c r="C391" s="10"/>
    </row>
    <row r="392" spans="3:3" x14ac:dyDescent="0.3">
      <c r="C392" s="10"/>
    </row>
    <row r="393" spans="3:3" x14ac:dyDescent="0.3">
      <c r="C393" s="10"/>
    </row>
    <row r="394" spans="3:3" x14ac:dyDescent="0.3">
      <c r="C394" s="10"/>
    </row>
    <row r="395" spans="3:3" x14ac:dyDescent="0.3">
      <c r="C395" s="10"/>
    </row>
    <row r="396" spans="3:3" x14ac:dyDescent="0.3">
      <c r="C396" s="10"/>
    </row>
    <row r="423" spans="13:13" x14ac:dyDescent="0.3">
      <c r="M423" s="29"/>
    </row>
    <row r="426" spans="13:13" x14ac:dyDescent="0.3">
      <c r="M426" s="29"/>
    </row>
    <row r="476" spans="11:12" x14ac:dyDescent="0.3">
      <c r="L476" s="24"/>
    </row>
    <row r="477" spans="11:12" x14ac:dyDescent="0.3">
      <c r="K477" s="24"/>
    </row>
    <row r="478" spans="11:12" x14ac:dyDescent="0.3">
      <c r="K478" s="24"/>
    </row>
  </sheetData>
  <sortState ref="A2:I376">
    <sortCondition ref="B2:B376"/>
  </sortState>
  <hyperlinks>
    <hyperlink ref="G376" r:id="rId3"/>
    <hyperlink ref="G2" r:id="rId4"/>
    <hyperlink ref="G17" r:id="rId5"/>
    <hyperlink ref="G32" r:id="rId6"/>
    <hyperlink ref="G47" r:id="rId7"/>
    <hyperlink ref="G62" r:id="rId8"/>
    <hyperlink ref="G77" r:id="rId9"/>
    <hyperlink ref="G92" r:id="rId10"/>
    <hyperlink ref="G107" r:id="rId11"/>
    <hyperlink ref="G122" r:id="rId12"/>
    <hyperlink ref="G137" r:id="rId13"/>
    <hyperlink ref="G152" r:id="rId14"/>
    <hyperlink ref="G167" r:id="rId15"/>
    <hyperlink ref="G182" r:id="rId16"/>
    <hyperlink ref="G197" r:id="rId17"/>
    <hyperlink ref="G212" r:id="rId18"/>
    <hyperlink ref="G227" r:id="rId19"/>
    <hyperlink ref="G242" r:id="rId20"/>
    <hyperlink ref="G257" r:id="rId21"/>
    <hyperlink ref="G272" r:id="rId22"/>
    <hyperlink ref="G287" r:id="rId23"/>
    <hyperlink ref="G302" r:id="rId24"/>
    <hyperlink ref="G317" r:id="rId25"/>
    <hyperlink ref="G332" r:id="rId26"/>
    <hyperlink ref="G347" r:id="rId27"/>
    <hyperlink ref="G362" r:id="rId28"/>
    <hyperlink ref="G6" r:id="rId29"/>
    <hyperlink ref="G36" r:id="rId30"/>
    <hyperlink ref="G21" r:id="rId31"/>
    <hyperlink ref="G66" r:id="rId32"/>
    <hyperlink ref="G51" r:id="rId33"/>
    <hyperlink ref="G81" r:id="rId34"/>
    <hyperlink ref="G96" r:id="rId35"/>
    <hyperlink ref="G111" r:id="rId36"/>
    <hyperlink ref="G126" r:id="rId37"/>
    <hyperlink ref="G141" r:id="rId38"/>
    <hyperlink ref="G156" r:id="rId39"/>
    <hyperlink ref="G171" r:id="rId40"/>
    <hyperlink ref="G186" r:id="rId41"/>
    <hyperlink ref="G201" r:id="rId42"/>
    <hyperlink ref="G216" r:id="rId43"/>
    <hyperlink ref="G231" r:id="rId44"/>
    <hyperlink ref="G246" r:id="rId45"/>
    <hyperlink ref="G261" r:id="rId46"/>
    <hyperlink ref="G276" r:id="rId47"/>
    <hyperlink ref="G291" r:id="rId48"/>
    <hyperlink ref="G306" r:id="rId49"/>
    <hyperlink ref="G321" r:id="rId50"/>
    <hyperlink ref="G336" r:id="rId51"/>
    <hyperlink ref="G351" r:id="rId52"/>
    <hyperlink ref="G366" r:id="rId53"/>
    <hyperlink ref="G7" r:id="rId54"/>
    <hyperlink ref="G8" r:id="rId55"/>
    <hyperlink ref="G22" r:id="rId56"/>
    <hyperlink ref="G23" r:id="rId57"/>
    <hyperlink ref="G37" r:id="rId58"/>
    <hyperlink ref="G38" r:id="rId59"/>
    <hyperlink ref="G52" r:id="rId60"/>
    <hyperlink ref="G53" r:id="rId61"/>
    <hyperlink ref="G67" r:id="rId62"/>
    <hyperlink ref="G68" r:id="rId63"/>
    <hyperlink ref="G82" r:id="rId64"/>
    <hyperlink ref="G83" r:id="rId65"/>
    <hyperlink ref="G97" r:id="rId66"/>
    <hyperlink ref="G98" r:id="rId67"/>
    <hyperlink ref="G112" r:id="rId68"/>
    <hyperlink ref="G113" r:id="rId69"/>
    <hyperlink ref="G128" r:id="rId70"/>
    <hyperlink ref="G127" r:id="rId71"/>
    <hyperlink ref="G143" r:id="rId72"/>
    <hyperlink ref="G142" r:id="rId73"/>
    <hyperlink ref="G157" r:id="rId74"/>
    <hyperlink ref="G158" r:id="rId75"/>
    <hyperlink ref="G172" r:id="rId76"/>
    <hyperlink ref="G173" r:id="rId77"/>
    <hyperlink ref="G187" r:id="rId78"/>
    <hyperlink ref="G188" r:id="rId79"/>
    <hyperlink ref="G202" r:id="rId80"/>
    <hyperlink ref="G203" r:id="rId81"/>
    <hyperlink ref="G217" r:id="rId82"/>
    <hyperlink ref="G218" r:id="rId83"/>
    <hyperlink ref="G232" r:id="rId84"/>
    <hyperlink ref="G233" r:id="rId85"/>
    <hyperlink ref="G247" r:id="rId86"/>
    <hyperlink ref="G248" r:id="rId87"/>
    <hyperlink ref="G262" r:id="rId88"/>
    <hyperlink ref="G263" r:id="rId89"/>
    <hyperlink ref="G277" r:id="rId90"/>
    <hyperlink ref="G278" r:id="rId91"/>
    <hyperlink ref="G292" r:id="rId92"/>
    <hyperlink ref="G293" r:id="rId93"/>
    <hyperlink ref="G307" r:id="rId94"/>
    <hyperlink ref="G308" r:id="rId95"/>
    <hyperlink ref="G322" r:id="rId96"/>
    <hyperlink ref="G323" r:id="rId97"/>
    <hyperlink ref="G337" r:id="rId98"/>
    <hyperlink ref="G338" r:id="rId99"/>
    <hyperlink ref="G352" r:id="rId100"/>
    <hyperlink ref="G353" r:id="rId101"/>
    <hyperlink ref="G367" r:id="rId102"/>
    <hyperlink ref="G368" r:id="rId103"/>
    <hyperlink ref="G370" r:id="rId104"/>
    <hyperlink ref="G47:G218" r:id="rId105" display="https://www.ksh.hu/stadat_files/gsz/hu/gsz0004.html"/>
    <hyperlink ref="G11" r:id="rId106"/>
    <hyperlink ref="G26" r:id="rId107"/>
    <hyperlink ref="G41" r:id="rId108"/>
    <hyperlink ref="G86" r:id="rId109"/>
    <hyperlink ref="G27" r:id="rId110"/>
    <hyperlink ref="G42" r:id="rId111"/>
    <hyperlink ref="G57" r:id="rId112"/>
    <hyperlink ref="G72" r:id="rId113"/>
    <hyperlink ref="G87" r:id="rId114"/>
    <hyperlink ref="G102" r:id="rId115"/>
    <hyperlink ref="G117" r:id="rId116"/>
    <hyperlink ref="G132" r:id="rId117"/>
    <hyperlink ref="G147" r:id="rId118"/>
    <hyperlink ref="G162" r:id="rId119"/>
    <hyperlink ref="G177" r:id="rId120"/>
    <hyperlink ref="G192" r:id="rId121"/>
    <hyperlink ref="G207" r:id="rId122"/>
    <hyperlink ref="G222" r:id="rId123"/>
    <hyperlink ref="G237" r:id="rId124"/>
    <hyperlink ref="G252" r:id="rId125"/>
    <hyperlink ref="G267" r:id="rId126"/>
    <hyperlink ref="G282" r:id="rId127"/>
    <hyperlink ref="G297" r:id="rId128"/>
    <hyperlink ref="G312" r:id="rId129"/>
    <hyperlink ref="G327" r:id="rId130"/>
    <hyperlink ref="G342" r:id="rId131"/>
    <hyperlink ref="G357" r:id="rId132"/>
    <hyperlink ref="G372" r:id="rId133"/>
    <hyperlink ref="G12" r:id="rId134"/>
    <hyperlink ref="G13" r:id="rId135"/>
    <hyperlink ref="G28" r:id="rId136"/>
    <hyperlink ref="G43" r:id="rId137"/>
    <hyperlink ref="G58" r:id="rId138"/>
    <hyperlink ref="G73" r:id="rId139"/>
    <hyperlink ref="G88" r:id="rId140"/>
    <hyperlink ref="G103" r:id="rId141"/>
    <hyperlink ref="G118" r:id="rId142"/>
    <hyperlink ref="G133" r:id="rId143"/>
    <hyperlink ref="G148" r:id="rId144"/>
    <hyperlink ref="G163" r:id="rId145"/>
    <hyperlink ref="G178" r:id="rId146"/>
    <hyperlink ref="G193" r:id="rId147"/>
    <hyperlink ref="G208" r:id="rId148"/>
    <hyperlink ref="G223" r:id="rId149"/>
    <hyperlink ref="G238" r:id="rId150"/>
    <hyperlink ref="G253" r:id="rId151"/>
    <hyperlink ref="G268" r:id="rId152"/>
    <hyperlink ref="G283" r:id="rId153"/>
    <hyperlink ref="G298" r:id="rId154"/>
    <hyperlink ref="G313" r:id="rId155"/>
    <hyperlink ref="G328" r:id="rId156"/>
    <hyperlink ref="G343" r:id="rId157"/>
    <hyperlink ref="G358" r:id="rId158"/>
    <hyperlink ref="G373" r:id="rId159"/>
    <hyperlink ref="G14" r:id="rId160"/>
    <hyperlink ref="G44" r:id="rId161"/>
    <hyperlink ref="G59" r:id="rId162"/>
    <hyperlink ref="G74" r:id="rId163"/>
    <hyperlink ref="G89" r:id="rId164"/>
    <hyperlink ref="G104" r:id="rId165"/>
    <hyperlink ref="G119" r:id="rId166"/>
    <hyperlink ref="G134" r:id="rId167"/>
    <hyperlink ref="G149" r:id="rId168"/>
    <hyperlink ref="G164" r:id="rId169"/>
    <hyperlink ref="G179" r:id="rId170"/>
    <hyperlink ref="G194" r:id="rId171"/>
    <hyperlink ref="G209" r:id="rId172"/>
    <hyperlink ref="G224" r:id="rId173"/>
    <hyperlink ref="G239" r:id="rId174"/>
    <hyperlink ref="G254" r:id="rId175"/>
    <hyperlink ref="G269" r:id="rId176"/>
    <hyperlink ref="G284" r:id="rId177"/>
    <hyperlink ref="G299" r:id="rId178"/>
    <hyperlink ref="G314" r:id="rId179"/>
    <hyperlink ref="G329" r:id="rId180"/>
    <hyperlink ref="G344" r:id="rId181"/>
    <hyperlink ref="G359" r:id="rId182"/>
    <hyperlink ref="G374" r:id="rId183"/>
    <hyperlink ref="G15" r:id="rId184"/>
    <hyperlink ref="G30" r:id="rId185"/>
    <hyperlink ref="G45" r:id="rId186"/>
    <hyperlink ref="G60" r:id="rId187"/>
    <hyperlink ref="G75" r:id="rId188"/>
    <hyperlink ref="G90" r:id="rId189"/>
    <hyperlink ref="G105" r:id="rId190"/>
    <hyperlink ref="G120" r:id="rId191"/>
    <hyperlink ref="G135" r:id="rId192"/>
    <hyperlink ref="G150" r:id="rId193"/>
    <hyperlink ref="G165" r:id="rId194"/>
    <hyperlink ref="G180" r:id="rId195"/>
    <hyperlink ref="G195" r:id="rId196"/>
    <hyperlink ref="G210" r:id="rId197"/>
    <hyperlink ref="G225" r:id="rId198"/>
    <hyperlink ref="G240" r:id="rId199"/>
    <hyperlink ref="G255" r:id="rId200"/>
    <hyperlink ref="G270" r:id="rId201"/>
    <hyperlink ref="G285" r:id="rId202"/>
    <hyperlink ref="G300" r:id="rId203"/>
    <hyperlink ref="G315" r:id="rId204"/>
    <hyperlink ref="G330" r:id="rId205"/>
    <hyperlink ref="G345" r:id="rId206"/>
    <hyperlink ref="G360" r:id="rId207"/>
    <hyperlink ref="G375" r:id="rId208"/>
    <hyperlink ref="G29" r:id="rId209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COCO</vt:lpstr>
      <vt:lpstr>Prognózis</vt:lpstr>
      <vt:lpstr>Modell</vt:lpstr>
      <vt:lpstr>Pivot</vt:lpstr>
      <vt:lpstr>Alapadat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Patrik</cp:lastModifiedBy>
  <dcterms:created xsi:type="dcterms:W3CDTF">2023-04-21T16:47:55Z</dcterms:created>
  <dcterms:modified xsi:type="dcterms:W3CDTF">2026-04-06T23:52:20Z</dcterms:modified>
</cp:coreProperties>
</file>