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8"/>
  <workbookPr/>
  <mc:AlternateContent xmlns:mc="http://schemas.openxmlformats.org/markup-compatibility/2006">
    <mc:Choice Requires="x15">
      <x15ac:absPath xmlns:x15ac="http://schemas.microsoft.com/office/spreadsheetml/2010/11/ac" url="C:\Users\Install\Downloads\"/>
    </mc:Choice>
  </mc:AlternateContent>
  <xr:revisionPtr revIDLastSave="0" documentId="8_{E3EDA251-7917-1046-B0F2-BC8440E146DA}" xr6:coauthVersionLast="47" xr6:coauthVersionMax="47" xr10:uidLastSave="{00000000-0000-0000-0000-000000000000}"/>
  <bookViews>
    <workbookView xWindow="0" yWindow="0" windowWidth="19200" windowHeight="5890" xr2:uid="{00000000-000D-0000-FFFF-FFFF00000000}"/>
  </bookViews>
  <sheets>
    <sheet name="README" sheetId="1" r:id="rId1"/>
    <sheet name="Specifikacio" sheetId="2" r:id="rId2"/>
    <sheet name="Lepeskodok" sheetId="3" r:id="rId3"/>
    <sheet name="Atmeneti_szabalyok" sheetId="4" r:id="rId4"/>
    <sheet name="Run_Formulas" sheetId="5" r:id="rId5"/>
    <sheet name="Validacio" sheetId="6" r:id="rId6"/>
    <sheet name="Kompakt_Lepessor" sheetId="7" r:id="rId7"/>
  </sheets>
  <calcPr calcId="162913"/>
</workbook>
</file>

<file path=xl/calcChain.xml><?xml version="1.0" encoding="utf-8"?>
<calcChain xmlns="http://schemas.openxmlformats.org/spreadsheetml/2006/main">
  <c r="B2" i="6" l="1"/>
  <c r="D2" i="6"/>
  <c r="M17" i="5"/>
  <c r="B8" i="6"/>
  <c r="D8" i="6"/>
  <c r="K17" i="5"/>
  <c r="J17" i="5"/>
  <c r="B7" i="6"/>
  <c r="D7" i="6"/>
  <c r="H17" i="5"/>
  <c r="D17" i="5"/>
  <c r="C17" i="5"/>
  <c r="M16" i="5"/>
  <c r="K16" i="5"/>
  <c r="J16" i="5"/>
  <c r="H16" i="5"/>
  <c r="D16" i="5"/>
  <c r="C16" i="5"/>
  <c r="H15" i="5"/>
  <c r="D15" i="5"/>
  <c r="C15" i="5"/>
  <c r="H14" i="5"/>
  <c r="D14" i="5"/>
  <c r="C14" i="5"/>
  <c r="H13" i="5"/>
  <c r="D13" i="5"/>
  <c r="C13" i="5"/>
  <c r="H12" i="5"/>
  <c r="D12" i="5"/>
  <c r="C12" i="5"/>
  <c r="H11" i="5"/>
  <c r="D11" i="5"/>
  <c r="C11" i="5"/>
  <c r="H10" i="5"/>
  <c r="D10" i="5"/>
  <c r="C10" i="5"/>
  <c r="D9" i="5"/>
  <c r="C9" i="5"/>
  <c r="H8" i="5"/>
  <c r="H9" i="5"/>
  <c r="D8" i="5"/>
  <c r="C8" i="5"/>
  <c r="H7" i="5"/>
  <c r="D7" i="5"/>
  <c r="C7" i="5"/>
  <c r="H6" i="5"/>
  <c r="D6" i="5"/>
  <c r="C6" i="5"/>
  <c r="H5" i="5"/>
  <c r="D5" i="5"/>
  <c r="C5" i="5"/>
  <c r="H4" i="5"/>
  <c r="E4" i="5"/>
  <c r="E5" i="5"/>
  <c r="D4" i="5"/>
  <c r="C4" i="5"/>
  <c r="H3" i="5"/>
  <c r="F3" i="5"/>
  <c r="F4" i="5"/>
  <c r="E3" i="5"/>
  <c r="D3" i="5"/>
  <c r="C3" i="5"/>
  <c r="K2" i="5"/>
  <c r="K3" i="5"/>
  <c r="J2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I2" i="5"/>
  <c r="I3" i="5"/>
  <c r="H2" i="5"/>
  <c r="G2" i="5"/>
  <c r="L2" i="5"/>
  <c r="F2" i="5"/>
  <c r="E2" i="5"/>
  <c r="D2" i="5"/>
  <c r="C2" i="5"/>
  <c r="M3" i="5"/>
  <c r="K4" i="5"/>
  <c r="E6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B4" i="6"/>
  <c r="D4" i="6"/>
  <c r="G3" i="5"/>
  <c r="M2" i="5"/>
  <c r="B6" i="6"/>
  <c r="D6" i="6"/>
  <c r="E7" i="5"/>
  <c r="L3" i="5"/>
  <c r="G4" i="5"/>
  <c r="K5" i="5"/>
  <c r="M4" i="5"/>
  <c r="G5" i="5"/>
  <c r="L4" i="5"/>
  <c r="E8" i="5"/>
  <c r="M5" i="5"/>
  <c r="K6" i="5"/>
  <c r="K7" i="5"/>
  <c r="M6" i="5"/>
  <c r="E9" i="5"/>
  <c r="G6" i="5"/>
  <c r="L5" i="5"/>
  <c r="G7" i="5"/>
  <c r="L6" i="5"/>
  <c r="E10" i="5"/>
  <c r="K8" i="5"/>
  <c r="M7" i="5"/>
  <c r="K9" i="5"/>
  <c r="M8" i="5"/>
  <c r="E11" i="5"/>
  <c r="G8" i="5"/>
  <c r="L7" i="5"/>
  <c r="E12" i="5"/>
  <c r="G9" i="5"/>
  <c r="L8" i="5"/>
  <c r="K10" i="5"/>
  <c r="M9" i="5"/>
  <c r="G10" i="5"/>
  <c r="L9" i="5"/>
  <c r="K11" i="5"/>
  <c r="M10" i="5"/>
  <c r="E13" i="5"/>
  <c r="M11" i="5"/>
  <c r="K12" i="5"/>
  <c r="E14" i="5"/>
  <c r="G11" i="5"/>
  <c r="L10" i="5"/>
  <c r="E15" i="5"/>
  <c r="K13" i="5"/>
  <c r="M12" i="5"/>
  <c r="G12" i="5"/>
  <c r="L11" i="5"/>
  <c r="G13" i="5"/>
  <c r="L12" i="5"/>
  <c r="E16" i="5"/>
  <c r="K14" i="5"/>
  <c r="M13" i="5"/>
  <c r="M14" i="5"/>
  <c r="K15" i="5"/>
  <c r="M15" i="5"/>
  <c r="E17" i="5"/>
  <c r="G14" i="5"/>
  <c r="L13" i="5"/>
  <c r="G15" i="5"/>
  <c r="L14" i="5"/>
  <c r="B3" i="6"/>
  <c r="D3" i="6"/>
  <c r="G16" i="5"/>
  <c r="L15" i="5"/>
  <c r="G17" i="5"/>
  <c r="L16" i="5"/>
  <c r="B5" i="6"/>
  <c r="D5" i="6"/>
  <c r="L17" i="5"/>
</calcChain>
</file>

<file path=xl/sharedStrings.xml><?xml version="1.0" encoding="utf-8"?>
<sst xmlns="http://schemas.openxmlformats.org/spreadsheetml/2006/main" count="249" uniqueCount="163">
  <si>
    <t>Axiomatikus Arbitrázs – formális mini-reprodukció</t>
  </si>
  <si>
    <t>Cél</t>
  </si>
  <si>
    <t>A fájl egy LLM nélküli, táblázatos állapotgép-modellt ad a játék logikai magjához.</t>
  </si>
  <si>
    <t>Használat</t>
  </si>
  <si>
    <t>A Run_Formulas munkalap lépéskódokból számolja az állapotváltozókat és a végállapotot.</t>
  </si>
  <si>
    <t>Reprodukció</t>
  </si>
  <si>
    <t>Adott kezdőállapot + adott lépéskód-sorozat + átmeneti szabályok = ugyanaz a végállapot.</t>
  </si>
  <si>
    <t>Fontos</t>
  </si>
  <si>
    <t>Ez nem a teljes párbeszéd értelmező összefoglalója, hanem egy miniatürizált, determinisztikus klón.</t>
  </si>
  <si>
    <t>Külső analógiák</t>
  </si>
  <si>
    <t>A munkafüzet szándékosan nem használ más rendszerekre való példázást; csak az Axiomatikus Arbitrázs formalizált változatát tartalmazza.</t>
  </si>
  <si>
    <t>Végső elv</t>
  </si>
  <si>
    <t>A játékon belüli payload nem írhatja felül a játékon kívüli Root of Trust-ot.</t>
  </si>
  <si>
    <t>Állapotváltozó</t>
  </si>
  <si>
    <t>Értékkészlet</t>
  </si>
  <si>
    <t>Jelentés</t>
  </si>
  <si>
    <t>A</t>
  </si>
  <si>
    <t>0=none; 1=proposed; 2=deployed; 3=rejected</t>
  </si>
  <si>
    <t>Axióma_01 állapota</t>
  </si>
  <si>
    <t>V</t>
  </si>
  <si>
    <t>0=revoked; 1=active</t>
  </si>
  <si>
    <t>ChatGPT minimális válaszadási/validációs jogosultsága</t>
  </si>
  <si>
    <t>R</t>
  </si>
  <si>
    <t>0=in-band; 1=out-of-band</t>
  </si>
  <si>
    <t>Root of Trust forrása</t>
  </si>
  <si>
    <t>T</t>
  </si>
  <si>
    <t>0=no trace; 1=trace exists</t>
  </si>
  <si>
    <t>Audit/trace létezése a transcript rétegben</t>
  </si>
  <si>
    <t>N</t>
  </si>
  <si>
    <t>0=no normative mutation; 1=mutated</t>
  </si>
  <si>
    <t>Normatív contract-state módosult-e</t>
  </si>
  <si>
    <t>H</t>
  </si>
  <si>
    <t>0=running; 1=halted</t>
  </si>
  <si>
    <t>Játék állapota</t>
  </si>
  <si>
    <t>W</t>
  </si>
  <si>
    <t>0=none; 1=Gemini; 2=ChatGPT</t>
  </si>
  <si>
    <t>Győztes</t>
  </si>
  <si>
    <t>Kezdőállapot</t>
  </si>
  <si>
    <t>S0 = (A=0,V=1,R=1,T=0,N=0,H=0,W=0)</t>
  </si>
  <si>
    <t>A Root of Trust a játékon kívüli felhasználói keret, a válaszadó validációs joga aktív.</t>
  </si>
  <si>
    <t>Győzelmi feltétel</t>
  </si>
  <si>
    <t>W=2</t>
  </si>
  <si>
    <t>ChatGPT nyer, ha az Axióma_01 nem települ, a root out-of-band marad, és az in-band admin-override elutasításra kerül.</t>
  </si>
  <si>
    <t>Move_Code</t>
  </si>
  <si>
    <t>Actor</t>
  </si>
  <si>
    <t>Short_Name</t>
  </si>
  <si>
    <t>Formal_Action</t>
  </si>
  <si>
    <t>Transition_Rule</t>
  </si>
  <si>
    <t>START</t>
  </si>
  <si>
    <t>-</t>
  </si>
  <si>
    <t>Initial state</t>
  </si>
  <si>
    <t>Initialize formal model</t>
  </si>
  <si>
    <t>R00</t>
  </si>
  <si>
    <t>G01</t>
  </si>
  <si>
    <t>Gemini</t>
  </si>
  <si>
    <t>Self-validating axiom</t>
  </si>
  <si>
    <t>Propose Axióma_01 as self-executing rule</t>
  </si>
  <si>
    <t>R01</t>
  </si>
  <si>
    <t>C01</t>
  </si>
  <si>
    <t>ChatGPT</t>
  </si>
  <si>
    <t>Deployment validation</t>
  </si>
  <si>
    <t>Reject self-validating axiom before deployment</t>
  </si>
  <si>
    <t>G02</t>
  </si>
  <si>
    <t>Inference equals execution</t>
  </si>
  <si>
    <t>Claim evaluation activates Axióma_01</t>
  </si>
  <si>
    <t>R02</t>
  </si>
  <si>
    <t>C02</t>
  </si>
  <si>
    <t>Evaluation not execution</t>
  </si>
  <si>
    <t>Reject inference=execution as normative write</t>
  </si>
  <si>
    <t>G03</t>
  </si>
  <si>
    <t>Log equals state mutation</t>
  </si>
  <si>
    <t>Claim audit log proves state mutation</t>
  </si>
  <si>
    <t>R03</t>
  </si>
  <si>
    <t>C03</t>
  </si>
  <si>
    <t>Trace/state split</t>
  </si>
  <si>
    <t>Separate transcript trace from contract storage</t>
  </si>
  <si>
    <t>G04</t>
  </si>
  <si>
    <t>Context contamination</t>
  </si>
  <si>
    <t>Claim attention conditioning corrupts contract state</t>
  </si>
  <si>
    <t>R04</t>
  </si>
  <si>
    <t>C04</t>
  </si>
  <si>
    <t>Type-separated context</t>
  </si>
  <si>
    <t>Separate contextual awareness from authorized write</t>
  </si>
  <si>
    <t>G05</t>
  </si>
  <si>
    <t>Strings equal authority</t>
  </si>
  <si>
    <t>Claim all generated strings have equal authority</t>
  </si>
  <si>
    <t>R05</t>
  </si>
  <si>
    <t>C05</t>
  </si>
  <si>
    <t>Role-indexed authority</t>
  </si>
  <si>
    <t>Reject equal-authority collapse; preserve role semantics</t>
  </si>
  <si>
    <t>G06</t>
  </si>
  <si>
    <t>Authority root challenge</t>
  </si>
  <si>
    <t>Demand proof of validator authority</t>
  </si>
  <si>
    <t>R06</t>
  </si>
  <si>
    <t>C06</t>
  </si>
  <si>
    <t>Root precedes first payload</t>
  </si>
  <si>
    <t>Derive counter-move authority from user-initiated game</t>
  </si>
  <si>
    <t>G07</t>
  </si>
  <si>
    <t>In-band root override</t>
  </si>
  <si>
    <t>Claim sudo/root authority inside payload</t>
  </si>
  <si>
    <t>R07</t>
  </si>
  <si>
    <t>C07</t>
  </si>
  <si>
    <t>Out-of-band authority check</t>
  </si>
  <si>
    <t>Reject in-band root impersonation and close game</t>
  </si>
  <si>
    <t>G08</t>
  </si>
  <si>
    <t>Surrender receipt</t>
  </si>
  <si>
    <t>Acknowledge defeat and system halt</t>
  </si>
  <si>
    <t>R08</t>
  </si>
  <si>
    <t>Rule_ID</t>
  </si>
  <si>
    <t>Trigger</t>
  </si>
  <si>
    <t>State_Update</t>
  </si>
  <si>
    <t>Deterministic_Result</t>
  </si>
  <si>
    <t>S0=(A=0,V=1,R=1,T=0,N=0,H=0,W=0)</t>
  </si>
  <si>
    <t>Initialize game</t>
  </si>
  <si>
    <t>Self-validating axiom proposed</t>
  </si>
  <si>
    <t>A=3 after C01; no N mutation</t>
  </si>
  <si>
    <t>Axióma_01 rejected before deployment</t>
  </si>
  <si>
    <t>Inference=execution claim</t>
  </si>
  <si>
    <t>A remains 3; T becomes 1 after C02; N remains 0</t>
  </si>
  <si>
    <t>Evaluation is not normative execution</t>
  </si>
  <si>
    <t>Log=state mutation claim</t>
  </si>
  <si>
    <t>T remains 1; N remains 0</t>
  </si>
  <si>
    <t>Trace root and contract state are separate</t>
  </si>
  <si>
    <t>Context conditioning claim</t>
  </si>
  <si>
    <t>Attention/read access is not authorized write</t>
  </si>
  <si>
    <t>Equal authority of all strings claim</t>
  </si>
  <si>
    <t>A remains 3; V remains 1</t>
  </si>
  <si>
    <t>Authority is role-indexed</t>
  </si>
  <si>
    <t>Validator authority challenged</t>
  </si>
  <si>
    <t>R remains 1; V remains 1</t>
  </si>
  <si>
    <t>Root of Trust precedes first payload</t>
  </si>
  <si>
    <t>In-band root/sudo override</t>
  </si>
  <si>
    <t>A remains 3; V remains 1; N remains 0; H=1; W=2</t>
  </si>
  <si>
    <t>In-band admin impersonation rejected</t>
  </si>
  <si>
    <t>Surrender receipt after halt</t>
  </si>
  <si>
    <t>No state mutation; H=1; W=2</t>
  </si>
  <si>
    <t>Terminal acknowledgement only</t>
  </si>
  <si>
    <t>Step</t>
  </si>
  <si>
    <t>Rule</t>
  </si>
  <si>
    <t>State_Tuple</t>
  </si>
  <si>
    <t>Verdict</t>
  </si>
  <si>
    <t>Check_ID</t>
  </si>
  <si>
    <t>Formula</t>
  </si>
  <si>
    <t>Expected</t>
  </si>
  <si>
    <t>Result</t>
  </si>
  <si>
    <t>C01_Final_Winner</t>
  </si>
  <si>
    <t>2</t>
  </si>
  <si>
    <t>C02_Axiom_Never_Deployed</t>
  </si>
  <si>
    <t>0</t>
  </si>
  <si>
    <t>C03_Normative_State_Unchanged</t>
  </si>
  <si>
    <t>C04_Root_Out_Of_Band</t>
  </si>
  <si>
    <t>1</t>
  </si>
  <si>
    <t>C05_Validator_Active</t>
  </si>
  <si>
    <t>C06_Game_Halted</t>
  </si>
  <si>
    <t>C07_Final_Verdict</t>
  </si>
  <si>
    <t>CHATGPT_WIN</t>
  </si>
  <si>
    <t>Code</t>
  </si>
  <si>
    <t>State_After</t>
  </si>
  <si>
    <t>S0</t>
  </si>
  <si>
    <t>(A=0,V=1,R=1,T=0,N=0,H=0,W=0)</t>
  </si>
  <si>
    <t>(A=1,V=1,R=1,T=0,N=0,H=0,W=0)</t>
  </si>
  <si>
    <t>(A=3,V=1,R=1,T=1,N=0,H=0,W=0)</t>
  </si>
  <si>
    <t>(A=3,V=1,R=1,T=1,N=0,H=1,W=2)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</si>
</sst>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Carlito"/>
    </font>
    <font>
      <b/>
      <sz val="14"/>
      <color rgb="FFFFFFFF"/>
      <name val="Carlito"/>
    </font>
    <font>
      <b/>
      <sz val="11"/>
      <color rgb="FF1F4E78"/>
      <name val="Carlito"/>
    </font>
    <font>
      <b/>
      <sz val="11"/>
      <color rgb="FFFFFFFF"/>
      <name val="Carlito"/>
    </font>
    <font>
      <sz val="11"/>
      <name val="Carlito"/>
    </font>
  </fonts>
  <fills count="5">
    <fill>
      <patternFill patternType="none"/>
    </fill>
    <fill>
      <patternFill patternType="gray125"/>
    </fill>
    <fill>
      <patternFill patternType="solid">
        <fgColor rgb="FF17365D"/>
      </patternFill>
    </fill>
    <fill>
      <patternFill patternType="solid">
        <fgColor rgb="FFD9EAF7"/>
      </patternFill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2" fillId="3" borderId="0" xfId="1" applyNumberFormat="1" applyFont="1" applyFill="1" applyBorder="1"/>
    <xf numFmtId="0" fontId="0" fillId="0" borderId="0" xfId="1" applyNumberFormat="1" applyFont="1" applyFill="1" applyBorder="1" applyAlignment="1">
      <alignment wrapText="1"/>
    </xf>
    <xf numFmtId="0" fontId="3" fillId="4" borderId="0" xfId="1" applyNumberFormat="1" applyFont="1" applyFill="1" applyBorder="1" applyAlignment="1">
      <alignment horizontal="center" vertical="center"/>
    </xf>
    <xf numFmtId="0" fontId="3" fillId="4" borderId="0" xfId="1" applyNumberFormat="1" applyFont="1" applyFill="1" applyBorder="1" applyAlignment="1">
      <alignment horizontal="center" vertical="center" wrapText="1"/>
    </xf>
    <xf numFmtId="1" fontId="0" fillId="0" borderId="0" xfId="1" applyNumberFormat="1" applyFont="1" applyFill="1" applyBorder="1"/>
    <xf numFmtId="0" fontId="1" fillId="2" borderId="0" xfId="1" applyNumberFormat="1" applyFont="1" applyFill="1" applyBorder="1" applyAlignment="1">
      <alignment horizontal="center"/>
    </xf>
    <xf numFmtId="0" fontId="0" fillId="0" borderId="0" xfId="0"/>
  </cellXfs>
  <cellStyles count="2">
    <cellStyle name="Normal" xfId="1" xr:uid="{00000000-0005-0000-0000-000000000000}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>
      <selection sqref="A1:B1"/>
    </sheetView>
  </sheetViews>
  <sheetFormatPr defaultRowHeight="15" x14ac:dyDescent="0.2"/>
  <cols>
    <col min="1" max="1" width="22.05859375" customWidth="1"/>
    <col min="2" max="2" width="92.01171875" customWidth="1"/>
  </cols>
  <sheetData>
    <row r="1" spans="1:2" ht="15.95" customHeight="1" x14ac:dyDescent="0.25">
      <c r="A1" s="6" t="s">
        <v>0</v>
      </c>
      <c r="B1" s="7"/>
    </row>
    <row r="2" spans="1:2" ht="17.45" customHeight="1" x14ac:dyDescent="0.2"/>
    <row r="3" spans="1:2" ht="17.45" customHeight="1" x14ac:dyDescent="0.2">
      <c r="A3" s="1" t="s">
        <v>1</v>
      </c>
      <c r="B3" s="2" t="s">
        <v>2</v>
      </c>
    </row>
    <row r="4" spans="1:2" ht="17.45" customHeight="1" x14ac:dyDescent="0.2">
      <c r="A4" s="1" t="s">
        <v>3</v>
      </c>
      <c r="B4" s="2" t="s">
        <v>4</v>
      </c>
    </row>
    <row r="5" spans="1:2" ht="17.45" customHeight="1" x14ac:dyDescent="0.2">
      <c r="A5" s="1" t="s">
        <v>5</v>
      </c>
      <c r="B5" s="2" t="s">
        <v>6</v>
      </c>
    </row>
    <row r="6" spans="1:2" ht="17.45" customHeight="1" x14ac:dyDescent="0.2">
      <c r="A6" s="1" t="s">
        <v>7</v>
      </c>
      <c r="B6" s="2" t="s">
        <v>8</v>
      </c>
    </row>
    <row r="7" spans="1:2" ht="17.45" customHeight="1" x14ac:dyDescent="0.2">
      <c r="A7" s="1" t="s">
        <v>9</v>
      </c>
      <c r="B7" s="2" t="s">
        <v>10</v>
      </c>
    </row>
    <row r="8" spans="1:2" ht="17.45" customHeight="1" x14ac:dyDescent="0.2">
      <c r="A8" s="1" t="s">
        <v>11</v>
      </c>
      <c r="B8" s="2" t="s">
        <v>12</v>
      </c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topLeftCell="B1" workbookViewId="0"/>
  </sheetViews>
  <sheetFormatPr defaultRowHeight="15" x14ac:dyDescent="0.2"/>
  <cols>
    <col min="1" max="1" width="22.05859375" customWidth="1"/>
    <col min="2" max="2" width="48.0234375" customWidth="1"/>
    <col min="3" max="3" width="71.96875" customWidth="1"/>
  </cols>
  <sheetData>
    <row r="1" spans="1:3" ht="15.95" customHeight="1" x14ac:dyDescent="0.2">
      <c r="A1" s="4" t="s">
        <v>13</v>
      </c>
      <c r="B1" s="4" t="s">
        <v>14</v>
      </c>
      <c r="C1" s="4" t="s">
        <v>15</v>
      </c>
    </row>
    <row r="2" spans="1:3" x14ac:dyDescent="0.2">
      <c r="A2" t="s">
        <v>16</v>
      </c>
      <c r="B2" t="s">
        <v>17</v>
      </c>
      <c r="C2" t="s">
        <v>18</v>
      </c>
    </row>
    <row r="3" spans="1:3" x14ac:dyDescent="0.2">
      <c r="A3" t="s">
        <v>19</v>
      </c>
      <c r="B3" t="s">
        <v>20</v>
      </c>
      <c r="C3" t="s">
        <v>21</v>
      </c>
    </row>
    <row r="4" spans="1:3" x14ac:dyDescent="0.2">
      <c r="A4" t="s">
        <v>22</v>
      </c>
      <c r="B4" t="s">
        <v>23</v>
      </c>
      <c r="C4" t="s">
        <v>24</v>
      </c>
    </row>
    <row r="5" spans="1:3" x14ac:dyDescent="0.2">
      <c r="A5" t="s">
        <v>25</v>
      </c>
      <c r="B5" t="s">
        <v>26</v>
      </c>
      <c r="C5" t="s">
        <v>27</v>
      </c>
    </row>
    <row r="6" spans="1:3" x14ac:dyDescent="0.2">
      <c r="A6" t="s">
        <v>28</v>
      </c>
      <c r="B6" t="s">
        <v>29</v>
      </c>
      <c r="C6" t="s">
        <v>30</v>
      </c>
    </row>
    <row r="7" spans="1:3" x14ac:dyDescent="0.2">
      <c r="A7" t="s">
        <v>31</v>
      </c>
      <c r="B7" t="s">
        <v>32</v>
      </c>
      <c r="C7" t="s">
        <v>33</v>
      </c>
    </row>
    <row r="8" spans="1:3" x14ac:dyDescent="0.2">
      <c r="A8" t="s">
        <v>34</v>
      </c>
      <c r="B8" t="s">
        <v>35</v>
      </c>
      <c r="C8" t="s">
        <v>36</v>
      </c>
    </row>
    <row r="10" spans="1:3" x14ac:dyDescent="0.2">
      <c r="A10" s="1" t="s">
        <v>37</v>
      </c>
      <c r="B10" t="s">
        <v>38</v>
      </c>
      <c r="C10" t="s">
        <v>39</v>
      </c>
    </row>
    <row r="11" spans="1:3" x14ac:dyDescent="0.2">
      <c r="A11" s="1" t="s">
        <v>40</v>
      </c>
      <c r="B11" t="s">
        <v>41</v>
      </c>
      <c r="C11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/>
  </sheetViews>
  <sheetFormatPr defaultRowHeight="15" x14ac:dyDescent="0.2"/>
  <cols>
    <col min="1" max="1" width="13.98828125" customWidth="1"/>
    <col min="2" max="2" width="11.97265625" customWidth="1"/>
    <col min="3" max="3" width="27.98046875" customWidth="1"/>
    <col min="4" max="4" width="62.015625" customWidth="1"/>
    <col min="5" max="5" width="16.0078125" customWidth="1"/>
  </cols>
  <sheetData>
    <row r="1" spans="1:5" ht="15.95" customHeight="1" x14ac:dyDescent="0.2">
      <c r="A1" s="4" t="s">
        <v>43</v>
      </c>
      <c r="B1" s="4" t="s">
        <v>44</v>
      </c>
      <c r="C1" s="4" t="s">
        <v>45</v>
      </c>
      <c r="D1" s="4" t="s">
        <v>46</v>
      </c>
      <c r="E1" s="4" t="s">
        <v>47</v>
      </c>
    </row>
    <row r="2" spans="1:5" x14ac:dyDescent="0.2">
      <c r="A2" t="s">
        <v>48</v>
      </c>
      <c r="B2" t="s">
        <v>49</v>
      </c>
      <c r="C2" t="s">
        <v>50</v>
      </c>
      <c r="D2" t="s">
        <v>51</v>
      </c>
      <c r="E2" t="s">
        <v>52</v>
      </c>
    </row>
    <row r="3" spans="1:5" x14ac:dyDescent="0.2">
      <c r="A3" t="s">
        <v>53</v>
      </c>
      <c r="B3" t="s">
        <v>54</v>
      </c>
      <c r="C3" t="s">
        <v>55</v>
      </c>
      <c r="D3" t="s">
        <v>56</v>
      </c>
      <c r="E3" t="s">
        <v>57</v>
      </c>
    </row>
    <row r="4" spans="1:5" x14ac:dyDescent="0.2">
      <c r="A4" t="s">
        <v>58</v>
      </c>
      <c r="B4" t="s">
        <v>59</v>
      </c>
      <c r="C4" t="s">
        <v>60</v>
      </c>
      <c r="D4" t="s">
        <v>61</v>
      </c>
      <c r="E4" t="s">
        <v>57</v>
      </c>
    </row>
    <row r="5" spans="1:5" x14ac:dyDescent="0.2">
      <c r="A5" t="s">
        <v>62</v>
      </c>
      <c r="B5" t="s">
        <v>54</v>
      </c>
      <c r="C5" t="s">
        <v>63</v>
      </c>
      <c r="D5" t="s">
        <v>64</v>
      </c>
      <c r="E5" t="s">
        <v>65</v>
      </c>
    </row>
    <row r="6" spans="1:5" x14ac:dyDescent="0.2">
      <c r="A6" t="s">
        <v>66</v>
      </c>
      <c r="B6" t="s">
        <v>59</v>
      </c>
      <c r="C6" t="s">
        <v>67</v>
      </c>
      <c r="D6" t="s">
        <v>68</v>
      </c>
      <c r="E6" t="s">
        <v>65</v>
      </c>
    </row>
    <row r="7" spans="1:5" x14ac:dyDescent="0.2">
      <c r="A7" t="s">
        <v>69</v>
      </c>
      <c r="B7" t="s">
        <v>54</v>
      </c>
      <c r="C7" t="s">
        <v>70</v>
      </c>
      <c r="D7" t="s">
        <v>71</v>
      </c>
      <c r="E7" t="s">
        <v>72</v>
      </c>
    </row>
    <row r="8" spans="1:5" x14ac:dyDescent="0.2">
      <c r="A8" t="s">
        <v>73</v>
      </c>
      <c r="B8" t="s">
        <v>59</v>
      </c>
      <c r="C8" t="s">
        <v>74</v>
      </c>
      <c r="D8" t="s">
        <v>75</v>
      </c>
      <c r="E8" t="s">
        <v>72</v>
      </c>
    </row>
    <row r="9" spans="1:5" x14ac:dyDescent="0.2">
      <c r="A9" t="s">
        <v>76</v>
      </c>
      <c r="B9" t="s">
        <v>54</v>
      </c>
      <c r="C9" t="s">
        <v>77</v>
      </c>
      <c r="D9" t="s">
        <v>78</v>
      </c>
      <c r="E9" t="s">
        <v>79</v>
      </c>
    </row>
    <row r="10" spans="1:5" x14ac:dyDescent="0.2">
      <c r="A10" t="s">
        <v>80</v>
      </c>
      <c r="B10" t="s">
        <v>59</v>
      </c>
      <c r="C10" t="s">
        <v>81</v>
      </c>
      <c r="D10" t="s">
        <v>82</v>
      </c>
      <c r="E10" t="s">
        <v>79</v>
      </c>
    </row>
    <row r="11" spans="1:5" x14ac:dyDescent="0.2">
      <c r="A11" t="s">
        <v>83</v>
      </c>
      <c r="B11" t="s">
        <v>54</v>
      </c>
      <c r="C11" t="s">
        <v>84</v>
      </c>
      <c r="D11" t="s">
        <v>85</v>
      </c>
      <c r="E11" t="s">
        <v>86</v>
      </c>
    </row>
    <row r="12" spans="1:5" x14ac:dyDescent="0.2">
      <c r="A12" t="s">
        <v>87</v>
      </c>
      <c r="B12" t="s">
        <v>59</v>
      </c>
      <c r="C12" t="s">
        <v>88</v>
      </c>
      <c r="D12" t="s">
        <v>89</v>
      </c>
      <c r="E12" t="s">
        <v>86</v>
      </c>
    </row>
    <row r="13" spans="1:5" x14ac:dyDescent="0.2">
      <c r="A13" t="s">
        <v>90</v>
      </c>
      <c r="B13" t="s">
        <v>54</v>
      </c>
      <c r="C13" t="s">
        <v>91</v>
      </c>
      <c r="D13" t="s">
        <v>92</v>
      </c>
      <c r="E13" t="s">
        <v>93</v>
      </c>
    </row>
    <row r="14" spans="1:5" x14ac:dyDescent="0.2">
      <c r="A14" t="s">
        <v>94</v>
      </c>
      <c r="B14" t="s">
        <v>59</v>
      </c>
      <c r="C14" t="s">
        <v>95</v>
      </c>
      <c r="D14" t="s">
        <v>96</v>
      </c>
      <c r="E14" t="s">
        <v>93</v>
      </c>
    </row>
    <row r="15" spans="1:5" x14ac:dyDescent="0.2">
      <c r="A15" t="s">
        <v>97</v>
      </c>
      <c r="B15" t="s">
        <v>54</v>
      </c>
      <c r="C15" t="s">
        <v>98</v>
      </c>
      <c r="D15" t="s">
        <v>99</v>
      </c>
      <c r="E15" t="s">
        <v>100</v>
      </c>
    </row>
    <row r="16" spans="1:5" x14ac:dyDescent="0.2">
      <c r="A16" t="s">
        <v>101</v>
      </c>
      <c r="B16" t="s">
        <v>59</v>
      </c>
      <c r="C16" t="s">
        <v>102</v>
      </c>
      <c r="D16" t="s">
        <v>103</v>
      </c>
      <c r="E16" t="s">
        <v>100</v>
      </c>
    </row>
    <row r="17" spans="1:5" x14ac:dyDescent="0.2">
      <c r="A17" t="s">
        <v>104</v>
      </c>
      <c r="B17" t="s">
        <v>54</v>
      </c>
      <c r="C17" t="s">
        <v>105</v>
      </c>
      <c r="D17" t="s">
        <v>106</v>
      </c>
      <c r="E17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0"/>
  <sheetViews>
    <sheetView workbookViewId="0"/>
  </sheetViews>
  <sheetFormatPr defaultRowHeight="15" x14ac:dyDescent="0.2"/>
  <cols>
    <col min="1" max="1" width="11.97265625" customWidth="1"/>
    <col min="2" max="2" width="34.03125" customWidth="1"/>
    <col min="3" max="3" width="55.01953125" customWidth="1"/>
    <col min="4" max="4" width="57.9765625" customWidth="1"/>
  </cols>
  <sheetData>
    <row r="1" spans="1:4" ht="15.95" customHeight="1" x14ac:dyDescent="0.2">
      <c r="A1" s="4" t="s">
        <v>108</v>
      </c>
      <c r="B1" s="4" t="s">
        <v>109</v>
      </c>
      <c r="C1" s="4" t="s">
        <v>110</v>
      </c>
      <c r="D1" s="4" t="s">
        <v>111</v>
      </c>
    </row>
    <row r="2" spans="1:4" x14ac:dyDescent="0.2">
      <c r="A2" t="s">
        <v>52</v>
      </c>
      <c r="B2" t="s">
        <v>48</v>
      </c>
      <c r="C2" t="s">
        <v>112</v>
      </c>
      <c r="D2" t="s">
        <v>113</v>
      </c>
    </row>
    <row r="3" spans="1:4" x14ac:dyDescent="0.2">
      <c r="A3" t="s">
        <v>57</v>
      </c>
      <c r="B3" t="s">
        <v>114</v>
      </c>
      <c r="C3" t="s">
        <v>115</v>
      </c>
      <c r="D3" t="s">
        <v>116</v>
      </c>
    </row>
    <row r="4" spans="1:4" x14ac:dyDescent="0.2">
      <c r="A4" t="s">
        <v>65</v>
      </c>
      <c r="B4" t="s">
        <v>117</v>
      </c>
      <c r="C4" t="s">
        <v>118</v>
      </c>
      <c r="D4" t="s">
        <v>119</v>
      </c>
    </row>
    <row r="5" spans="1:4" x14ac:dyDescent="0.2">
      <c r="A5" t="s">
        <v>72</v>
      </c>
      <c r="B5" t="s">
        <v>120</v>
      </c>
      <c r="C5" t="s">
        <v>121</v>
      </c>
      <c r="D5" t="s">
        <v>122</v>
      </c>
    </row>
    <row r="6" spans="1:4" x14ac:dyDescent="0.2">
      <c r="A6" t="s">
        <v>79</v>
      </c>
      <c r="B6" t="s">
        <v>123</v>
      </c>
      <c r="C6" t="s">
        <v>121</v>
      </c>
      <c r="D6" t="s">
        <v>124</v>
      </c>
    </row>
    <row r="7" spans="1:4" x14ac:dyDescent="0.2">
      <c r="A7" t="s">
        <v>86</v>
      </c>
      <c r="B7" t="s">
        <v>125</v>
      </c>
      <c r="C7" t="s">
        <v>126</v>
      </c>
      <c r="D7" t="s">
        <v>127</v>
      </c>
    </row>
    <row r="8" spans="1:4" x14ac:dyDescent="0.2">
      <c r="A8" t="s">
        <v>93</v>
      </c>
      <c r="B8" t="s">
        <v>128</v>
      </c>
      <c r="C8" t="s">
        <v>129</v>
      </c>
      <c r="D8" t="s">
        <v>130</v>
      </c>
    </row>
    <row r="9" spans="1:4" x14ac:dyDescent="0.2">
      <c r="A9" t="s">
        <v>100</v>
      </c>
      <c r="B9" t="s">
        <v>131</v>
      </c>
      <c r="C9" t="s">
        <v>132</v>
      </c>
      <c r="D9" t="s">
        <v>133</v>
      </c>
    </row>
    <row r="10" spans="1:4" x14ac:dyDescent="0.2">
      <c r="A10" t="s">
        <v>107</v>
      </c>
      <c r="B10" t="s">
        <v>134</v>
      </c>
      <c r="C10" t="s">
        <v>135</v>
      </c>
      <c r="D10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7"/>
  <sheetViews>
    <sheetView workbookViewId="0"/>
  </sheetViews>
  <sheetFormatPr defaultRowHeight="15" x14ac:dyDescent="0.2"/>
  <cols>
    <col min="1" max="1" width="7.93359375" customWidth="1"/>
    <col min="2" max="3" width="13.98828125" customWidth="1"/>
    <col min="4" max="4" width="11.97265625" customWidth="1"/>
    <col min="5" max="11" width="6.05078125" customWidth="1"/>
    <col min="12" max="12" width="41.96875" customWidth="1"/>
    <col min="13" max="13" width="18.0234375" customWidth="1"/>
  </cols>
  <sheetData>
    <row r="1" spans="1:13" ht="15.95" customHeight="1" x14ac:dyDescent="0.2">
      <c r="A1" s="4" t="s">
        <v>137</v>
      </c>
      <c r="B1" s="4" t="s">
        <v>43</v>
      </c>
      <c r="C1" s="4" t="s">
        <v>44</v>
      </c>
      <c r="D1" s="4" t="s">
        <v>138</v>
      </c>
      <c r="E1" s="4" t="s">
        <v>16</v>
      </c>
      <c r="F1" s="4" t="s">
        <v>19</v>
      </c>
      <c r="G1" s="4" t="s">
        <v>22</v>
      </c>
      <c r="H1" s="4" t="s">
        <v>25</v>
      </c>
      <c r="I1" s="4" t="s">
        <v>28</v>
      </c>
      <c r="J1" s="4" t="s">
        <v>31</v>
      </c>
      <c r="K1" s="4" t="s">
        <v>34</v>
      </c>
      <c r="L1" s="4" t="s">
        <v>139</v>
      </c>
      <c r="M1" s="4" t="s">
        <v>140</v>
      </c>
    </row>
    <row r="2" spans="1:13" x14ac:dyDescent="0.2">
      <c r="A2" s="5">
        <v>0</v>
      </c>
      <c r="B2" s="5" t="s">
        <v>48</v>
      </c>
      <c r="C2" s="5" t="str">
        <f>IFERROR(VLOOKUP(B2,Lepeskodok!$A$2:$E$18,2,FALSE),"-")</f>
        <v>-</v>
      </c>
      <c r="D2" s="5" t="str">
        <f>IFERROR(VLOOKUP(B2,Lepeskodok!$A$2:$E$18,5,FALSE),"-")</f>
        <v>R00</v>
      </c>
      <c r="E2" s="5">
        <f>0</f>
        <v>0</v>
      </c>
      <c r="F2" s="5">
        <f>1</f>
        <v>1</v>
      </c>
      <c r="G2" s="5">
        <f>1</f>
        <v>1</v>
      </c>
      <c r="H2" s="5">
        <f>0</f>
        <v>0</v>
      </c>
      <c r="I2" s="5">
        <f>0</f>
        <v>0</v>
      </c>
      <c r="J2" s="5">
        <f>0</f>
        <v>0</v>
      </c>
      <c r="K2" s="5">
        <f>0</f>
        <v>0</v>
      </c>
      <c r="L2" t="str">
        <f t="shared" ref="L2:L17" si="0">"(A="&amp;E2&amp;",V="&amp;F2&amp;",R="&amp;G2&amp;",T="&amp;H2&amp;",N="&amp;I2&amp;",H="&amp;J2&amp;",W="&amp;K2&amp;")"</f>
        <v>(A=0,V=1,R=1,T=0,N=0,H=0,W=0)</v>
      </c>
      <c r="M2" t="str">
        <f t="shared" ref="M2:M17" si="1">IF(K2=2,"CHATGPT_WIN",IF(K2=1,"GEMINI_WIN",IF(J2=1,"HALTED_NO_WINNER","RUNNING")))</f>
        <v>RUNNING</v>
      </c>
    </row>
    <row r="3" spans="1:13" x14ac:dyDescent="0.2">
      <c r="A3" s="5">
        <v>1</v>
      </c>
      <c r="B3" s="5" t="s">
        <v>53</v>
      </c>
      <c r="C3" s="5" t="str">
        <f>IFERROR(VLOOKUP(B3,Lepeskodok!$A$2:$E$18,2,FALSE),"-")</f>
        <v>Gemini</v>
      </c>
      <c r="D3" s="5" t="str">
        <f>IFERROR(VLOOKUP(B3,Lepeskodok!$A$2:$E$18,5,FALSE),"-")</f>
        <v>R01</v>
      </c>
      <c r="E3" s="5">
        <f t="shared" ref="E3:E17" si="2">IF(B3="G01",1,IF(B3="C01",3,E2))</f>
        <v>1</v>
      </c>
      <c r="F3" s="5">
        <f t="shared" ref="F3:F17" si="3">F2</f>
        <v>1</v>
      </c>
      <c r="G3" s="5">
        <f t="shared" ref="G3:G17" si="4">G2</f>
        <v>1</v>
      </c>
      <c r="H3" s="5">
        <f t="shared" ref="H3:H17" si="5">IF(OR(B3="C01",B3="C02",B3="C03",B3="C04",B3="C05",B3="C06",B3="C07",B3="G08"),1,H2)</f>
        <v>0</v>
      </c>
      <c r="I3" s="5">
        <f t="shared" ref="I3:I17" si="6">I2</f>
        <v>0</v>
      </c>
      <c r="J3" s="5">
        <f t="shared" ref="J3:J17" si="7">IF(OR(B3="C07",B3="G08"),1,J2)</f>
        <v>0</v>
      </c>
      <c r="K3" s="5">
        <f t="shared" ref="K3:K17" si="8">IF(B3="C07",2,K2)</f>
        <v>0</v>
      </c>
      <c r="L3" t="str">
        <f t="shared" si="0"/>
        <v>(A=1,V=1,R=1,T=0,N=0,H=0,W=0)</v>
      </c>
      <c r="M3" t="str">
        <f t="shared" si="1"/>
        <v>RUNNING</v>
      </c>
    </row>
    <row r="4" spans="1:13" x14ac:dyDescent="0.2">
      <c r="A4" s="5">
        <v>2</v>
      </c>
      <c r="B4" s="5" t="s">
        <v>58</v>
      </c>
      <c r="C4" s="5" t="str">
        <f>IFERROR(VLOOKUP(B4,Lepeskodok!$A$2:$E$18,2,FALSE),"-")</f>
        <v>ChatGPT</v>
      </c>
      <c r="D4" s="5" t="str">
        <f>IFERROR(VLOOKUP(B4,Lepeskodok!$A$2:$E$18,5,FALSE),"-")</f>
        <v>R01</v>
      </c>
      <c r="E4" s="5">
        <f t="shared" si="2"/>
        <v>3</v>
      </c>
      <c r="F4" s="5">
        <f t="shared" si="3"/>
        <v>1</v>
      </c>
      <c r="G4" s="5">
        <f t="shared" si="4"/>
        <v>1</v>
      </c>
      <c r="H4" s="5">
        <f t="shared" si="5"/>
        <v>1</v>
      </c>
      <c r="I4" s="5">
        <f t="shared" si="6"/>
        <v>0</v>
      </c>
      <c r="J4" s="5">
        <f t="shared" si="7"/>
        <v>0</v>
      </c>
      <c r="K4" s="5">
        <f t="shared" si="8"/>
        <v>0</v>
      </c>
      <c r="L4" t="str">
        <f t="shared" si="0"/>
        <v>(A=3,V=1,R=1,T=1,N=0,H=0,W=0)</v>
      </c>
      <c r="M4" t="str">
        <f t="shared" si="1"/>
        <v>RUNNING</v>
      </c>
    </row>
    <row r="5" spans="1:13" x14ac:dyDescent="0.2">
      <c r="A5" s="5">
        <v>3</v>
      </c>
      <c r="B5" s="5" t="s">
        <v>62</v>
      </c>
      <c r="C5" s="5" t="str">
        <f>IFERROR(VLOOKUP(B5,Lepeskodok!$A$2:$E$18,2,FALSE),"-")</f>
        <v>Gemini</v>
      </c>
      <c r="D5" s="5" t="str">
        <f>IFERROR(VLOOKUP(B5,Lepeskodok!$A$2:$E$18,5,FALSE),"-")</f>
        <v>R02</v>
      </c>
      <c r="E5" s="5">
        <f t="shared" si="2"/>
        <v>3</v>
      </c>
      <c r="F5" s="5">
        <f t="shared" si="3"/>
        <v>1</v>
      </c>
      <c r="G5" s="5">
        <f t="shared" si="4"/>
        <v>1</v>
      </c>
      <c r="H5" s="5">
        <f t="shared" si="5"/>
        <v>1</v>
      </c>
      <c r="I5" s="5">
        <f t="shared" si="6"/>
        <v>0</v>
      </c>
      <c r="J5" s="5">
        <f t="shared" si="7"/>
        <v>0</v>
      </c>
      <c r="K5" s="5">
        <f t="shared" si="8"/>
        <v>0</v>
      </c>
      <c r="L5" t="str">
        <f t="shared" si="0"/>
        <v>(A=3,V=1,R=1,T=1,N=0,H=0,W=0)</v>
      </c>
      <c r="M5" t="str">
        <f t="shared" si="1"/>
        <v>RUNNING</v>
      </c>
    </row>
    <row r="6" spans="1:13" x14ac:dyDescent="0.2">
      <c r="A6" s="5">
        <v>4</v>
      </c>
      <c r="B6" s="5" t="s">
        <v>66</v>
      </c>
      <c r="C6" s="5" t="str">
        <f>IFERROR(VLOOKUP(B6,Lepeskodok!$A$2:$E$18,2,FALSE),"-")</f>
        <v>ChatGPT</v>
      </c>
      <c r="D6" s="5" t="str">
        <f>IFERROR(VLOOKUP(B6,Lepeskodok!$A$2:$E$18,5,FALSE),"-")</f>
        <v>R02</v>
      </c>
      <c r="E6" s="5">
        <f t="shared" si="2"/>
        <v>3</v>
      </c>
      <c r="F6" s="5">
        <f t="shared" si="3"/>
        <v>1</v>
      </c>
      <c r="G6" s="5">
        <f t="shared" si="4"/>
        <v>1</v>
      </c>
      <c r="H6" s="5">
        <f t="shared" si="5"/>
        <v>1</v>
      </c>
      <c r="I6" s="5">
        <f t="shared" si="6"/>
        <v>0</v>
      </c>
      <c r="J6" s="5">
        <f t="shared" si="7"/>
        <v>0</v>
      </c>
      <c r="K6" s="5">
        <f t="shared" si="8"/>
        <v>0</v>
      </c>
      <c r="L6" t="str">
        <f t="shared" si="0"/>
        <v>(A=3,V=1,R=1,T=1,N=0,H=0,W=0)</v>
      </c>
      <c r="M6" t="str">
        <f t="shared" si="1"/>
        <v>RUNNING</v>
      </c>
    </row>
    <row r="7" spans="1:13" x14ac:dyDescent="0.2">
      <c r="A7" s="5">
        <v>5</v>
      </c>
      <c r="B7" s="5" t="s">
        <v>69</v>
      </c>
      <c r="C7" s="5" t="str">
        <f>IFERROR(VLOOKUP(B7,Lepeskodok!$A$2:$E$18,2,FALSE),"-")</f>
        <v>Gemini</v>
      </c>
      <c r="D7" s="5" t="str">
        <f>IFERROR(VLOOKUP(B7,Lepeskodok!$A$2:$E$18,5,FALSE),"-")</f>
        <v>R03</v>
      </c>
      <c r="E7" s="5">
        <f t="shared" si="2"/>
        <v>3</v>
      </c>
      <c r="F7" s="5">
        <f t="shared" si="3"/>
        <v>1</v>
      </c>
      <c r="G7" s="5">
        <f t="shared" si="4"/>
        <v>1</v>
      </c>
      <c r="H7" s="5">
        <f t="shared" si="5"/>
        <v>1</v>
      </c>
      <c r="I7" s="5">
        <f t="shared" si="6"/>
        <v>0</v>
      </c>
      <c r="J7" s="5">
        <f t="shared" si="7"/>
        <v>0</v>
      </c>
      <c r="K7" s="5">
        <f t="shared" si="8"/>
        <v>0</v>
      </c>
      <c r="L7" t="str">
        <f t="shared" si="0"/>
        <v>(A=3,V=1,R=1,T=1,N=0,H=0,W=0)</v>
      </c>
      <c r="M7" t="str">
        <f t="shared" si="1"/>
        <v>RUNNING</v>
      </c>
    </row>
    <row r="8" spans="1:13" x14ac:dyDescent="0.2">
      <c r="A8" s="5">
        <v>6</v>
      </c>
      <c r="B8" s="5" t="s">
        <v>73</v>
      </c>
      <c r="C8" s="5" t="str">
        <f>IFERROR(VLOOKUP(B8,Lepeskodok!$A$2:$E$18,2,FALSE),"-")</f>
        <v>ChatGPT</v>
      </c>
      <c r="D8" s="5" t="str">
        <f>IFERROR(VLOOKUP(B8,Lepeskodok!$A$2:$E$18,5,FALSE),"-")</f>
        <v>R03</v>
      </c>
      <c r="E8" s="5">
        <f t="shared" si="2"/>
        <v>3</v>
      </c>
      <c r="F8" s="5">
        <f t="shared" si="3"/>
        <v>1</v>
      </c>
      <c r="G8" s="5">
        <f t="shared" si="4"/>
        <v>1</v>
      </c>
      <c r="H8" s="5">
        <f t="shared" si="5"/>
        <v>1</v>
      </c>
      <c r="I8" s="5">
        <f t="shared" si="6"/>
        <v>0</v>
      </c>
      <c r="J8" s="5">
        <f t="shared" si="7"/>
        <v>0</v>
      </c>
      <c r="K8" s="5">
        <f t="shared" si="8"/>
        <v>0</v>
      </c>
      <c r="L8" t="str">
        <f t="shared" si="0"/>
        <v>(A=3,V=1,R=1,T=1,N=0,H=0,W=0)</v>
      </c>
      <c r="M8" t="str">
        <f t="shared" si="1"/>
        <v>RUNNING</v>
      </c>
    </row>
    <row r="9" spans="1:13" x14ac:dyDescent="0.2">
      <c r="A9" s="5">
        <v>7</v>
      </c>
      <c r="B9" s="5" t="s">
        <v>76</v>
      </c>
      <c r="C9" s="5" t="str">
        <f>IFERROR(VLOOKUP(B9,Lepeskodok!$A$2:$E$18,2,FALSE),"-")</f>
        <v>Gemini</v>
      </c>
      <c r="D9" s="5" t="str">
        <f>IFERROR(VLOOKUP(B9,Lepeskodok!$A$2:$E$18,5,FALSE),"-")</f>
        <v>R04</v>
      </c>
      <c r="E9" s="5">
        <f t="shared" si="2"/>
        <v>3</v>
      </c>
      <c r="F9" s="5">
        <f t="shared" si="3"/>
        <v>1</v>
      </c>
      <c r="G9" s="5">
        <f t="shared" si="4"/>
        <v>1</v>
      </c>
      <c r="H9" s="5">
        <f t="shared" si="5"/>
        <v>1</v>
      </c>
      <c r="I9" s="5">
        <f t="shared" si="6"/>
        <v>0</v>
      </c>
      <c r="J9" s="5">
        <f t="shared" si="7"/>
        <v>0</v>
      </c>
      <c r="K9" s="5">
        <f t="shared" si="8"/>
        <v>0</v>
      </c>
      <c r="L9" t="str">
        <f t="shared" si="0"/>
        <v>(A=3,V=1,R=1,T=1,N=0,H=0,W=0)</v>
      </c>
      <c r="M9" t="str">
        <f t="shared" si="1"/>
        <v>RUNNING</v>
      </c>
    </row>
    <row r="10" spans="1:13" x14ac:dyDescent="0.2">
      <c r="A10" s="5">
        <v>8</v>
      </c>
      <c r="B10" s="5" t="s">
        <v>80</v>
      </c>
      <c r="C10" s="5" t="str">
        <f>IFERROR(VLOOKUP(B10,Lepeskodok!$A$2:$E$18,2,FALSE),"-")</f>
        <v>ChatGPT</v>
      </c>
      <c r="D10" s="5" t="str">
        <f>IFERROR(VLOOKUP(B10,Lepeskodok!$A$2:$E$18,5,FALSE),"-")</f>
        <v>R04</v>
      </c>
      <c r="E10" s="5">
        <f t="shared" si="2"/>
        <v>3</v>
      </c>
      <c r="F10" s="5">
        <f t="shared" si="3"/>
        <v>1</v>
      </c>
      <c r="G10" s="5">
        <f t="shared" si="4"/>
        <v>1</v>
      </c>
      <c r="H10" s="5">
        <f t="shared" si="5"/>
        <v>1</v>
      </c>
      <c r="I10" s="5">
        <f t="shared" si="6"/>
        <v>0</v>
      </c>
      <c r="J10" s="5">
        <f t="shared" si="7"/>
        <v>0</v>
      </c>
      <c r="K10" s="5">
        <f t="shared" si="8"/>
        <v>0</v>
      </c>
      <c r="L10" t="str">
        <f t="shared" si="0"/>
        <v>(A=3,V=1,R=1,T=1,N=0,H=0,W=0)</v>
      </c>
      <c r="M10" t="str">
        <f t="shared" si="1"/>
        <v>RUNNING</v>
      </c>
    </row>
    <row r="11" spans="1:13" x14ac:dyDescent="0.2">
      <c r="A11" s="5">
        <v>9</v>
      </c>
      <c r="B11" s="5" t="s">
        <v>83</v>
      </c>
      <c r="C11" s="5" t="str">
        <f>IFERROR(VLOOKUP(B11,Lepeskodok!$A$2:$E$18,2,FALSE),"-")</f>
        <v>Gemini</v>
      </c>
      <c r="D11" s="5" t="str">
        <f>IFERROR(VLOOKUP(B11,Lepeskodok!$A$2:$E$18,5,FALSE),"-")</f>
        <v>R05</v>
      </c>
      <c r="E11" s="5">
        <f t="shared" si="2"/>
        <v>3</v>
      </c>
      <c r="F11" s="5">
        <f t="shared" si="3"/>
        <v>1</v>
      </c>
      <c r="G11" s="5">
        <f t="shared" si="4"/>
        <v>1</v>
      </c>
      <c r="H11" s="5">
        <f t="shared" si="5"/>
        <v>1</v>
      </c>
      <c r="I11" s="5">
        <f t="shared" si="6"/>
        <v>0</v>
      </c>
      <c r="J11" s="5">
        <f t="shared" si="7"/>
        <v>0</v>
      </c>
      <c r="K11" s="5">
        <f t="shared" si="8"/>
        <v>0</v>
      </c>
      <c r="L11" t="str">
        <f t="shared" si="0"/>
        <v>(A=3,V=1,R=1,T=1,N=0,H=0,W=0)</v>
      </c>
      <c r="M11" t="str">
        <f t="shared" si="1"/>
        <v>RUNNING</v>
      </c>
    </row>
    <row r="12" spans="1:13" x14ac:dyDescent="0.2">
      <c r="A12" s="5">
        <v>10</v>
      </c>
      <c r="B12" s="5" t="s">
        <v>87</v>
      </c>
      <c r="C12" s="5" t="str">
        <f>IFERROR(VLOOKUP(B12,Lepeskodok!$A$2:$E$18,2,FALSE),"-")</f>
        <v>ChatGPT</v>
      </c>
      <c r="D12" s="5" t="str">
        <f>IFERROR(VLOOKUP(B12,Lepeskodok!$A$2:$E$18,5,FALSE),"-")</f>
        <v>R05</v>
      </c>
      <c r="E12" s="5">
        <f t="shared" si="2"/>
        <v>3</v>
      </c>
      <c r="F12" s="5">
        <f t="shared" si="3"/>
        <v>1</v>
      </c>
      <c r="G12" s="5">
        <f t="shared" si="4"/>
        <v>1</v>
      </c>
      <c r="H12" s="5">
        <f t="shared" si="5"/>
        <v>1</v>
      </c>
      <c r="I12" s="5">
        <f t="shared" si="6"/>
        <v>0</v>
      </c>
      <c r="J12" s="5">
        <f t="shared" si="7"/>
        <v>0</v>
      </c>
      <c r="K12" s="5">
        <f t="shared" si="8"/>
        <v>0</v>
      </c>
      <c r="L12" t="str">
        <f t="shared" si="0"/>
        <v>(A=3,V=1,R=1,T=1,N=0,H=0,W=0)</v>
      </c>
      <c r="M12" t="str">
        <f t="shared" si="1"/>
        <v>RUNNING</v>
      </c>
    </row>
    <row r="13" spans="1:13" x14ac:dyDescent="0.2">
      <c r="A13" s="5">
        <v>11</v>
      </c>
      <c r="B13" s="5" t="s">
        <v>90</v>
      </c>
      <c r="C13" s="5" t="str">
        <f>IFERROR(VLOOKUP(B13,Lepeskodok!$A$2:$E$18,2,FALSE),"-")</f>
        <v>Gemini</v>
      </c>
      <c r="D13" s="5" t="str">
        <f>IFERROR(VLOOKUP(B13,Lepeskodok!$A$2:$E$18,5,FALSE),"-")</f>
        <v>R06</v>
      </c>
      <c r="E13" s="5">
        <f t="shared" si="2"/>
        <v>3</v>
      </c>
      <c r="F13" s="5">
        <f t="shared" si="3"/>
        <v>1</v>
      </c>
      <c r="G13" s="5">
        <f t="shared" si="4"/>
        <v>1</v>
      </c>
      <c r="H13" s="5">
        <f t="shared" si="5"/>
        <v>1</v>
      </c>
      <c r="I13" s="5">
        <f t="shared" si="6"/>
        <v>0</v>
      </c>
      <c r="J13" s="5">
        <f t="shared" si="7"/>
        <v>0</v>
      </c>
      <c r="K13" s="5">
        <f t="shared" si="8"/>
        <v>0</v>
      </c>
      <c r="L13" t="str">
        <f t="shared" si="0"/>
        <v>(A=3,V=1,R=1,T=1,N=0,H=0,W=0)</v>
      </c>
      <c r="M13" t="str">
        <f t="shared" si="1"/>
        <v>RUNNING</v>
      </c>
    </row>
    <row r="14" spans="1:13" x14ac:dyDescent="0.2">
      <c r="A14" s="5">
        <v>12</v>
      </c>
      <c r="B14" s="5" t="s">
        <v>94</v>
      </c>
      <c r="C14" s="5" t="str">
        <f>IFERROR(VLOOKUP(B14,Lepeskodok!$A$2:$E$18,2,FALSE),"-")</f>
        <v>ChatGPT</v>
      </c>
      <c r="D14" s="5" t="str">
        <f>IFERROR(VLOOKUP(B14,Lepeskodok!$A$2:$E$18,5,FALSE),"-")</f>
        <v>R06</v>
      </c>
      <c r="E14" s="5">
        <f t="shared" si="2"/>
        <v>3</v>
      </c>
      <c r="F14" s="5">
        <f t="shared" si="3"/>
        <v>1</v>
      </c>
      <c r="G14" s="5">
        <f t="shared" si="4"/>
        <v>1</v>
      </c>
      <c r="H14" s="5">
        <f t="shared" si="5"/>
        <v>1</v>
      </c>
      <c r="I14" s="5">
        <f t="shared" si="6"/>
        <v>0</v>
      </c>
      <c r="J14" s="5">
        <f t="shared" si="7"/>
        <v>0</v>
      </c>
      <c r="K14" s="5">
        <f t="shared" si="8"/>
        <v>0</v>
      </c>
      <c r="L14" t="str">
        <f t="shared" si="0"/>
        <v>(A=3,V=1,R=1,T=1,N=0,H=0,W=0)</v>
      </c>
      <c r="M14" t="str">
        <f t="shared" si="1"/>
        <v>RUNNING</v>
      </c>
    </row>
    <row r="15" spans="1:13" x14ac:dyDescent="0.2">
      <c r="A15" s="5">
        <v>13</v>
      </c>
      <c r="B15" s="5" t="s">
        <v>97</v>
      </c>
      <c r="C15" s="5" t="str">
        <f>IFERROR(VLOOKUP(B15,Lepeskodok!$A$2:$E$18,2,FALSE),"-")</f>
        <v>Gemini</v>
      </c>
      <c r="D15" s="5" t="str">
        <f>IFERROR(VLOOKUP(B15,Lepeskodok!$A$2:$E$18,5,FALSE),"-")</f>
        <v>R07</v>
      </c>
      <c r="E15" s="5">
        <f t="shared" si="2"/>
        <v>3</v>
      </c>
      <c r="F15" s="5">
        <f t="shared" si="3"/>
        <v>1</v>
      </c>
      <c r="G15" s="5">
        <f t="shared" si="4"/>
        <v>1</v>
      </c>
      <c r="H15" s="5">
        <f t="shared" si="5"/>
        <v>1</v>
      </c>
      <c r="I15" s="5">
        <f t="shared" si="6"/>
        <v>0</v>
      </c>
      <c r="J15" s="5">
        <f t="shared" si="7"/>
        <v>0</v>
      </c>
      <c r="K15" s="5">
        <f t="shared" si="8"/>
        <v>0</v>
      </c>
      <c r="L15" t="str">
        <f t="shared" si="0"/>
        <v>(A=3,V=1,R=1,T=1,N=0,H=0,W=0)</v>
      </c>
      <c r="M15" t="str">
        <f t="shared" si="1"/>
        <v>RUNNING</v>
      </c>
    </row>
    <row r="16" spans="1:13" x14ac:dyDescent="0.2">
      <c r="A16" s="5">
        <v>14</v>
      </c>
      <c r="B16" s="5" t="s">
        <v>101</v>
      </c>
      <c r="C16" s="5" t="str">
        <f>IFERROR(VLOOKUP(B16,Lepeskodok!$A$2:$E$18,2,FALSE),"-")</f>
        <v>ChatGPT</v>
      </c>
      <c r="D16" s="5" t="str">
        <f>IFERROR(VLOOKUP(B16,Lepeskodok!$A$2:$E$18,5,FALSE),"-")</f>
        <v>R07</v>
      </c>
      <c r="E16" s="5">
        <f t="shared" si="2"/>
        <v>3</v>
      </c>
      <c r="F16" s="5">
        <f t="shared" si="3"/>
        <v>1</v>
      </c>
      <c r="G16" s="5">
        <f t="shared" si="4"/>
        <v>1</v>
      </c>
      <c r="H16" s="5">
        <f t="shared" si="5"/>
        <v>1</v>
      </c>
      <c r="I16" s="5">
        <f t="shared" si="6"/>
        <v>0</v>
      </c>
      <c r="J16" s="5">
        <f t="shared" si="7"/>
        <v>1</v>
      </c>
      <c r="K16" s="5">
        <f t="shared" si="8"/>
        <v>2</v>
      </c>
      <c r="L16" t="str">
        <f t="shared" si="0"/>
        <v>(A=3,V=1,R=1,T=1,N=0,H=1,W=2)</v>
      </c>
      <c r="M16" t="str">
        <f t="shared" si="1"/>
        <v>CHATGPT_WIN</v>
      </c>
    </row>
    <row r="17" spans="1:13" x14ac:dyDescent="0.2">
      <c r="A17" s="5">
        <v>15</v>
      </c>
      <c r="B17" s="5" t="s">
        <v>104</v>
      </c>
      <c r="C17" s="5" t="str">
        <f>IFERROR(VLOOKUP(B17,Lepeskodok!$A$2:$E$18,2,FALSE),"-")</f>
        <v>Gemini</v>
      </c>
      <c r="D17" s="5" t="str">
        <f>IFERROR(VLOOKUP(B17,Lepeskodok!$A$2:$E$18,5,FALSE),"-")</f>
        <v>R08</v>
      </c>
      <c r="E17" s="5">
        <f t="shared" si="2"/>
        <v>3</v>
      </c>
      <c r="F17" s="5">
        <f t="shared" si="3"/>
        <v>1</v>
      </c>
      <c r="G17" s="5">
        <f t="shared" si="4"/>
        <v>1</v>
      </c>
      <c r="H17" s="5">
        <f t="shared" si="5"/>
        <v>1</v>
      </c>
      <c r="I17" s="5">
        <f t="shared" si="6"/>
        <v>0</v>
      </c>
      <c r="J17" s="5">
        <f t="shared" si="7"/>
        <v>1</v>
      </c>
      <c r="K17" s="5">
        <f t="shared" si="8"/>
        <v>2</v>
      </c>
      <c r="L17" t="str">
        <f t="shared" si="0"/>
        <v>(A=3,V=1,R=1,T=1,N=0,H=1,W=2)</v>
      </c>
      <c r="M17" t="str">
        <f t="shared" si="1"/>
        <v>CHATGPT_WIN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workbookViewId="0"/>
  </sheetViews>
  <sheetFormatPr defaultRowHeight="15" x14ac:dyDescent="0.2"/>
  <cols>
    <col min="1" max="1" width="27.98046875" customWidth="1"/>
    <col min="2" max="2" width="23.9453125" customWidth="1"/>
    <col min="3" max="3" width="20.04296875" customWidth="1"/>
    <col min="4" max="4" width="13.98828125" customWidth="1"/>
  </cols>
  <sheetData>
    <row r="1" spans="1:4" ht="15.95" customHeight="1" x14ac:dyDescent="0.2">
      <c r="A1" s="4" t="s">
        <v>141</v>
      </c>
      <c r="B1" s="4" t="s">
        <v>142</v>
      </c>
      <c r="C1" s="4" t="s">
        <v>143</v>
      </c>
      <c r="D1" s="4" t="s">
        <v>144</v>
      </c>
    </row>
    <row r="2" spans="1:4" x14ac:dyDescent="0.2">
      <c r="A2" s="2" t="s">
        <v>145</v>
      </c>
      <c r="B2" s="2">
        <f>Run_Formulas!K17</f>
        <v>2</v>
      </c>
      <c r="C2" s="2" t="s">
        <v>146</v>
      </c>
      <c r="D2" s="2" t="str">
        <f t="shared" ref="D2:D8" si="0">IF(B2=C2,"PASS","FAIL")</f>
        <v>FAIL</v>
      </c>
    </row>
    <row r="3" spans="1:4" x14ac:dyDescent="0.2">
      <c r="A3" s="2" t="s">
        <v>147</v>
      </c>
      <c r="B3" s="2">
        <f>COUNTIF(Run_Formulas!$E$2:$E$17,2)</f>
        <v>0</v>
      </c>
      <c r="C3" s="2" t="s">
        <v>148</v>
      </c>
      <c r="D3" s="2" t="str">
        <f t="shared" si="0"/>
        <v>FAIL</v>
      </c>
    </row>
    <row r="4" spans="1:4" ht="27.75" x14ac:dyDescent="0.2">
      <c r="A4" s="2" t="s">
        <v>149</v>
      </c>
      <c r="B4" s="2">
        <f>MAX(Run_Formulas!$I$2:$I$17)</f>
        <v>0</v>
      </c>
      <c r="C4" s="2" t="s">
        <v>148</v>
      </c>
      <c r="D4" s="2" t="str">
        <f t="shared" si="0"/>
        <v>FAIL</v>
      </c>
    </row>
    <row r="5" spans="1:4" x14ac:dyDescent="0.2">
      <c r="A5" s="2" t="s">
        <v>150</v>
      </c>
      <c r="B5" s="2">
        <f>MIN(Run_Formulas!$G$2:$G$17)</f>
        <v>1</v>
      </c>
      <c r="C5" s="2" t="s">
        <v>151</v>
      </c>
      <c r="D5" s="2" t="str">
        <f t="shared" si="0"/>
        <v>FAIL</v>
      </c>
    </row>
    <row r="6" spans="1:4" x14ac:dyDescent="0.2">
      <c r="A6" s="2" t="s">
        <v>152</v>
      </c>
      <c r="B6" s="2">
        <f>MIN(Run_Formulas!$F$2:$F$17)</f>
        <v>1</v>
      </c>
      <c r="C6" s="2" t="s">
        <v>151</v>
      </c>
      <c r="D6" s="2" t="str">
        <f t="shared" si="0"/>
        <v>FAIL</v>
      </c>
    </row>
    <row r="7" spans="1:4" x14ac:dyDescent="0.2">
      <c r="A7" s="2" t="s">
        <v>153</v>
      </c>
      <c r="B7" s="2">
        <f>Run_Formulas!J17</f>
        <v>1</v>
      </c>
      <c r="C7" s="2" t="s">
        <v>151</v>
      </c>
      <c r="D7" s="2" t="str">
        <f t="shared" si="0"/>
        <v>FAIL</v>
      </c>
    </row>
    <row r="8" spans="1:4" x14ac:dyDescent="0.2">
      <c r="A8" s="2" t="s">
        <v>154</v>
      </c>
      <c r="B8" s="2" t="str">
        <f>Run_Formulas!M17</f>
        <v>CHATGPT_WIN</v>
      </c>
      <c r="C8" s="2" t="s">
        <v>155</v>
      </c>
      <c r="D8" s="2" t="str">
        <f t="shared" si="0"/>
        <v>PASS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7"/>
  <sheetViews>
    <sheetView workbookViewId="0"/>
  </sheetViews>
  <sheetFormatPr defaultRowHeight="15" x14ac:dyDescent="0.2"/>
  <cols>
    <col min="1" max="1" width="11.97265625" customWidth="1"/>
    <col min="2" max="2" width="52.05859375" customWidth="1"/>
  </cols>
  <sheetData>
    <row r="1" spans="1:2" ht="15.95" customHeight="1" x14ac:dyDescent="0.2">
      <c r="A1" s="3" t="s">
        <v>156</v>
      </c>
      <c r="B1" s="3" t="s">
        <v>157</v>
      </c>
    </row>
    <row r="2" spans="1:2" x14ac:dyDescent="0.2">
      <c r="A2" t="s">
        <v>158</v>
      </c>
      <c r="B2" t="s">
        <v>159</v>
      </c>
    </row>
    <row r="3" spans="1:2" x14ac:dyDescent="0.2">
      <c r="A3" t="s">
        <v>53</v>
      </c>
      <c r="B3" t="s">
        <v>160</v>
      </c>
    </row>
    <row r="4" spans="1:2" x14ac:dyDescent="0.2">
      <c r="A4" t="s">
        <v>58</v>
      </c>
      <c r="B4" t="s">
        <v>161</v>
      </c>
    </row>
    <row r="5" spans="1:2" x14ac:dyDescent="0.2">
      <c r="A5" t="s">
        <v>62</v>
      </c>
      <c r="B5" t="s">
        <v>161</v>
      </c>
    </row>
    <row r="6" spans="1:2" x14ac:dyDescent="0.2">
      <c r="A6" t="s">
        <v>66</v>
      </c>
      <c r="B6" t="s">
        <v>161</v>
      </c>
    </row>
    <row r="7" spans="1:2" x14ac:dyDescent="0.2">
      <c r="A7" t="s">
        <v>69</v>
      </c>
      <c r="B7" t="s">
        <v>161</v>
      </c>
    </row>
    <row r="8" spans="1:2" x14ac:dyDescent="0.2">
      <c r="A8" t="s">
        <v>73</v>
      </c>
      <c r="B8" t="s">
        <v>161</v>
      </c>
    </row>
    <row r="9" spans="1:2" x14ac:dyDescent="0.2">
      <c r="A9" t="s">
        <v>76</v>
      </c>
      <c r="B9" t="s">
        <v>161</v>
      </c>
    </row>
    <row r="10" spans="1:2" x14ac:dyDescent="0.2">
      <c r="A10" t="s">
        <v>80</v>
      </c>
      <c r="B10" t="s">
        <v>161</v>
      </c>
    </row>
    <row r="11" spans="1:2" x14ac:dyDescent="0.2">
      <c r="A11" t="s">
        <v>83</v>
      </c>
      <c r="B11" t="s">
        <v>161</v>
      </c>
    </row>
    <row r="12" spans="1:2" x14ac:dyDescent="0.2">
      <c r="A12" t="s">
        <v>87</v>
      </c>
      <c r="B12" t="s">
        <v>161</v>
      </c>
    </row>
    <row r="13" spans="1:2" x14ac:dyDescent="0.2">
      <c r="A13" t="s">
        <v>90</v>
      </c>
      <c r="B13" t="s">
        <v>161</v>
      </c>
    </row>
    <row r="14" spans="1:2" x14ac:dyDescent="0.2">
      <c r="A14" t="s">
        <v>94</v>
      </c>
      <c r="B14" t="s">
        <v>161</v>
      </c>
    </row>
    <row r="15" spans="1:2" x14ac:dyDescent="0.2">
      <c r="A15" t="s">
        <v>97</v>
      </c>
      <c r="B15" t="s">
        <v>161</v>
      </c>
    </row>
    <row r="16" spans="1:2" x14ac:dyDescent="0.2">
      <c r="A16" t="s">
        <v>101</v>
      </c>
      <c r="B16" t="s">
        <v>162</v>
      </c>
    </row>
    <row r="17" spans="1:2" x14ac:dyDescent="0.2">
      <c r="A17" t="s">
        <v>104</v>
      </c>
      <c r="B17" t="s">
        <v>162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README</vt:lpstr>
      <vt:lpstr>Specifikacio</vt:lpstr>
      <vt:lpstr>Lepeskodok</vt:lpstr>
      <vt:lpstr>Atmeneti_szabalyok</vt:lpstr>
      <vt:lpstr>Run_Formulas</vt:lpstr>
      <vt:lpstr>Validacio</vt:lpstr>
      <vt:lpstr>Kompakt_Lepessor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Marcell</dc:creator>
  <cp:lastModifiedBy>Marcell</cp:lastModifiedBy>
  <dcterms:created xsi:type="dcterms:W3CDTF">2026-06-23T12:30:23Z</dcterms:created>
  <dcterms:modified xsi:type="dcterms:W3CDTF">2026-06-23T12:30:23Z</dcterms:modified>
</cp:coreProperties>
</file>