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Latitude\Downloads\"/>
    </mc:Choice>
  </mc:AlternateContent>
  <xr:revisionPtr revIDLastSave="0" documentId="13_ncr:1_{6D227E8D-F0A7-4D9C-BC37-8B7407BDB38D}" xr6:coauthVersionLast="45" xr6:coauthVersionMax="45" xr10:uidLastSave="{00000000-0000-0000-0000-000000000000}"/>
  <bookViews>
    <workbookView xWindow="-110" yWindow="-110" windowWidth="19420" windowHeight="10560" tabRatio="754" firstSheet="4" activeTab="13" xr2:uid="{845F2C8C-C444-4978-A2E9-3F70D3F9A6BB}"/>
  </bookViews>
  <sheets>
    <sheet name="Summary" sheetId="13" r:id="rId1"/>
    <sheet name="Structure" sheetId="14" r:id="rId2"/>
    <sheet name="Sheet 1" sheetId="15" r:id="rId3"/>
    <sheet name="wiki" sheetId="2" r:id="rId4"/>
    <sheet name="statista_all" sheetId="8" r:id="rId5"/>
    <sheet name="only EU" sheetId="12" r:id="rId6"/>
    <sheet name="statista" sheetId="4" r:id="rId7"/>
    <sheet name="statista2" sheetId="6" r:id="rId8"/>
    <sheet name="vaccine" sheetId="5" r:id="rId9"/>
    <sheet name="vaccine2" sheetId="7" r:id="rId10"/>
    <sheet name="vaccine3" sheetId="9" r:id="rId11"/>
    <sheet name="Länder" sheetId="10" r:id="rId12"/>
    <sheet name="pivot" sheetId="18" r:id="rId13"/>
    <sheet name="curl" sheetId="20" r:id="rId14"/>
    <sheet name="db" sheetId="11" r:id="rId15"/>
    <sheet name="modell1" sheetId="17" r:id="rId16"/>
    <sheet name="modell1 (2)" sheetId="19" r:id="rId17"/>
  </sheets>
  <definedNames>
    <definedName name="_xlnm._FilterDatabase" localSheetId="13" hidden="1">curl!$V$94:$AR$121</definedName>
    <definedName name="_xlnm._FilterDatabase" localSheetId="6" hidden="1">statista!$H$211:$I$334</definedName>
    <definedName name="_ftn1" localSheetId="8">vaccine!$J$52</definedName>
    <definedName name="_ftnref1" localSheetId="8">vaccine!$J$1</definedName>
  </definedNames>
  <calcPr calcId="191029"/>
  <pivotCaches>
    <pivotCache cacheId="0" r:id="rId18"/>
    <pivotCache cacheId="1" r:id="rId19"/>
    <pivotCache cacheId="2" r:id="rId2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189" i="20" l="1"/>
  <c r="AN7" i="20" l="1"/>
  <c r="AM7" i="20"/>
  <c r="AL7" i="20"/>
  <c r="AK7" i="20"/>
  <c r="AJ7" i="20"/>
  <c r="AI7" i="20"/>
  <c r="AH7" i="20"/>
  <c r="AG7" i="20"/>
  <c r="AF7" i="20"/>
  <c r="AE7" i="20"/>
  <c r="AD7" i="20"/>
  <c r="AC7" i="20"/>
  <c r="AB7" i="20"/>
  <c r="AA7" i="20"/>
  <c r="Z7" i="20"/>
  <c r="Y7" i="20"/>
  <c r="X7" i="20"/>
  <c r="AN6" i="20"/>
  <c r="AM6" i="20"/>
  <c r="AL6" i="20"/>
  <c r="AK6" i="20"/>
  <c r="AJ6" i="20"/>
  <c r="AI6" i="20"/>
  <c r="AH6" i="20"/>
  <c r="AG6" i="20"/>
  <c r="AF6" i="20"/>
  <c r="AE6" i="20"/>
  <c r="AD6" i="20"/>
  <c r="AC6" i="20"/>
  <c r="AB6" i="20"/>
  <c r="AA6" i="20"/>
  <c r="Z6" i="20"/>
  <c r="Y6" i="20"/>
  <c r="X6" i="20"/>
  <c r="W6" i="20"/>
  <c r="W7" i="20"/>
  <c r="V34" i="20"/>
  <c r="V33" i="20"/>
  <c r="V32" i="20"/>
  <c r="V31" i="20"/>
  <c r="V30" i="20"/>
  <c r="V29" i="20"/>
  <c r="V28" i="20"/>
  <c r="V27" i="20"/>
  <c r="V26" i="20"/>
  <c r="V25" i="20"/>
  <c r="V24" i="20"/>
  <c r="V23" i="20"/>
  <c r="V22" i="20"/>
  <c r="V21" i="20"/>
  <c r="V20" i="20"/>
  <c r="V19" i="20"/>
  <c r="V18" i="20"/>
  <c r="V17" i="20"/>
  <c r="V16" i="20"/>
  <c r="V15" i="20"/>
  <c r="V14" i="20"/>
  <c r="V13" i="20"/>
  <c r="V12" i="20"/>
  <c r="V11" i="20"/>
  <c r="V10" i="20"/>
  <c r="V9" i="20"/>
  <c r="V8" i="20"/>
  <c r="O170" i="18"/>
  <c r="M170" i="18"/>
  <c r="K142" i="18"/>
  <c r="J142" i="18"/>
  <c r="I142" i="18"/>
  <c r="H142" i="18"/>
  <c r="G142" i="18"/>
  <c r="F142" i="18"/>
  <c r="E142" i="18"/>
  <c r="D142" i="18"/>
  <c r="C142" i="18"/>
  <c r="V96" i="20"/>
  <c r="V97" i="20"/>
  <c r="V98" i="20"/>
  <c r="V99" i="20"/>
  <c r="V100" i="20"/>
  <c r="V101" i="20"/>
  <c r="V102" i="20"/>
  <c r="V103" i="20"/>
  <c r="V104" i="20"/>
  <c r="V105" i="20"/>
  <c r="V106" i="20"/>
  <c r="V107" i="20"/>
  <c r="V108" i="20"/>
  <c r="V109" i="20"/>
  <c r="V110" i="20"/>
  <c r="V111" i="20"/>
  <c r="V112" i="20"/>
  <c r="V113" i="20"/>
  <c r="V114" i="20"/>
  <c r="V115" i="20"/>
  <c r="V116" i="20"/>
  <c r="V117" i="20"/>
  <c r="V118" i="20"/>
  <c r="V119" i="20"/>
  <c r="V120" i="20"/>
  <c r="V121" i="20"/>
  <c r="V95" i="20"/>
  <c r="AV129" i="20" l="1"/>
  <c r="AV128" i="20"/>
  <c r="AV127" i="20"/>
  <c r="AV126" i="20"/>
  <c r="AV125" i="20"/>
  <c r="AV124" i="20"/>
  <c r="AV123" i="20"/>
  <c r="AV122" i="20"/>
  <c r="AV121" i="20"/>
  <c r="AV120" i="20"/>
  <c r="AV119" i="20"/>
  <c r="AV118" i="20"/>
  <c r="AV117" i="20"/>
  <c r="AV116" i="20"/>
  <c r="AV115" i="20"/>
  <c r="AV114" i="20"/>
  <c r="AV113" i="20"/>
  <c r="AV112" i="20"/>
  <c r="AV111" i="20"/>
  <c r="AV110" i="20"/>
  <c r="AV109" i="20"/>
  <c r="AV108" i="20"/>
  <c r="AV107" i="20"/>
  <c r="AV106" i="20"/>
  <c r="AV105" i="20"/>
  <c r="AV104" i="20"/>
  <c r="AV103" i="20"/>
  <c r="AV102" i="20"/>
  <c r="AV101" i="20"/>
  <c r="AV100" i="20"/>
  <c r="AV99" i="20"/>
  <c r="AV98" i="20"/>
  <c r="AV97" i="20"/>
  <c r="AV96" i="20"/>
  <c r="AV95" i="20"/>
  <c r="AT121" i="20"/>
  <c r="AT120" i="20"/>
  <c r="AT119" i="20"/>
  <c r="AT118" i="20"/>
  <c r="AT117" i="20"/>
  <c r="AT116" i="20"/>
  <c r="AT115" i="20"/>
  <c r="AT114" i="20"/>
  <c r="AT113" i="20"/>
  <c r="AT112" i="20"/>
  <c r="AT111" i="20"/>
  <c r="AT110" i="20"/>
  <c r="AT109" i="20"/>
  <c r="AT108" i="20"/>
  <c r="AT107" i="20"/>
  <c r="AT106" i="20"/>
  <c r="AT105" i="20"/>
  <c r="AT104" i="20"/>
  <c r="AT103" i="20"/>
  <c r="AT102" i="20"/>
  <c r="AT101" i="20"/>
  <c r="AT100" i="20"/>
  <c r="AT99" i="20"/>
  <c r="AT98" i="20"/>
  <c r="AT97" i="20"/>
  <c r="AT96" i="20"/>
  <c r="AT95" i="20"/>
  <c r="AU93" i="20"/>
  <c r="AT93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T55" i="20"/>
  <c r="T56" i="20"/>
  <c r="T57" i="20"/>
  <c r="T58" i="20"/>
  <c r="T59" i="20"/>
  <c r="T60" i="20"/>
  <c r="T61" i="20"/>
  <c r="T62" i="20"/>
  <c r="T63" i="20"/>
  <c r="T36" i="20"/>
  <c r="S63" i="20"/>
  <c r="S62" i="20"/>
  <c r="S61" i="20"/>
  <c r="S60" i="20"/>
  <c r="S59" i="20"/>
  <c r="S58" i="20"/>
  <c r="S57" i="20"/>
  <c r="S56" i="20"/>
  <c r="S55" i="20"/>
  <c r="S54" i="20"/>
  <c r="S53" i="20"/>
  <c r="S52" i="20"/>
  <c r="S51" i="20"/>
  <c r="S50" i="20"/>
  <c r="S49" i="20"/>
  <c r="S48" i="20"/>
  <c r="S47" i="20"/>
  <c r="S46" i="20"/>
  <c r="S45" i="20"/>
  <c r="S44" i="20"/>
  <c r="S43" i="20"/>
  <c r="S42" i="20"/>
  <c r="S41" i="20"/>
  <c r="S40" i="20"/>
  <c r="S39" i="20"/>
  <c r="S38" i="20"/>
  <c r="S37" i="20"/>
  <c r="B144" i="20" l="1"/>
  <c r="AC181" i="20"/>
  <c r="AB181" i="20"/>
  <c r="AA181" i="20"/>
  <c r="Z181" i="20"/>
  <c r="Y181" i="20"/>
  <c r="X181" i="20"/>
  <c r="W181" i="20"/>
  <c r="V181" i="20"/>
  <c r="R181" i="20"/>
  <c r="O142" i="20"/>
  <c r="L145" i="20"/>
  <c r="O143" i="20" s="1"/>
  <c r="L146" i="20"/>
  <c r="L147" i="20"/>
  <c r="L148" i="20"/>
  <c r="L149" i="20"/>
  <c r="L150" i="20"/>
  <c r="L151" i="20"/>
  <c r="L152" i="20"/>
  <c r="L153" i="20"/>
  <c r="L154" i="20"/>
  <c r="L155" i="20"/>
  <c r="L156" i="20"/>
  <c r="L157" i="20"/>
  <c r="L158" i="20"/>
  <c r="L159" i="20"/>
  <c r="L160" i="20"/>
  <c r="L161" i="20"/>
  <c r="L162" i="20"/>
  <c r="L163" i="20"/>
  <c r="L164" i="20"/>
  <c r="L165" i="20"/>
  <c r="L166" i="20"/>
  <c r="L167" i="20"/>
  <c r="L168" i="20"/>
  <c r="L169" i="20"/>
  <c r="L170" i="20"/>
  <c r="L144" i="20"/>
  <c r="J170" i="20"/>
  <c r="I170" i="20"/>
  <c r="H170" i="20"/>
  <c r="G170" i="20"/>
  <c r="F170" i="20"/>
  <c r="E170" i="20"/>
  <c r="D170" i="20"/>
  <c r="C170" i="20"/>
  <c r="B170" i="20"/>
  <c r="J169" i="20"/>
  <c r="I169" i="20"/>
  <c r="H169" i="20"/>
  <c r="G169" i="20"/>
  <c r="F169" i="20"/>
  <c r="E169" i="20"/>
  <c r="D169" i="20"/>
  <c r="C169" i="20"/>
  <c r="B169" i="20"/>
  <c r="J168" i="20"/>
  <c r="I168" i="20"/>
  <c r="H168" i="20"/>
  <c r="G168" i="20"/>
  <c r="F168" i="20"/>
  <c r="E168" i="20"/>
  <c r="D168" i="20"/>
  <c r="C168" i="20"/>
  <c r="B168" i="20"/>
  <c r="J167" i="20"/>
  <c r="I167" i="20"/>
  <c r="H167" i="20"/>
  <c r="G167" i="20"/>
  <c r="F167" i="20"/>
  <c r="E167" i="20"/>
  <c r="D167" i="20"/>
  <c r="C167" i="20"/>
  <c r="B167" i="20"/>
  <c r="J166" i="20"/>
  <c r="I166" i="20"/>
  <c r="H166" i="20"/>
  <c r="G166" i="20"/>
  <c r="F166" i="20"/>
  <c r="E166" i="20"/>
  <c r="D166" i="20"/>
  <c r="C166" i="20"/>
  <c r="B166" i="20"/>
  <c r="J165" i="20"/>
  <c r="I165" i="20"/>
  <c r="H165" i="20"/>
  <c r="G165" i="20"/>
  <c r="F165" i="20"/>
  <c r="E165" i="20"/>
  <c r="D165" i="20"/>
  <c r="C165" i="20"/>
  <c r="B165" i="20"/>
  <c r="J164" i="20"/>
  <c r="I164" i="20"/>
  <c r="H164" i="20"/>
  <c r="G164" i="20"/>
  <c r="F164" i="20"/>
  <c r="E164" i="20"/>
  <c r="D164" i="20"/>
  <c r="C164" i="20"/>
  <c r="B164" i="20"/>
  <c r="J163" i="20"/>
  <c r="I163" i="20"/>
  <c r="H163" i="20"/>
  <c r="G163" i="20"/>
  <c r="F163" i="20"/>
  <c r="E163" i="20"/>
  <c r="D163" i="20"/>
  <c r="C163" i="20"/>
  <c r="B163" i="20"/>
  <c r="J162" i="20"/>
  <c r="I162" i="20"/>
  <c r="H162" i="20"/>
  <c r="G162" i="20"/>
  <c r="F162" i="20"/>
  <c r="E162" i="20"/>
  <c r="D162" i="20"/>
  <c r="C162" i="20"/>
  <c r="B162" i="20"/>
  <c r="J161" i="20"/>
  <c r="I161" i="20"/>
  <c r="H161" i="20"/>
  <c r="G161" i="20"/>
  <c r="F161" i="20"/>
  <c r="E161" i="20"/>
  <c r="D161" i="20"/>
  <c r="C161" i="20"/>
  <c r="B161" i="20"/>
  <c r="J160" i="20"/>
  <c r="I160" i="20"/>
  <c r="H160" i="20"/>
  <c r="G160" i="20"/>
  <c r="F160" i="20"/>
  <c r="E160" i="20"/>
  <c r="D160" i="20"/>
  <c r="C160" i="20"/>
  <c r="B160" i="20"/>
  <c r="J159" i="20"/>
  <c r="I159" i="20"/>
  <c r="H159" i="20"/>
  <c r="G159" i="20"/>
  <c r="F159" i="20"/>
  <c r="E159" i="20"/>
  <c r="D159" i="20"/>
  <c r="C159" i="20"/>
  <c r="B159" i="20"/>
  <c r="J158" i="20"/>
  <c r="I158" i="20"/>
  <c r="H158" i="20"/>
  <c r="G158" i="20"/>
  <c r="F158" i="20"/>
  <c r="E158" i="20"/>
  <c r="D158" i="20"/>
  <c r="C158" i="20"/>
  <c r="B158" i="20"/>
  <c r="J157" i="20"/>
  <c r="I157" i="20"/>
  <c r="H157" i="20"/>
  <c r="G157" i="20"/>
  <c r="F157" i="20"/>
  <c r="E157" i="20"/>
  <c r="D157" i="20"/>
  <c r="C157" i="20"/>
  <c r="B157" i="20"/>
  <c r="J156" i="20"/>
  <c r="I156" i="20"/>
  <c r="H156" i="20"/>
  <c r="G156" i="20"/>
  <c r="F156" i="20"/>
  <c r="E156" i="20"/>
  <c r="D156" i="20"/>
  <c r="C156" i="20"/>
  <c r="B156" i="20"/>
  <c r="J155" i="20"/>
  <c r="I155" i="20"/>
  <c r="H155" i="20"/>
  <c r="G155" i="20"/>
  <c r="F155" i="20"/>
  <c r="E155" i="20"/>
  <c r="D155" i="20"/>
  <c r="C155" i="20"/>
  <c r="B155" i="20"/>
  <c r="J154" i="20"/>
  <c r="I154" i="20"/>
  <c r="H154" i="20"/>
  <c r="G154" i="20"/>
  <c r="F154" i="20"/>
  <c r="E154" i="20"/>
  <c r="D154" i="20"/>
  <c r="C154" i="20"/>
  <c r="B154" i="20"/>
  <c r="J153" i="20"/>
  <c r="I153" i="20"/>
  <c r="H153" i="20"/>
  <c r="G153" i="20"/>
  <c r="F153" i="20"/>
  <c r="E153" i="20"/>
  <c r="D153" i="20"/>
  <c r="C153" i="20"/>
  <c r="B153" i="20"/>
  <c r="J152" i="20"/>
  <c r="I152" i="20"/>
  <c r="H152" i="20"/>
  <c r="G152" i="20"/>
  <c r="F152" i="20"/>
  <c r="E152" i="20"/>
  <c r="D152" i="20"/>
  <c r="C152" i="20"/>
  <c r="B152" i="20"/>
  <c r="J151" i="20"/>
  <c r="I151" i="20"/>
  <c r="H151" i="20"/>
  <c r="G151" i="20"/>
  <c r="F151" i="20"/>
  <c r="E151" i="20"/>
  <c r="D151" i="20"/>
  <c r="C151" i="20"/>
  <c r="B151" i="20"/>
  <c r="J150" i="20"/>
  <c r="I150" i="20"/>
  <c r="H150" i="20"/>
  <c r="G150" i="20"/>
  <c r="F150" i="20"/>
  <c r="E150" i="20"/>
  <c r="D150" i="20"/>
  <c r="C150" i="20"/>
  <c r="B150" i="20"/>
  <c r="J149" i="20"/>
  <c r="I149" i="20"/>
  <c r="H149" i="20"/>
  <c r="G149" i="20"/>
  <c r="F149" i="20"/>
  <c r="E149" i="20"/>
  <c r="D149" i="20"/>
  <c r="C149" i="20"/>
  <c r="B149" i="20"/>
  <c r="J148" i="20"/>
  <c r="I148" i="20"/>
  <c r="H148" i="20"/>
  <c r="G148" i="20"/>
  <c r="F148" i="20"/>
  <c r="E148" i="20"/>
  <c r="D148" i="20"/>
  <c r="C148" i="20"/>
  <c r="B148" i="20"/>
  <c r="J147" i="20"/>
  <c r="I147" i="20"/>
  <c r="H147" i="20"/>
  <c r="G147" i="20"/>
  <c r="F147" i="20"/>
  <c r="E147" i="20"/>
  <c r="D147" i="20"/>
  <c r="C147" i="20"/>
  <c r="B147" i="20"/>
  <c r="J146" i="20"/>
  <c r="I146" i="20"/>
  <c r="H146" i="20"/>
  <c r="G146" i="20"/>
  <c r="F146" i="20"/>
  <c r="E146" i="20"/>
  <c r="D146" i="20"/>
  <c r="C146" i="20"/>
  <c r="B146" i="20"/>
  <c r="J145" i="20"/>
  <c r="J173" i="20" s="1"/>
  <c r="I145" i="20"/>
  <c r="H145" i="20"/>
  <c r="G145" i="20"/>
  <c r="F145" i="20"/>
  <c r="E145" i="20"/>
  <c r="D145" i="20"/>
  <c r="C145" i="20"/>
  <c r="B145" i="20"/>
  <c r="B172" i="20" s="1"/>
  <c r="J144" i="20"/>
  <c r="I144" i="20"/>
  <c r="H144" i="20"/>
  <c r="G144" i="20"/>
  <c r="F144" i="20"/>
  <c r="E144" i="20"/>
  <c r="D144" i="20"/>
  <c r="C144" i="20"/>
  <c r="K170" i="20"/>
  <c r="A170" i="20"/>
  <c r="K169" i="20"/>
  <c r="A169" i="20"/>
  <c r="K168" i="20"/>
  <c r="A168" i="20"/>
  <c r="K167" i="20"/>
  <c r="A167" i="20"/>
  <c r="K166" i="20"/>
  <c r="A166" i="20"/>
  <c r="K165" i="20"/>
  <c r="A165" i="20"/>
  <c r="K164" i="20"/>
  <c r="A164" i="20"/>
  <c r="K163" i="20"/>
  <c r="A163" i="20"/>
  <c r="K162" i="20"/>
  <c r="A162" i="20"/>
  <c r="K161" i="20"/>
  <c r="A161" i="20"/>
  <c r="K160" i="20"/>
  <c r="A160" i="20"/>
  <c r="K159" i="20"/>
  <c r="A159" i="20"/>
  <c r="K158" i="20"/>
  <c r="A158" i="20"/>
  <c r="K157" i="20"/>
  <c r="A157" i="20"/>
  <c r="K156" i="20"/>
  <c r="A156" i="20"/>
  <c r="K155" i="20"/>
  <c r="A155" i="20"/>
  <c r="K154" i="20"/>
  <c r="A154" i="20"/>
  <c r="K153" i="20"/>
  <c r="A153" i="20"/>
  <c r="K152" i="20"/>
  <c r="A152" i="20"/>
  <c r="K151" i="20"/>
  <c r="A151" i="20"/>
  <c r="K150" i="20"/>
  <c r="A150" i="20"/>
  <c r="K149" i="20"/>
  <c r="A149" i="20"/>
  <c r="K148" i="20"/>
  <c r="A148" i="20"/>
  <c r="K147" i="20"/>
  <c r="A147" i="20"/>
  <c r="K146" i="20"/>
  <c r="A146" i="20"/>
  <c r="K145" i="20"/>
  <c r="A145" i="20"/>
  <c r="K144" i="20"/>
  <c r="A144" i="20"/>
  <c r="K143" i="20"/>
  <c r="J143" i="20"/>
  <c r="I143" i="20"/>
  <c r="H143" i="20"/>
  <c r="G143" i="20"/>
  <c r="F143" i="20"/>
  <c r="E143" i="20"/>
  <c r="D143" i="20"/>
  <c r="C143" i="20"/>
  <c r="B143" i="20"/>
  <c r="AE94" i="20"/>
  <c r="AE65" i="20" s="1"/>
  <c r="AN65" i="20" s="1"/>
  <c r="AD94" i="20"/>
  <c r="AM94" i="20" s="1"/>
  <c r="AC94" i="20"/>
  <c r="AL94" i="20" s="1"/>
  <c r="AB94" i="20"/>
  <c r="AK94" i="20" s="1"/>
  <c r="AA94" i="20"/>
  <c r="AA65" i="20" s="1"/>
  <c r="AJ65" i="20" s="1"/>
  <c r="Z94" i="20"/>
  <c r="Z65" i="20" s="1"/>
  <c r="AI65" i="20" s="1"/>
  <c r="Y94" i="20"/>
  <c r="Y65" i="20" s="1"/>
  <c r="AH65" i="20" s="1"/>
  <c r="X94" i="20"/>
  <c r="AG94" i="20" s="1"/>
  <c r="W94" i="20"/>
  <c r="W65" i="20" s="1"/>
  <c r="AF65" i="20" s="1"/>
  <c r="AP93" i="20"/>
  <c r="AR93" i="20" s="1"/>
  <c r="R63" i="20"/>
  <c r="Q63" i="20"/>
  <c r="P63" i="20"/>
  <c r="O63" i="20"/>
  <c r="N63" i="20"/>
  <c r="M63" i="20"/>
  <c r="L63" i="20"/>
  <c r="K63" i="20"/>
  <c r="R62" i="20"/>
  <c r="Q62" i="20"/>
  <c r="P62" i="20"/>
  <c r="O62" i="20"/>
  <c r="N62" i="20"/>
  <c r="M62" i="20"/>
  <c r="L62" i="20"/>
  <c r="K62" i="20"/>
  <c r="R61" i="20"/>
  <c r="Q61" i="20"/>
  <c r="P61" i="20"/>
  <c r="O61" i="20"/>
  <c r="N61" i="20"/>
  <c r="M61" i="20"/>
  <c r="L61" i="20"/>
  <c r="K61" i="20"/>
  <c r="R60" i="20"/>
  <c r="Q60" i="20"/>
  <c r="P60" i="20"/>
  <c r="O60" i="20"/>
  <c r="N60" i="20"/>
  <c r="M60" i="20"/>
  <c r="L60" i="20"/>
  <c r="K60" i="20"/>
  <c r="R59" i="20"/>
  <c r="Q59" i="20"/>
  <c r="P59" i="20"/>
  <c r="O59" i="20"/>
  <c r="N59" i="20"/>
  <c r="M59" i="20"/>
  <c r="L59" i="20"/>
  <c r="K59" i="20"/>
  <c r="R58" i="20"/>
  <c r="Q58" i="20"/>
  <c r="P58" i="20"/>
  <c r="O58" i="20"/>
  <c r="N58" i="20"/>
  <c r="M58" i="20"/>
  <c r="L58" i="20"/>
  <c r="K58" i="20"/>
  <c r="R57" i="20"/>
  <c r="Q57" i="20"/>
  <c r="P57" i="20"/>
  <c r="O57" i="20"/>
  <c r="N57" i="20"/>
  <c r="M57" i="20"/>
  <c r="L57" i="20"/>
  <c r="K57" i="20"/>
  <c r="R56" i="20"/>
  <c r="Q56" i="20"/>
  <c r="P56" i="20"/>
  <c r="O56" i="20"/>
  <c r="N56" i="20"/>
  <c r="M56" i="20"/>
  <c r="L56" i="20"/>
  <c r="K56" i="20"/>
  <c r="R55" i="20"/>
  <c r="Q55" i="20"/>
  <c r="P55" i="20"/>
  <c r="O55" i="20"/>
  <c r="N55" i="20"/>
  <c r="M55" i="20"/>
  <c r="L55" i="20"/>
  <c r="K55" i="20"/>
  <c r="R54" i="20"/>
  <c r="Q54" i="20"/>
  <c r="P54" i="20"/>
  <c r="O54" i="20"/>
  <c r="N54" i="20"/>
  <c r="M54" i="20"/>
  <c r="L54" i="20"/>
  <c r="K54" i="20"/>
  <c r="R53" i="20"/>
  <c r="Q53" i="20"/>
  <c r="P53" i="20"/>
  <c r="O53" i="20"/>
  <c r="N53" i="20"/>
  <c r="M53" i="20"/>
  <c r="L53" i="20"/>
  <c r="K53" i="20"/>
  <c r="R52" i="20"/>
  <c r="Q52" i="20"/>
  <c r="P52" i="20"/>
  <c r="O52" i="20"/>
  <c r="N52" i="20"/>
  <c r="M52" i="20"/>
  <c r="L52" i="20"/>
  <c r="K52" i="20"/>
  <c r="R51" i="20"/>
  <c r="Q51" i="20"/>
  <c r="P51" i="20"/>
  <c r="O51" i="20"/>
  <c r="N51" i="20"/>
  <c r="M51" i="20"/>
  <c r="L51" i="20"/>
  <c r="K51" i="20"/>
  <c r="R50" i="20"/>
  <c r="Q50" i="20"/>
  <c r="P50" i="20"/>
  <c r="O50" i="20"/>
  <c r="N50" i="20"/>
  <c r="M50" i="20"/>
  <c r="L50" i="20"/>
  <c r="K50" i="20"/>
  <c r="R49" i="20"/>
  <c r="Q49" i="20"/>
  <c r="P49" i="20"/>
  <c r="O49" i="20"/>
  <c r="N49" i="20"/>
  <c r="M49" i="20"/>
  <c r="L49" i="20"/>
  <c r="K49" i="20"/>
  <c r="R48" i="20"/>
  <c r="Q48" i="20"/>
  <c r="P48" i="20"/>
  <c r="O48" i="20"/>
  <c r="N48" i="20"/>
  <c r="M48" i="20"/>
  <c r="L48" i="20"/>
  <c r="K48" i="20"/>
  <c r="R47" i="20"/>
  <c r="Q47" i="20"/>
  <c r="P47" i="20"/>
  <c r="O47" i="20"/>
  <c r="N47" i="20"/>
  <c r="M47" i="20"/>
  <c r="L47" i="20"/>
  <c r="K47" i="20"/>
  <c r="R46" i="20"/>
  <c r="Q46" i="20"/>
  <c r="P46" i="20"/>
  <c r="O46" i="20"/>
  <c r="N46" i="20"/>
  <c r="M46" i="20"/>
  <c r="L46" i="20"/>
  <c r="K46" i="20"/>
  <c r="R45" i="20"/>
  <c r="Q45" i="20"/>
  <c r="P45" i="20"/>
  <c r="O45" i="20"/>
  <c r="N45" i="20"/>
  <c r="M45" i="20"/>
  <c r="L45" i="20"/>
  <c r="K45" i="20"/>
  <c r="R44" i="20"/>
  <c r="Q44" i="20"/>
  <c r="P44" i="20"/>
  <c r="O44" i="20"/>
  <c r="N44" i="20"/>
  <c r="M44" i="20"/>
  <c r="L44" i="20"/>
  <c r="K44" i="20"/>
  <c r="R43" i="20"/>
  <c r="Q43" i="20"/>
  <c r="P43" i="20"/>
  <c r="O43" i="20"/>
  <c r="N43" i="20"/>
  <c r="M43" i="20"/>
  <c r="L43" i="20"/>
  <c r="K43" i="20"/>
  <c r="R42" i="20"/>
  <c r="Q42" i="20"/>
  <c r="P42" i="20"/>
  <c r="O42" i="20"/>
  <c r="N42" i="20"/>
  <c r="M42" i="20"/>
  <c r="L42" i="20"/>
  <c r="K42" i="20"/>
  <c r="R41" i="20"/>
  <c r="Q41" i="20"/>
  <c r="P41" i="20"/>
  <c r="O41" i="20"/>
  <c r="N41" i="20"/>
  <c r="M41" i="20"/>
  <c r="L41" i="20"/>
  <c r="K41" i="20"/>
  <c r="R40" i="20"/>
  <c r="Q40" i="20"/>
  <c r="P40" i="20"/>
  <c r="O40" i="20"/>
  <c r="N40" i="20"/>
  <c r="M40" i="20"/>
  <c r="L40" i="20"/>
  <c r="K40" i="20"/>
  <c r="R39" i="20"/>
  <c r="Q39" i="20"/>
  <c r="P39" i="20"/>
  <c r="O39" i="20"/>
  <c r="N39" i="20"/>
  <c r="M39" i="20"/>
  <c r="L39" i="20"/>
  <c r="K39" i="20"/>
  <c r="R38" i="20"/>
  <c r="Q38" i="20"/>
  <c r="P38" i="20"/>
  <c r="O38" i="20"/>
  <c r="N38" i="20"/>
  <c r="M38" i="20"/>
  <c r="L38" i="20"/>
  <c r="K38" i="20"/>
  <c r="R37" i="20"/>
  <c r="Q37" i="20"/>
  <c r="P37" i="20"/>
  <c r="O37" i="20"/>
  <c r="N37" i="20"/>
  <c r="M37" i="20"/>
  <c r="L37" i="20"/>
  <c r="K37" i="20"/>
  <c r="P2" i="20"/>
  <c r="D173" i="20" l="1"/>
  <c r="J172" i="20"/>
  <c r="AF94" i="20"/>
  <c r="AJ94" i="20"/>
  <c r="AN94" i="20"/>
  <c r="AC65" i="20"/>
  <c r="AL65" i="20" s="1"/>
  <c r="AD65" i="20"/>
  <c r="AM65" i="20" s="1"/>
  <c r="AH94" i="20"/>
  <c r="AI94" i="20"/>
  <c r="AB65" i="20"/>
  <c r="AK65" i="20" s="1"/>
  <c r="C173" i="20"/>
  <c r="H173" i="20"/>
  <c r="I173" i="20"/>
  <c r="G173" i="20"/>
  <c r="F172" i="20"/>
  <c r="E172" i="20"/>
  <c r="F173" i="20"/>
  <c r="X65" i="20"/>
  <c r="AG65" i="20" s="1"/>
  <c r="C172" i="20"/>
  <c r="D172" i="20"/>
  <c r="E173" i="20"/>
  <c r="G172" i="20"/>
  <c r="B173" i="20"/>
  <c r="H172" i="20"/>
  <c r="I172" i="20"/>
  <c r="P1" i="20"/>
  <c r="O3" i="20"/>
  <c r="M4" i="20"/>
  <c r="M5" i="20"/>
  <c r="M6" i="20"/>
  <c r="M7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" i="20"/>
  <c r="K31" i="20"/>
  <c r="N31" i="20"/>
  <c r="L31" i="20"/>
  <c r="C70" i="18"/>
  <c r="C69" i="18"/>
  <c r="C47" i="18"/>
  <c r="C41" i="18"/>
  <c r="P3" i="20" l="1"/>
  <c r="P86" i="18"/>
  <c r="P87" i="18"/>
  <c r="P88" i="18"/>
  <c r="P89" i="18"/>
  <c r="P90" i="18"/>
  <c r="P91" i="18"/>
  <c r="P92" i="18"/>
  <c r="P93" i="18"/>
  <c r="P94" i="18"/>
  <c r="P95" i="18"/>
  <c r="P96" i="18"/>
  <c r="P97" i="18"/>
  <c r="P98" i="18"/>
  <c r="P99" i="18"/>
  <c r="P100" i="18"/>
  <c r="P101" i="18"/>
  <c r="P102" i="18"/>
  <c r="P103" i="18"/>
  <c r="P104" i="18"/>
  <c r="P105" i="18"/>
  <c r="P106" i="18"/>
  <c r="P107" i="18"/>
  <c r="P108" i="18"/>
  <c r="P109" i="18"/>
  <c r="P110" i="18"/>
  <c r="P111" i="18"/>
  <c r="P85" i="18"/>
  <c r="O83" i="18"/>
  <c r="O86" i="18"/>
  <c r="O87" i="18"/>
  <c r="O88" i="18"/>
  <c r="O89" i="18"/>
  <c r="O90" i="18"/>
  <c r="O91" i="18"/>
  <c r="O92" i="18"/>
  <c r="O93" i="18"/>
  <c r="O94" i="18"/>
  <c r="O95" i="18"/>
  <c r="O96" i="18"/>
  <c r="O97" i="18"/>
  <c r="O98" i="18"/>
  <c r="O99" i="18"/>
  <c r="O100" i="18"/>
  <c r="O101" i="18"/>
  <c r="O102" i="18"/>
  <c r="O103" i="18"/>
  <c r="O104" i="18"/>
  <c r="O105" i="18"/>
  <c r="O106" i="18"/>
  <c r="O107" i="18"/>
  <c r="O108" i="18"/>
  <c r="O109" i="18"/>
  <c r="O110" i="18"/>
  <c r="O111" i="18"/>
  <c r="O85" i="18"/>
  <c r="L83" i="18"/>
  <c r="N85" i="18"/>
  <c r="N86" i="18"/>
  <c r="N87" i="18"/>
  <c r="N88" i="18"/>
  <c r="N89" i="18"/>
  <c r="N90" i="18"/>
  <c r="N91" i="18"/>
  <c r="N92" i="18"/>
  <c r="N93" i="18"/>
  <c r="N94" i="18"/>
  <c r="N95" i="18"/>
  <c r="N96" i="18"/>
  <c r="N97" i="18"/>
  <c r="N98" i="18"/>
  <c r="N99" i="18"/>
  <c r="N100" i="18"/>
  <c r="N101" i="18"/>
  <c r="N102" i="18"/>
  <c r="N103" i="18"/>
  <c r="N104" i="18"/>
  <c r="N105" i="18"/>
  <c r="N106" i="18"/>
  <c r="N107" i="18"/>
  <c r="N108" i="18"/>
  <c r="N109" i="18"/>
  <c r="N110" i="18"/>
  <c r="N111" i="18"/>
  <c r="N84" i="18"/>
  <c r="M86" i="18"/>
  <c r="M87" i="18"/>
  <c r="M88" i="18"/>
  <c r="M89" i="18"/>
  <c r="M90" i="18"/>
  <c r="M91" i="18"/>
  <c r="M92" i="18"/>
  <c r="M93" i="18"/>
  <c r="M94" i="18"/>
  <c r="M95" i="18"/>
  <c r="M96" i="18"/>
  <c r="M97" i="18"/>
  <c r="M98" i="18"/>
  <c r="M99" i="18"/>
  <c r="M100" i="18"/>
  <c r="M101" i="18"/>
  <c r="M102" i="18"/>
  <c r="M103" i="18"/>
  <c r="M104" i="18"/>
  <c r="M105" i="18"/>
  <c r="M106" i="18"/>
  <c r="M107" i="18"/>
  <c r="M108" i="18"/>
  <c r="M109" i="18"/>
  <c r="M110" i="18"/>
  <c r="M111" i="18"/>
  <c r="M85" i="18"/>
  <c r="M84" i="18"/>
  <c r="K171" i="18"/>
  <c r="J171" i="18"/>
  <c r="I171" i="18"/>
  <c r="H171" i="18"/>
  <c r="G171" i="18"/>
  <c r="F171" i="18"/>
  <c r="E171" i="18"/>
  <c r="D171" i="18"/>
  <c r="C171" i="18"/>
  <c r="B198" i="18"/>
  <c r="B197" i="18"/>
  <c r="B196" i="18"/>
  <c r="B195" i="18"/>
  <c r="B194" i="18"/>
  <c r="B193" i="18"/>
  <c r="B192" i="18"/>
  <c r="B191" i="18"/>
  <c r="B190" i="18"/>
  <c r="B189" i="18"/>
  <c r="B188" i="18"/>
  <c r="B187" i="18"/>
  <c r="B186" i="18"/>
  <c r="B185" i="18"/>
  <c r="B184" i="18"/>
  <c r="B183" i="18"/>
  <c r="B182" i="18"/>
  <c r="B181" i="18"/>
  <c r="B180" i="18"/>
  <c r="B179" i="18"/>
  <c r="B178" i="18"/>
  <c r="B177" i="18"/>
  <c r="B176" i="18"/>
  <c r="B175" i="18"/>
  <c r="B174" i="18"/>
  <c r="B173" i="18"/>
  <c r="B172" i="18"/>
  <c r="L42" i="18"/>
  <c r="L43" i="18"/>
  <c r="L44" i="18"/>
  <c r="L45" i="18"/>
  <c r="L46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41" i="18"/>
  <c r="G67" i="18"/>
  <c r="G59" i="18"/>
  <c r="H58" i="18"/>
  <c r="I57" i="18"/>
  <c r="G57" i="18"/>
  <c r="I53" i="18"/>
  <c r="E53" i="18"/>
  <c r="H50" i="18"/>
  <c r="I49" i="18"/>
  <c r="G49" i="18"/>
  <c r="E49" i="18"/>
  <c r="G47" i="18"/>
  <c r="H46" i="18"/>
  <c r="G43" i="18"/>
  <c r="H42" i="18"/>
  <c r="K2" i="18"/>
  <c r="J2" i="18"/>
  <c r="I2" i="18"/>
  <c r="H2" i="18"/>
  <c r="G2" i="18"/>
  <c r="F2" i="18"/>
  <c r="E2" i="18"/>
  <c r="D2" i="18"/>
  <c r="C2" i="18"/>
  <c r="B2" i="18"/>
  <c r="K1" i="18"/>
  <c r="K62" i="18" s="1"/>
  <c r="J1" i="18"/>
  <c r="J63" i="18" s="1"/>
  <c r="I1" i="18"/>
  <c r="I64" i="18" s="1"/>
  <c r="H1" i="18"/>
  <c r="H65" i="18" s="1"/>
  <c r="G1" i="18"/>
  <c r="G66" i="18" s="1"/>
  <c r="F1" i="18"/>
  <c r="F67" i="18" s="1"/>
  <c r="E1" i="18"/>
  <c r="E60" i="18" s="1"/>
  <c r="D1" i="18"/>
  <c r="D61" i="18" s="1"/>
  <c r="C1" i="18"/>
  <c r="C62" i="18" s="1"/>
  <c r="B1" i="18"/>
  <c r="E43" i="18" l="1"/>
  <c r="E41" i="18"/>
  <c r="K43" i="18"/>
  <c r="I47" i="18"/>
  <c r="C51" i="18"/>
  <c r="C55" i="18"/>
  <c r="E61" i="18"/>
  <c r="G41" i="18"/>
  <c r="C45" i="18"/>
  <c r="K47" i="18"/>
  <c r="E51" i="18"/>
  <c r="G55" i="18"/>
  <c r="C63" i="18"/>
  <c r="K53" i="18"/>
  <c r="I41" i="18"/>
  <c r="E45" i="18"/>
  <c r="H48" i="18"/>
  <c r="G51" i="18"/>
  <c r="I55" i="18"/>
  <c r="K63" i="18"/>
  <c r="K45" i="18"/>
  <c r="C53" i="18"/>
  <c r="C43" i="18"/>
  <c r="K41" i="18"/>
  <c r="I45" i="18"/>
  <c r="J48" i="18"/>
  <c r="K51" i="18"/>
  <c r="K55" i="18"/>
  <c r="I65" i="18"/>
  <c r="D46" i="18"/>
  <c r="F52" i="18"/>
  <c r="J64" i="18"/>
  <c r="H66" i="18"/>
  <c r="J41" i="18"/>
  <c r="I42" i="18"/>
  <c r="H43" i="18"/>
  <c r="G44" i="18"/>
  <c r="F45" i="18"/>
  <c r="E46" i="18"/>
  <c r="D47" i="18"/>
  <c r="C48" i="18"/>
  <c r="K48" i="18"/>
  <c r="J49" i="18"/>
  <c r="I50" i="18"/>
  <c r="H51" i="18"/>
  <c r="G52" i="18"/>
  <c r="F53" i="18"/>
  <c r="E54" i="18"/>
  <c r="D55" i="18"/>
  <c r="C56" i="18"/>
  <c r="K56" i="18"/>
  <c r="J57" i="18"/>
  <c r="I58" i="18"/>
  <c r="H59" i="18"/>
  <c r="G60" i="18"/>
  <c r="F61" i="18"/>
  <c r="E62" i="18"/>
  <c r="D63" i="18"/>
  <c r="C64" i="18"/>
  <c r="K64" i="18"/>
  <c r="J65" i="18"/>
  <c r="I66" i="18"/>
  <c r="H67" i="18"/>
  <c r="J56" i="18"/>
  <c r="F60" i="18"/>
  <c r="D62" i="18"/>
  <c r="J42" i="18"/>
  <c r="I43" i="18"/>
  <c r="H44" i="18"/>
  <c r="G45" i="18"/>
  <c r="F46" i="18"/>
  <c r="E47" i="18"/>
  <c r="D48" i="18"/>
  <c r="C49" i="18"/>
  <c r="K49" i="18"/>
  <c r="J50" i="18"/>
  <c r="I51" i="18"/>
  <c r="H52" i="18"/>
  <c r="G53" i="18"/>
  <c r="F54" i="18"/>
  <c r="E55" i="18"/>
  <c r="D56" i="18"/>
  <c r="C57" i="18"/>
  <c r="K57" i="18"/>
  <c r="J58" i="18"/>
  <c r="I59" i="18"/>
  <c r="H60" i="18"/>
  <c r="G61" i="18"/>
  <c r="F62" i="18"/>
  <c r="E63" i="18"/>
  <c r="D64" i="18"/>
  <c r="C65" i="18"/>
  <c r="K65" i="18"/>
  <c r="J66" i="18"/>
  <c r="I67" i="18"/>
  <c r="F44" i="18"/>
  <c r="D54" i="18"/>
  <c r="D41" i="18"/>
  <c r="C42" i="18"/>
  <c r="K42" i="18"/>
  <c r="J43" i="18"/>
  <c r="I44" i="18"/>
  <c r="H45" i="18"/>
  <c r="G46" i="18"/>
  <c r="F47" i="18"/>
  <c r="E48" i="18"/>
  <c r="D49" i="18"/>
  <c r="C50" i="18"/>
  <c r="K50" i="18"/>
  <c r="J51" i="18"/>
  <c r="I52" i="18"/>
  <c r="H53" i="18"/>
  <c r="G54" i="18"/>
  <c r="F55" i="18"/>
  <c r="E56" i="18"/>
  <c r="D57" i="18"/>
  <c r="C58" i="18"/>
  <c r="K58" i="18"/>
  <c r="J59" i="18"/>
  <c r="I60" i="18"/>
  <c r="H61" i="18"/>
  <c r="G62" i="18"/>
  <c r="F63" i="18"/>
  <c r="E64" i="18"/>
  <c r="D65" i="18"/>
  <c r="C66" i="18"/>
  <c r="K66" i="18"/>
  <c r="J67" i="18"/>
  <c r="F48" i="18"/>
  <c r="D50" i="18"/>
  <c r="H54" i="18"/>
  <c r="F56" i="18"/>
  <c r="E57" i="18"/>
  <c r="D58" i="18"/>
  <c r="C59" i="18"/>
  <c r="K59" i="18"/>
  <c r="J60" i="18"/>
  <c r="I61" i="18"/>
  <c r="H62" i="18"/>
  <c r="G63" i="18"/>
  <c r="F64" i="18"/>
  <c r="E65" i="18"/>
  <c r="D66" i="18"/>
  <c r="C67" i="18"/>
  <c r="K67" i="18"/>
  <c r="D42" i="18"/>
  <c r="J44" i="18"/>
  <c r="J52" i="18"/>
  <c r="F41" i="18"/>
  <c r="E42" i="18"/>
  <c r="D43" i="18"/>
  <c r="C44" i="18"/>
  <c r="K44" i="18"/>
  <c r="J45" i="18"/>
  <c r="I46" i="18"/>
  <c r="H47" i="18"/>
  <c r="G48" i="18"/>
  <c r="F49" i="18"/>
  <c r="E50" i="18"/>
  <c r="D51" i="18"/>
  <c r="C52" i="18"/>
  <c r="K52" i="18"/>
  <c r="J53" i="18"/>
  <c r="I54" i="18"/>
  <c r="H55" i="18"/>
  <c r="G56" i="18"/>
  <c r="F57" i="18"/>
  <c r="E58" i="18"/>
  <c r="D59" i="18"/>
  <c r="C60" i="18"/>
  <c r="K60" i="18"/>
  <c r="J61" i="18"/>
  <c r="I62" i="18"/>
  <c r="H63" i="18"/>
  <c r="G64" i="18"/>
  <c r="F65" i="18"/>
  <c r="E66" i="18"/>
  <c r="D67" i="18"/>
  <c r="D52" i="18"/>
  <c r="J54" i="18"/>
  <c r="H56" i="18"/>
  <c r="F58" i="18"/>
  <c r="E59" i="18"/>
  <c r="D60" i="18"/>
  <c r="C61" i="18"/>
  <c r="K61" i="18"/>
  <c r="J62" i="18"/>
  <c r="I63" i="18"/>
  <c r="H64" i="18"/>
  <c r="G65" i="18"/>
  <c r="F66" i="18"/>
  <c r="E67" i="18"/>
  <c r="F42" i="18"/>
  <c r="D44" i="18"/>
  <c r="J46" i="18"/>
  <c r="F50" i="18"/>
  <c r="H41" i="18"/>
  <c r="G42" i="18"/>
  <c r="F43" i="18"/>
  <c r="E44" i="18"/>
  <c r="D45" i="18"/>
  <c r="C46" i="18"/>
  <c r="K46" i="18"/>
  <c r="J47" i="18"/>
  <c r="I48" i="18"/>
  <c r="H49" i="18"/>
  <c r="G50" i="18"/>
  <c r="F51" i="18"/>
  <c r="E52" i="18"/>
  <c r="D53" i="18"/>
  <c r="C54" i="18"/>
  <c r="K54" i="18"/>
  <c r="J55" i="18"/>
  <c r="I56" i="18"/>
  <c r="H57" i="18"/>
  <c r="G58" i="18"/>
  <c r="F59" i="18"/>
  <c r="L70" i="18"/>
  <c r="L69" i="18"/>
  <c r="AG43" i="19"/>
  <c r="AG46" i="19"/>
  <c r="AG47" i="19"/>
  <c r="AG48" i="19"/>
  <c r="AG49" i="19"/>
  <c r="AG50" i="19"/>
  <c r="AG51" i="19"/>
  <c r="AG52" i="19"/>
  <c r="AG53" i="19"/>
  <c r="AG54" i="19"/>
  <c r="AG55" i="19"/>
  <c r="AG56" i="19"/>
  <c r="AG57" i="19"/>
  <c r="AG58" i="19"/>
  <c r="AG59" i="19"/>
  <c r="AG60" i="19"/>
  <c r="AG61" i="19"/>
  <c r="AG62" i="19"/>
  <c r="AG63" i="19"/>
  <c r="AG64" i="19"/>
  <c r="AG65" i="19"/>
  <c r="AG66" i="19"/>
  <c r="AG67" i="19"/>
  <c r="AG68" i="19"/>
  <c r="AG69" i="19"/>
  <c r="AG70" i="19"/>
  <c r="AG71" i="19"/>
  <c r="AG45" i="19"/>
  <c r="AF44" i="19"/>
  <c r="AF45" i="19"/>
  <c r="AF46" i="19"/>
  <c r="AF47" i="19"/>
  <c r="AF48" i="19"/>
  <c r="AF49" i="19"/>
  <c r="AF50" i="19"/>
  <c r="AF51" i="19"/>
  <c r="AF52" i="19"/>
  <c r="AF53" i="19"/>
  <c r="AF54" i="19"/>
  <c r="AF55" i="19"/>
  <c r="AF56" i="19"/>
  <c r="AF57" i="19"/>
  <c r="AF58" i="19"/>
  <c r="AF59" i="19"/>
  <c r="AF60" i="19"/>
  <c r="AF61" i="19"/>
  <c r="AF62" i="19"/>
  <c r="AF63" i="19"/>
  <c r="AF64" i="19"/>
  <c r="AF65" i="19"/>
  <c r="AF66" i="19"/>
  <c r="AF67" i="19"/>
  <c r="AF68" i="19"/>
  <c r="AF69" i="19"/>
  <c r="AF70" i="19"/>
  <c r="AF71" i="19"/>
  <c r="AF43" i="19"/>
  <c r="A195" i="19"/>
  <c r="X195" i="19" s="1"/>
  <c r="X194" i="19"/>
  <c r="A194" i="19"/>
  <c r="X193" i="19"/>
  <c r="A193" i="19"/>
  <c r="A192" i="19"/>
  <c r="X192" i="19" s="1"/>
  <c r="A191" i="19"/>
  <c r="X191" i="19" s="1"/>
  <c r="X190" i="19"/>
  <c r="A190" i="19"/>
  <c r="X189" i="19"/>
  <c r="A189" i="19"/>
  <c r="A188" i="19"/>
  <c r="X188" i="19" s="1"/>
  <c r="A187" i="19"/>
  <c r="X187" i="19" s="1"/>
  <c r="X186" i="19"/>
  <c r="A186" i="19"/>
  <c r="X185" i="19"/>
  <c r="A185" i="19"/>
  <c r="A184" i="19"/>
  <c r="X184" i="19" s="1"/>
  <c r="A183" i="19"/>
  <c r="X183" i="19" s="1"/>
  <c r="X182" i="19"/>
  <c r="A182" i="19"/>
  <c r="X181" i="19"/>
  <c r="A181" i="19"/>
  <c r="A180" i="19"/>
  <c r="X180" i="19" s="1"/>
  <c r="A179" i="19"/>
  <c r="X179" i="19" s="1"/>
  <c r="X178" i="19"/>
  <c r="A178" i="19"/>
  <c r="X177" i="19"/>
  <c r="A177" i="19"/>
  <c r="A176" i="19"/>
  <c r="X176" i="19" s="1"/>
  <c r="A175" i="19"/>
  <c r="X175" i="19" s="1"/>
  <c r="X174" i="19"/>
  <c r="A174" i="19"/>
  <c r="X173" i="19"/>
  <c r="A173" i="19"/>
  <c r="A172" i="19"/>
  <c r="X172" i="19" s="1"/>
  <c r="A171" i="19"/>
  <c r="X171" i="19" s="1"/>
  <c r="X170" i="19"/>
  <c r="A170" i="19"/>
  <c r="X169" i="19"/>
  <c r="A169" i="19"/>
  <c r="X168" i="19"/>
  <c r="U167" i="19"/>
  <c r="T167" i="19"/>
  <c r="S167" i="19"/>
  <c r="R167" i="19"/>
  <c r="Q167" i="19"/>
  <c r="P167" i="19"/>
  <c r="O167" i="19"/>
  <c r="N167" i="19"/>
  <c r="M167" i="19"/>
  <c r="L167" i="19"/>
  <c r="K167" i="19"/>
  <c r="J167" i="19"/>
  <c r="I167" i="19"/>
  <c r="H167" i="19"/>
  <c r="G167" i="19"/>
  <c r="F167" i="19"/>
  <c r="E167" i="19"/>
  <c r="D167" i="19"/>
  <c r="C167" i="19"/>
  <c r="B167" i="19"/>
  <c r="AF166" i="19"/>
  <c r="AE166" i="19"/>
  <c r="AD166" i="19"/>
  <c r="AC166" i="19"/>
  <c r="AB166" i="19"/>
  <c r="AA166" i="19"/>
  <c r="Z166" i="19"/>
  <c r="Y166" i="19"/>
  <c r="X166" i="19"/>
  <c r="W166" i="19"/>
  <c r="V166" i="19"/>
  <c r="AF165" i="19"/>
  <c r="AE165" i="19"/>
  <c r="AD165" i="19" s="1"/>
  <c r="AC165" i="19"/>
  <c r="AB165" i="19"/>
  <c r="AA165" i="19"/>
  <c r="Z165" i="19"/>
  <c r="Y165" i="19"/>
  <c r="X165" i="19"/>
  <c r="W165" i="19"/>
  <c r="V165" i="19"/>
  <c r="AF164" i="19"/>
  <c r="AE164" i="19"/>
  <c r="AD164" i="19" s="1"/>
  <c r="AC164" i="19"/>
  <c r="AB164" i="19"/>
  <c r="AA164" i="19"/>
  <c r="Z164" i="19"/>
  <c r="Y164" i="19"/>
  <c r="X164" i="19"/>
  <c r="W164" i="19"/>
  <c r="V164" i="19"/>
  <c r="AF163" i="19"/>
  <c r="AE163" i="19"/>
  <c r="AD163" i="19" s="1"/>
  <c r="AC163" i="19"/>
  <c r="AB163" i="19"/>
  <c r="AA163" i="19"/>
  <c r="Z163" i="19"/>
  <c r="Y163" i="19"/>
  <c r="X163" i="19"/>
  <c r="W163" i="19"/>
  <c r="V163" i="19"/>
  <c r="AF162" i="19"/>
  <c r="AE162" i="19"/>
  <c r="AD162" i="19" s="1"/>
  <c r="AC162" i="19"/>
  <c r="AB162" i="19"/>
  <c r="AA162" i="19"/>
  <c r="Z162" i="19"/>
  <c r="Y162" i="19"/>
  <c r="X162" i="19"/>
  <c r="W162" i="19"/>
  <c r="V162" i="19"/>
  <c r="AF161" i="19"/>
  <c r="AE161" i="19"/>
  <c r="AD161" i="19" s="1"/>
  <c r="AC161" i="19"/>
  <c r="AB161" i="19"/>
  <c r="AA161" i="19"/>
  <c r="Z161" i="19"/>
  <c r="Y161" i="19"/>
  <c r="X161" i="19"/>
  <c r="W161" i="19"/>
  <c r="V161" i="19"/>
  <c r="AF160" i="19"/>
  <c r="AD160" i="19" s="1"/>
  <c r="AE160" i="19"/>
  <c r="AC160" i="19"/>
  <c r="AB160" i="19"/>
  <c r="AA160" i="19"/>
  <c r="Z160" i="19"/>
  <c r="Y160" i="19"/>
  <c r="X160" i="19"/>
  <c r="W160" i="19"/>
  <c r="V160" i="19"/>
  <c r="AF159" i="19"/>
  <c r="AE159" i="19"/>
  <c r="AD159" i="19"/>
  <c r="AC159" i="19"/>
  <c r="AB159" i="19"/>
  <c r="AA159" i="19"/>
  <c r="Z159" i="19"/>
  <c r="Y159" i="19"/>
  <c r="X159" i="19"/>
  <c r="W159" i="19"/>
  <c r="V159" i="19"/>
  <c r="AF158" i="19"/>
  <c r="AE158" i="19"/>
  <c r="AD158" i="19"/>
  <c r="AC158" i="19"/>
  <c r="AB158" i="19"/>
  <c r="AA158" i="19"/>
  <c r="Z158" i="19"/>
  <c r="Y158" i="19"/>
  <c r="X158" i="19"/>
  <c r="W158" i="19"/>
  <c r="V158" i="19"/>
  <c r="AF157" i="19"/>
  <c r="AE157" i="19"/>
  <c r="AD157" i="19" s="1"/>
  <c r="AC157" i="19"/>
  <c r="AB157" i="19"/>
  <c r="AA157" i="19"/>
  <c r="Z157" i="19"/>
  <c r="Y157" i="19"/>
  <c r="X157" i="19"/>
  <c r="W157" i="19"/>
  <c r="V157" i="19"/>
  <c r="AF156" i="19"/>
  <c r="AE156" i="19"/>
  <c r="AD156" i="19" s="1"/>
  <c r="AC156" i="19"/>
  <c r="AB156" i="19"/>
  <c r="AA156" i="19"/>
  <c r="Z156" i="19"/>
  <c r="Y156" i="19"/>
  <c r="X156" i="19"/>
  <c r="W156" i="19"/>
  <c r="V156" i="19"/>
  <c r="AF155" i="19"/>
  <c r="AE155" i="19"/>
  <c r="AD155" i="19" s="1"/>
  <c r="AC155" i="19"/>
  <c r="AB155" i="19"/>
  <c r="AA155" i="19"/>
  <c r="Z155" i="19"/>
  <c r="Y155" i="19"/>
  <c r="X155" i="19"/>
  <c r="W155" i="19"/>
  <c r="V155" i="19"/>
  <c r="AF154" i="19"/>
  <c r="AE154" i="19"/>
  <c r="AD154" i="19" s="1"/>
  <c r="AC154" i="19"/>
  <c r="AB154" i="19"/>
  <c r="AA154" i="19"/>
  <c r="Z154" i="19"/>
  <c r="Y154" i="19"/>
  <c r="X154" i="19"/>
  <c r="W154" i="19"/>
  <c r="V154" i="19"/>
  <c r="AF153" i="19"/>
  <c r="AE153" i="19"/>
  <c r="AD153" i="19" s="1"/>
  <c r="AC153" i="19"/>
  <c r="AB153" i="19"/>
  <c r="AA153" i="19"/>
  <c r="Z153" i="19"/>
  <c r="Y153" i="19"/>
  <c r="X153" i="19"/>
  <c r="W153" i="19"/>
  <c r="V153" i="19"/>
  <c r="AF152" i="19"/>
  <c r="AD152" i="19" s="1"/>
  <c r="AE152" i="19"/>
  <c r="AC152" i="19"/>
  <c r="AB152" i="19"/>
  <c r="AA152" i="19"/>
  <c r="Z152" i="19"/>
  <c r="Y152" i="19"/>
  <c r="X152" i="19"/>
  <c r="W152" i="19"/>
  <c r="V152" i="19"/>
  <c r="AF151" i="19"/>
  <c r="AE151" i="19"/>
  <c r="AD151" i="19"/>
  <c r="AC151" i="19"/>
  <c r="AB151" i="19"/>
  <c r="AA151" i="19"/>
  <c r="Z151" i="19"/>
  <c r="Y151" i="19"/>
  <c r="X151" i="19"/>
  <c r="W151" i="19"/>
  <c r="V151" i="19"/>
  <c r="AF150" i="19"/>
  <c r="AE150" i="19"/>
  <c r="AD150" i="19"/>
  <c r="AC150" i="19"/>
  <c r="AB150" i="19"/>
  <c r="AA150" i="19"/>
  <c r="Z150" i="19"/>
  <c r="Y150" i="19"/>
  <c r="X150" i="19"/>
  <c r="W150" i="19"/>
  <c r="V150" i="19"/>
  <c r="AF149" i="19"/>
  <c r="AE149" i="19"/>
  <c r="AD149" i="19" s="1"/>
  <c r="AC149" i="19"/>
  <c r="AB149" i="19"/>
  <c r="AA149" i="19"/>
  <c r="Z149" i="19"/>
  <c r="Y149" i="19"/>
  <c r="X149" i="19"/>
  <c r="W149" i="19"/>
  <c r="V149" i="19"/>
  <c r="AF148" i="19"/>
  <c r="AD148" i="19"/>
  <c r="AC148" i="19"/>
  <c r="AB148" i="19"/>
  <c r="AA148" i="19"/>
  <c r="Z148" i="19"/>
  <c r="Y148" i="19"/>
  <c r="X148" i="19"/>
  <c r="W148" i="19"/>
  <c r="V148" i="19"/>
  <c r="AF147" i="19"/>
  <c r="AD147" i="19" s="1"/>
  <c r="AC147" i="19"/>
  <c r="AB147" i="19"/>
  <c r="AA147" i="19"/>
  <c r="Z147" i="19"/>
  <c r="Y147" i="19"/>
  <c r="X147" i="19"/>
  <c r="W147" i="19"/>
  <c r="V147" i="19"/>
  <c r="AF146" i="19"/>
  <c r="AD146" i="19" s="1"/>
  <c r="AC146" i="19"/>
  <c r="AB146" i="19"/>
  <c r="AA146" i="19"/>
  <c r="Z146" i="19"/>
  <c r="Y146" i="19"/>
  <c r="X146" i="19"/>
  <c r="W146" i="19"/>
  <c r="V146" i="19"/>
  <c r="AF145" i="19"/>
  <c r="AD145" i="19" s="1"/>
  <c r="AC145" i="19"/>
  <c r="AB145" i="19"/>
  <c r="AA145" i="19"/>
  <c r="Z145" i="19"/>
  <c r="Y145" i="19"/>
  <c r="X145" i="19"/>
  <c r="W145" i="19"/>
  <c r="V145" i="19"/>
  <c r="AF144" i="19"/>
  <c r="AD144" i="19"/>
  <c r="AC144" i="19"/>
  <c r="AB144" i="19"/>
  <c r="AA144" i="19"/>
  <c r="Z144" i="19"/>
  <c r="Y144" i="19"/>
  <c r="X144" i="19"/>
  <c r="W144" i="19"/>
  <c r="V144" i="19"/>
  <c r="AF143" i="19"/>
  <c r="AD143" i="19" s="1"/>
  <c r="AC143" i="19"/>
  <c r="AB143" i="19"/>
  <c r="AA143" i="19"/>
  <c r="Z143" i="19"/>
  <c r="Y143" i="19"/>
  <c r="X143" i="19"/>
  <c r="W143" i="19"/>
  <c r="V143" i="19"/>
  <c r="AF142" i="19"/>
  <c r="AD142" i="19" s="1"/>
  <c r="AC142" i="19"/>
  <c r="AB142" i="19"/>
  <c r="AA142" i="19"/>
  <c r="Z142" i="19"/>
  <c r="Y142" i="19"/>
  <c r="X142" i="19"/>
  <c r="W142" i="19"/>
  <c r="V142" i="19"/>
  <c r="AF141" i="19"/>
  <c r="AD141" i="19" s="1"/>
  <c r="AC141" i="19"/>
  <c r="AB141" i="19"/>
  <c r="AA141" i="19"/>
  <c r="Z141" i="19"/>
  <c r="Y141" i="19"/>
  <c r="X141" i="19"/>
  <c r="W141" i="19"/>
  <c r="V141" i="19"/>
  <c r="AF140" i="19"/>
  <c r="AD140" i="19"/>
  <c r="AC140" i="19"/>
  <c r="AB140" i="19"/>
  <c r="AA140" i="19"/>
  <c r="Z140" i="19"/>
  <c r="Y140" i="19"/>
  <c r="X140" i="19"/>
  <c r="W140" i="19"/>
  <c r="V140" i="19"/>
  <c r="D139" i="19"/>
  <c r="X139" i="19" s="1"/>
  <c r="T71" i="19"/>
  <c r="R71" i="19"/>
  <c r="Q71" i="19"/>
  <c r="O71" i="19"/>
  <c r="M71" i="19"/>
  <c r="L71" i="19"/>
  <c r="J71" i="19"/>
  <c r="S71" i="19" s="1"/>
  <c r="I71" i="19"/>
  <c r="H71" i="19"/>
  <c r="G71" i="19"/>
  <c r="P71" i="19" s="1"/>
  <c r="F71" i="19"/>
  <c r="E71" i="19"/>
  <c r="N71" i="19" s="1"/>
  <c r="D71" i="19"/>
  <c r="C71" i="19"/>
  <c r="A71" i="19"/>
  <c r="T70" i="19"/>
  <c r="S70" i="19"/>
  <c r="Q70" i="19"/>
  <c r="P70" i="19"/>
  <c r="N70" i="19"/>
  <c r="M70" i="19"/>
  <c r="J70" i="19"/>
  <c r="I70" i="19"/>
  <c r="R70" i="19" s="1"/>
  <c r="H70" i="19"/>
  <c r="G70" i="19"/>
  <c r="F70" i="19"/>
  <c r="O70" i="19" s="1"/>
  <c r="E70" i="19"/>
  <c r="D70" i="19"/>
  <c r="C70" i="19"/>
  <c r="L70" i="19" s="1"/>
  <c r="A70" i="19"/>
  <c r="T69" i="19"/>
  <c r="R69" i="19"/>
  <c r="Q69" i="19"/>
  <c r="N69" i="19"/>
  <c r="M69" i="19"/>
  <c r="L69" i="19"/>
  <c r="J69" i="19"/>
  <c r="S69" i="19" s="1"/>
  <c r="I69" i="19"/>
  <c r="H69" i="19"/>
  <c r="G69" i="19"/>
  <c r="P69" i="19" s="1"/>
  <c r="F69" i="19"/>
  <c r="O69" i="19" s="1"/>
  <c r="E69" i="19"/>
  <c r="D69" i="19"/>
  <c r="C69" i="19"/>
  <c r="A69" i="19"/>
  <c r="T68" i="19"/>
  <c r="R68" i="19"/>
  <c r="Q68" i="19"/>
  <c r="P68" i="19"/>
  <c r="N68" i="19"/>
  <c r="M68" i="19"/>
  <c r="J68" i="19"/>
  <c r="S68" i="19" s="1"/>
  <c r="I68" i="19"/>
  <c r="H68" i="19"/>
  <c r="G68" i="19"/>
  <c r="F68" i="19"/>
  <c r="O68" i="19" s="1"/>
  <c r="E68" i="19"/>
  <c r="D68" i="19"/>
  <c r="C68" i="19"/>
  <c r="L68" i="19" s="1"/>
  <c r="A68" i="19"/>
  <c r="T67" i="19"/>
  <c r="R67" i="19"/>
  <c r="Q67" i="19"/>
  <c r="N67" i="19"/>
  <c r="M67" i="19"/>
  <c r="L67" i="19"/>
  <c r="J67" i="19"/>
  <c r="S67" i="19" s="1"/>
  <c r="I67" i="19"/>
  <c r="H67" i="19"/>
  <c r="G67" i="19"/>
  <c r="P67" i="19" s="1"/>
  <c r="F67" i="19"/>
  <c r="O67" i="19" s="1"/>
  <c r="E67" i="19"/>
  <c r="D67" i="19"/>
  <c r="C67" i="19"/>
  <c r="A67" i="19"/>
  <c r="T66" i="19"/>
  <c r="R66" i="19"/>
  <c r="Q66" i="19"/>
  <c r="P66" i="19"/>
  <c r="N66" i="19"/>
  <c r="M66" i="19"/>
  <c r="J66" i="19"/>
  <c r="S66" i="19" s="1"/>
  <c r="I66" i="19"/>
  <c r="H66" i="19"/>
  <c r="G66" i="19"/>
  <c r="F66" i="19"/>
  <c r="O66" i="19" s="1"/>
  <c r="E66" i="19"/>
  <c r="D66" i="19"/>
  <c r="C66" i="19"/>
  <c r="L66" i="19" s="1"/>
  <c r="A66" i="19"/>
  <c r="T65" i="19"/>
  <c r="R65" i="19"/>
  <c r="Q65" i="19"/>
  <c r="N65" i="19"/>
  <c r="M65" i="19"/>
  <c r="L65" i="19"/>
  <c r="J65" i="19"/>
  <c r="S65" i="19" s="1"/>
  <c r="I65" i="19"/>
  <c r="H65" i="19"/>
  <c r="G65" i="19"/>
  <c r="P65" i="19" s="1"/>
  <c r="F65" i="19"/>
  <c r="O65" i="19" s="1"/>
  <c r="E65" i="19"/>
  <c r="D65" i="19"/>
  <c r="C65" i="19"/>
  <c r="A65" i="19"/>
  <c r="T64" i="19"/>
  <c r="R64" i="19"/>
  <c r="Q64" i="19"/>
  <c r="P64" i="19"/>
  <c r="N64" i="19"/>
  <c r="M64" i="19"/>
  <c r="J64" i="19"/>
  <c r="S64" i="19" s="1"/>
  <c r="I64" i="19"/>
  <c r="H64" i="19"/>
  <c r="G64" i="19"/>
  <c r="F64" i="19"/>
  <c r="O64" i="19" s="1"/>
  <c r="E64" i="19"/>
  <c r="D64" i="19"/>
  <c r="C64" i="19"/>
  <c r="L64" i="19" s="1"/>
  <c r="A64" i="19"/>
  <c r="T63" i="19"/>
  <c r="R63" i="19"/>
  <c r="Q63" i="19"/>
  <c r="N63" i="19"/>
  <c r="M63" i="19"/>
  <c r="L63" i="19"/>
  <c r="J63" i="19"/>
  <c r="S63" i="19" s="1"/>
  <c r="I63" i="19"/>
  <c r="H63" i="19"/>
  <c r="G63" i="19"/>
  <c r="P63" i="19" s="1"/>
  <c r="F63" i="19"/>
  <c r="O63" i="19" s="1"/>
  <c r="E63" i="19"/>
  <c r="D63" i="19"/>
  <c r="C63" i="19"/>
  <c r="A63" i="19"/>
  <c r="T62" i="19"/>
  <c r="R62" i="19"/>
  <c r="Q62" i="19"/>
  <c r="P62" i="19"/>
  <c r="N62" i="19"/>
  <c r="M62" i="19"/>
  <c r="J62" i="19"/>
  <c r="S62" i="19" s="1"/>
  <c r="I62" i="19"/>
  <c r="H62" i="19"/>
  <c r="G62" i="19"/>
  <c r="F62" i="19"/>
  <c r="O62" i="19" s="1"/>
  <c r="E62" i="19"/>
  <c r="D62" i="19"/>
  <c r="C62" i="19"/>
  <c r="L62" i="19" s="1"/>
  <c r="A62" i="19"/>
  <c r="T61" i="19"/>
  <c r="R61" i="19"/>
  <c r="Q61" i="19"/>
  <c r="N61" i="19"/>
  <c r="M61" i="19"/>
  <c r="L61" i="19"/>
  <c r="J61" i="19"/>
  <c r="S61" i="19" s="1"/>
  <c r="I61" i="19"/>
  <c r="H61" i="19"/>
  <c r="G61" i="19"/>
  <c r="P61" i="19" s="1"/>
  <c r="F61" i="19"/>
  <c r="O61" i="19" s="1"/>
  <c r="E61" i="19"/>
  <c r="D61" i="19"/>
  <c r="C61" i="19"/>
  <c r="A61" i="19"/>
  <c r="T60" i="19"/>
  <c r="R60" i="19"/>
  <c r="Q60" i="19"/>
  <c r="P60" i="19"/>
  <c r="N60" i="19"/>
  <c r="M60" i="19"/>
  <c r="J60" i="19"/>
  <c r="S60" i="19" s="1"/>
  <c r="I60" i="19"/>
  <c r="H60" i="19"/>
  <c r="G60" i="19"/>
  <c r="F60" i="19"/>
  <c r="O60" i="19" s="1"/>
  <c r="E60" i="19"/>
  <c r="D60" i="19"/>
  <c r="C60" i="19"/>
  <c r="L60" i="19" s="1"/>
  <c r="A60" i="19"/>
  <c r="T59" i="19"/>
  <c r="R59" i="19"/>
  <c r="Q59" i="19"/>
  <c r="N59" i="19"/>
  <c r="M59" i="19"/>
  <c r="L59" i="19"/>
  <c r="J59" i="19"/>
  <c r="S59" i="19" s="1"/>
  <c r="I59" i="19"/>
  <c r="H59" i="19"/>
  <c r="G59" i="19"/>
  <c r="P59" i="19" s="1"/>
  <c r="F59" i="19"/>
  <c r="O59" i="19" s="1"/>
  <c r="E59" i="19"/>
  <c r="D59" i="19"/>
  <c r="C59" i="19"/>
  <c r="A59" i="19"/>
  <c r="T58" i="19"/>
  <c r="R58" i="19"/>
  <c r="Q58" i="19"/>
  <c r="P58" i="19"/>
  <c r="N58" i="19"/>
  <c r="M58" i="19"/>
  <c r="J58" i="19"/>
  <c r="S58" i="19" s="1"/>
  <c r="I58" i="19"/>
  <c r="H58" i="19"/>
  <c r="G58" i="19"/>
  <c r="F58" i="19"/>
  <c r="O58" i="19" s="1"/>
  <c r="E58" i="19"/>
  <c r="D58" i="19"/>
  <c r="C58" i="19"/>
  <c r="L58" i="19" s="1"/>
  <c r="A58" i="19"/>
  <c r="T57" i="19"/>
  <c r="R57" i="19"/>
  <c r="Q57" i="19"/>
  <c r="N57" i="19"/>
  <c r="M57" i="19"/>
  <c r="L57" i="19"/>
  <c r="J57" i="19"/>
  <c r="S57" i="19" s="1"/>
  <c r="I57" i="19"/>
  <c r="H57" i="19"/>
  <c r="G57" i="19"/>
  <c r="P57" i="19" s="1"/>
  <c r="F57" i="19"/>
  <c r="O57" i="19" s="1"/>
  <c r="E57" i="19"/>
  <c r="D57" i="19"/>
  <c r="C57" i="19"/>
  <c r="A57" i="19"/>
  <c r="T56" i="19"/>
  <c r="R56" i="19"/>
  <c r="Q56" i="19"/>
  <c r="P56" i="19"/>
  <c r="N56" i="19"/>
  <c r="M56" i="19"/>
  <c r="J56" i="19"/>
  <c r="S56" i="19" s="1"/>
  <c r="I56" i="19"/>
  <c r="H56" i="19"/>
  <c r="G56" i="19"/>
  <c r="F56" i="19"/>
  <c r="O56" i="19" s="1"/>
  <c r="E56" i="19"/>
  <c r="D56" i="19"/>
  <c r="C56" i="19"/>
  <c r="L56" i="19" s="1"/>
  <c r="A56" i="19"/>
  <c r="T55" i="19"/>
  <c r="R55" i="19"/>
  <c r="Q55" i="19"/>
  <c r="N55" i="19"/>
  <c r="M55" i="19"/>
  <c r="L55" i="19"/>
  <c r="J55" i="19"/>
  <c r="S55" i="19" s="1"/>
  <c r="I55" i="19"/>
  <c r="H55" i="19"/>
  <c r="G55" i="19"/>
  <c r="P55" i="19" s="1"/>
  <c r="F55" i="19"/>
  <c r="O55" i="19" s="1"/>
  <c r="E55" i="19"/>
  <c r="D55" i="19"/>
  <c r="C55" i="19"/>
  <c r="A55" i="19"/>
  <c r="T54" i="19"/>
  <c r="R54" i="19"/>
  <c r="Q54" i="19"/>
  <c r="P54" i="19"/>
  <c r="N54" i="19"/>
  <c r="M54" i="19"/>
  <c r="J54" i="19"/>
  <c r="S54" i="19" s="1"/>
  <c r="I54" i="19"/>
  <c r="H54" i="19"/>
  <c r="G54" i="19"/>
  <c r="F54" i="19"/>
  <c r="O54" i="19" s="1"/>
  <c r="E54" i="19"/>
  <c r="D54" i="19"/>
  <c r="C54" i="19"/>
  <c r="L54" i="19" s="1"/>
  <c r="A54" i="19"/>
  <c r="T53" i="19"/>
  <c r="R53" i="19"/>
  <c r="Q53" i="19"/>
  <c r="N53" i="19"/>
  <c r="M53" i="19"/>
  <c r="L53" i="19"/>
  <c r="J53" i="19"/>
  <c r="S53" i="19" s="1"/>
  <c r="I53" i="19"/>
  <c r="H53" i="19"/>
  <c r="G53" i="19"/>
  <c r="P53" i="19" s="1"/>
  <c r="F53" i="19"/>
  <c r="O53" i="19" s="1"/>
  <c r="E53" i="19"/>
  <c r="D53" i="19"/>
  <c r="C53" i="19"/>
  <c r="A53" i="19"/>
  <c r="T52" i="19"/>
  <c r="R52" i="19"/>
  <c r="Q52" i="19"/>
  <c r="P52" i="19"/>
  <c r="N52" i="19"/>
  <c r="M52" i="19"/>
  <c r="J52" i="19"/>
  <c r="S52" i="19" s="1"/>
  <c r="I52" i="19"/>
  <c r="H52" i="19"/>
  <c r="G52" i="19"/>
  <c r="F52" i="19"/>
  <c r="O52" i="19" s="1"/>
  <c r="E52" i="19"/>
  <c r="D52" i="19"/>
  <c r="C52" i="19"/>
  <c r="L52" i="19" s="1"/>
  <c r="A52" i="19"/>
  <c r="T51" i="19"/>
  <c r="R51" i="19"/>
  <c r="Q51" i="19"/>
  <c r="N51" i="19"/>
  <c r="M51" i="19"/>
  <c r="L51" i="19"/>
  <c r="J51" i="19"/>
  <c r="S51" i="19" s="1"/>
  <c r="I51" i="19"/>
  <c r="H51" i="19"/>
  <c r="G51" i="19"/>
  <c r="P51" i="19" s="1"/>
  <c r="F51" i="19"/>
  <c r="O51" i="19" s="1"/>
  <c r="E51" i="19"/>
  <c r="D51" i="19"/>
  <c r="C51" i="19"/>
  <c r="A51" i="19"/>
  <c r="T50" i="19"/>
  <c r="R50" i="19"/>
  <c r="Q50" i="19"/>
  <c r="P50" i="19"/>
  <c r="N50" i="19"/>
  <c r="M50" i="19"/>
  <c r="J50" i="19"/>
  <c r="S50" i="19" s="1"/>
  <c r="I50" i="19"/>
  <c r="H50" i="19"/>
  <c r="G50" i="19"/>
  <c r="F50" i="19"/>
  <c r="O50" i="19" s="1"/>
  <c r="E50" i="19"/>
  <c r="D50" i="19"/>
  <c r="C50" i="19"/>
  <c r="L50" i="19" s="1"/>
  <c r="A50" i="19"/>
  <c r="T49" i="19"/>
  <c r="R49" i="19"/>
  <c r="Q49" i="19"/>
  <c r="N49" i="19"/>
  <c r="M49" i="19"/>
  <c r="L49" i="19"/>
  <c r="J49" i="19"/>
  <c r="S49" i="19" s="1"/>
  <c r="I49" i="19"/>
  <c r="H49" i="19"/>
  <c r="G49" i="19"/>
  <c r="P49" i="19" s="1"/>
  <c r="F49" i="19"/>
  <c r="O49" i="19" s="1"/>
  <c r="E49" i="19"/>
  <c r="D49" i="19"/>
  <c r="C49" i="19"/>
  <c r="A49" i="19"/>
  <c r="T48" i="19"/>
  <c r="R48" i="19"/>
  <c r="Q48" i="19"/>
  <c r="P48" i="19"/>
  <c r="N48" i="19"/>
  <c r="M48" i="19"/>
  <c r="J48" i="19"/>
  <c r="S48" i="19" s="1"/>
  <c r="I48" i="19"/>
  <c r="H48" i="19"/>
  <c r="G48" i="19"/>
  <c r="F48" i="19"/>
  <c r="O48" i="19" s="1"/>
  <c r="E48" i="19"/>
  <c r="D48" i="19"/>
  <c r="C48" i="19"/>
  <c r="L48" i="19" s="1"/>
  <c r="A48" i="19"/>
  <c r="T47" i="19"/>
  <c r="R47" i="19"/>
  <c r="Q47" i="19"/>
  <c r="N47" i="19"/>
  <c r="M47" i="19"/>
  <c r="L47" i="19"/>
  <c r="J47" i="19"/>
  <c r="S47" i="19" s="1"/>
  <c r="I47" i="19"/>
  <c r="H47" i="19"/>
  <c r="G47" i="19"/>
  <c r="P47" i="19" s="1"/>
  <c r="F47" i="19"/>
  <c r="O47" i="19" s="1"/>
  <c r="E47" i="19"/>
  <c r="D47" i="19"/>
  <c r="C47" i="19"/>
  <c r="A47" i="19"/>
  <c r="T46" i="19"/>
  <c r="R46" i="19"/>
  <c r="Q46" i="19"/>
  <c r="P46" i="19"/>
  <c r="N46" i="19"/>
  <c r="M46" i="19"/>
  <c r="J46" i="19"/>
  <c r="S46" i="19" s="1"/>
  <c r="I46" i="19"/>
  <c r="H46" i="19"/>
  <c r="G46" i="19"/>
  <c r="F46" i="19"/>
  <c r="O46" i="19" s="1"/>
  <c r="E46" i="19"/>
  <c r="D46" i="19"/>
  <c r="C46" i="19"/>
  <c r="L46" i="19" s="1"/>
  <c r="A46" i="19"/>
  <c r="T45" i="19"/>
  <c r="R45" i="19"/>
  <c r="Q45" i="19"/>
  <c r="N45" i="19"/>
  <c r="M45" i="19"/>
  <c r="L45" i="19"/>
  <c r="J45" i="19"/>
  <c r="S45" i="19" s="1"/>
  <c r="I45" i="19"/>
  <c r="H45" i="19"/>
  <c r="G45" i="19"/>
  <c r="P45" i="19" s="1"/>
  <c r="F45" i="19"/>
  <c r="O45" i="19" s="1"/>
  <c r="E45" i="19"/>
  <c r="D45" i="19"/>
  <c r="C45" i="19"/>
  <c r="A45" i="19"/>
  <c r="T44" i="19"/>
  <c r="R44" i="19"/>
  <c r="R139" i="19" s="1"/>
  <c r="R168" i="19" s="1"/>
  <c r="Q44" i="19"/>
  <c r="Q139" i="19" s="1"/>
  <c r="Q168" i="19" s="1"/>
  <c r="P44" i="19"/>
  <c r="P139" i="19" s="1"/>
  <c r="P168" i="19" s="1"/>
  <c r="N44" i="19"/>
  <c r="N139" i="19" s="1"/>
  <c r="N168" i="19" s="1"/>
  <c r="M44" i="19"/>
  <c r="M139" i="19" s="1"/>
  <c r="M168" i="19" s="1"/>
  <c r="J44" i="19"/>
  <c r="J139" i="19" s="1"/>
  <c r="I44" i="19"/>
  <c r="I139" i="19" s="1"/>
  <c r="H44" i="19"/>
  <c r="H139" i="19" s="1"/>
  <c r="G44" i="19"/>
  <c r="G139" i="19" s="1"/>
  <c r="F44" i="19"/>
  <c r="O44" i="19" s="1"/>
  <c r="O139" i="19" s="1"/>
  <c r="O168" i="19" s="1"/>
  <c r="E44" i="19"/>
  <c r="E139" i="19" s="1"/>
  <c r="D44" i="19"/>
  <c r="C44" i="19"/>
  <c r="C139" i="19" s="1"/>
  <c r="B44" i="19"/>
  <c r="B139" i="19" s="1"/>
  <c r="T43" i="19"/>
  <c r="J43" i="19"/>
  <c r="I43" i="19"/>
  <c r="H43" i="19"/>
  <c r="G43" i="19"/>
  <c r="F43" i="19"/>
  <c r="E43" i="19"/>
  <c r="D43" i="19"/>
  <c r="C43" i="19"/>
  <c r="B43" i="19"/>
  <c r="K6" i="19"/>
  <c r="J6" i="19"/>
  <c r="I6" i="19"/>
  <c r="H6" i="19"/>
  <c r="B6" i="19" a="1"/>
  <c r="F6" i="19" s="1"/>
  <c r="K5" i="19"/>
  <c r="J5" i="19"/>
  <c r="I5" i="19"/>
  <c r="H5" i="19"/>
  <c r="G5" i="19"/>
  <c r="F5" i="19"/>
  <c r="E5" i="19"/>
  <c r="D5" i="19"/>
  <c r="C5" i="19"/>
  <c r="B5" i="19"/>
  <c r="AD166" i="17"/>
  <c r="AD165" i="17"/>
  <c r="AD164" i="17"/>
  <c r="AD163" i="17"/>
  <c r="AD162" i="17"/>
  <c r="AD161" i="17"/>
  <c r="AD160" i="17"/>
  <c r="AD159" i="17"/>
  <c r="AD158" i="17"/>
  <c r="AD157" i="17"/>
  <c r="AD156" i="17"/>
  <c r="AD155" i="17"/>
  <c r="AD154" i="17"/>
  <c r="AD153" i="17"/>
  <c r="AD152" i="17"/>
  <c r="AD151" i="17"/>
  <c r="AD150" i="17"/>
  <c r="AD149" i="17"/>
  <c r="AD148" i="17"/>
  <c r="AD147" i="17"/>
  <c r="AD146" i="17"/>
  <c r="AD145" i="17"/>
  <c r="AD144" i="17"/>
  <c r="AD143" i="17"/>
  <c r="AD142" i="17"/>
  <c r="AD141" i="17"/>
  <c r="AD140" i="17"/>
  <c r="AE139" i="17"/>
  <c r="AE166" i="17"/>
  <c r="AE165" i="17"/>
  <c r="AE164" i="17"/>
  <c r="AE163" i="17"/>
  <c r="AE162" i="17"/>
  <c r="AE161" i="17"/>
  <c r="AE160" i="17"/>
  <c r="AE159" i="17"/>
  <c r="AE158" i="17"/>
  <c r="AE157" i="17"/>
  <c r="AE156" i="17"/>
  <c r="AE155" i="17"/>
  <c r="AE154" i="17"/>
  <c r="AE153" i="17"/>
  <c r="AE152" i="17"/>
  <c r="AE151" i="17"/>
  <c r="AE150" i="17"/>
  <c r="AE149" i="17"/>
  <c r="AD139" i="17"/>
  <c r="AC144" i="17"/>
  <c r="AC145" i="17"/>
  <c r="AC146" i="17"/>
  <c r="AC147" i="17"/>
  <c r="AC148" i="17"/>
  <c r="AC149" i="17"/>
  <c r="AC150" i="17"/>
  <c r="AC151" i="17"/>
  <c r="AC152" i="17"/>
  <c r="AC153" i="17"/>
  <c r="AC154" i="17"/>
  <c r="AC166" i="17"/>
  <c r="AC165" i="17"/>
  <c r="AC164" i="17"/>
  <c r="AC163" i="17"/>
  <c r="AC162" i="17"/>
  <c r="AC161" i="17"/>
  <c r="AC160" i="17"/>
  <c r="AC159" i="17"/>
  <c r="AC158" i="17"/>
  <c r="AC157" i="17"/>
  <c r="AC156" i="17"/>
  <c r="AC155" i="17"/>
  <c r="AB166" i="17"/>
  <c r="AB165" i="17"/>
  <c r="AB164" i="17"/>
  <c r="AB163" i="17"/>
  <c r="AB162" i="17"/>
  <c r="AB161" i="17"/>
  <c r="AB160" i="17"/>
  <c r="AB159" i="17"/>
  <c r="AB158" i="17"/>
  <c r="AB157" i="17"/>
  <c r="AB156" i="17"/>
  <c r="AB155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F166" i="17"/>
  <c r="Z166" i="17"/>
  <c r="Y166" i="17"/>
  <c r="X166" i="17"/>
  <c r="W166" i="17"/>
  <c r="AF165" i="17"/>
  <c r="Z165" i="17"/>
  <c r="Y165" i="17"/>
  <c r="X165" i="17"/>
  <c r="W165" i="17"/>
  <c r="AF164" i="17"/>
  <c r="Z164" i="17"/>
  <c r="Y164" i="17"/>
  <c r="X164" i="17"/>
  <c r="W164" i="17"/>
  <c r="AF163" i="17"/>
  <c r="Z163" i="17"/>
  <c r="Y163" i="17"/>
  <c r="X163" i="17"/>
  <c r="W163" i="17"/>
  <c r="AF162" i="17"/>
  <c r="Z162" i="17"/>
  <c r="Y162" i="17"/>
  <c r="X162" i="17"/>
  <c r="W162" i="17"/>
  <c r="AF161" i="17"/>
  <c r="Z161" i="17"/>
  <c r="Y161" i="17"/>
  <c r="X161" i="17"/>
  <c r="W161" i="17"/>
  <c r="AF160" i="17"/>
  <c r="Z160" i="17"/>
  <c r="Y160" i="17"/>
  <c r="X160" i="17"/>
  <c r="W160" i="17"/>
  <c r="AF159" i="17"/>
  <c r="Z159" i="17"/>
  <c r="Y159" i="17"/>
  <c r="X159" i="17"/>
  <c r="W159" i="17"/>
  <c r="AF158" i="17"/>
  <c r="Z158" i="17"/>
  <c r="Y158" i="17"/>
  <c r="X158" i="17"/>
  <c r="W158" i="17"/>
  <c r="AF157" i="17"/>
  <c r="Z157" i="17"/>
  <c r="Y157" i="17"/>
  <c r="X157" i="17"/>
  <c r="W157" i="17"/>
  <c r="AF156" i="17"/>
  <c r="Z156" i="17"/>
  <c r="Y156" i="17"/>
  <c r="X156" i="17"/>
  <c r="W156" i="17"/>
  <c r="AF155" i="17"/>
  <c r="Z155" i="17"/>
  <c r="Y155" i="17"/>
  <c r="X155" i="17"/>
  <c r="W155" i="17"/>
  <c r="AF154" i="17"/>
  <c r="AB154" i="17"/>
  <c r="AA154" i="17"/>
  <c r="Z154" i="17"/>
  <c r="Y154" i="17"/>
  <c r="X154" i="17"/>
  <c r="W154" i="17"/>
  <c r="AF153" i="17"/>
  <c r="AB153" i="17"/>
  <c r="AA153" i="17"/>
  <c r="Z153" i="17"/>
  <c r="Y153" i="17"/>
  <c r="X153" i="17"/>
  <c r="W153" i="17"/>
  <c r="AF152" i="17"/>
  <c r="AB152" i="17"/>
  <c r="AA152" i="17"/>
  <c r="Z152" i="17"/>
  <c r="Y152" i="17"/>
  <c r="X152" i="17"/>
  <c r="W152" i="17"/>
  <c r="AF151" i="17"/>
  <c r="AB151" i="17"/>
  <c r="AA151" i="17"/>
  <c r="Z151" i="17"/>
  <c r="Y151" i="17"/>
  <c r="X151" i="17"/>
  <c r="W151" i="17"/>
  <c r="AF150" i="17"/>
  <c r="AB150" i="17"/>
  <c r="AA150" i="17"/>
  <c r="Z150" i="17"/>
  <c r="Y150" i="17"/>
  <c r="X150" i="17"/>
  <c r="W150" i="17"/>
  <c r="AF149" i="17"/>
  <c r="AB149" i="17"/>
  <c r="AA149" i="17"/>
  <c r="Z149" i="17"/>
  <c r="Y149" i="17"/>
  <c r="X149" i="17"/>
  <c r="W149" i="17"/>
  <c r="AF148" i="17"/>
  <c r="AB148" i="17"/>
  <c r="AA148" i="17"/>
  <c r="Z148" i="17"/>
  <c r="Y148" i="17"/>
  <c r="X148" i="17"/>
  <c r="W148" i="17"/>
  <c r="AF147" i="17"/>
  <c r="AB147" i="17"/>
  <c r="AA147" i="17"/>
  <c r="Z147" i="17"/>
  <c r="Y147" i="17"/>
  <c r="X147" i="17"/>
  <c r="W147" i="17"/>
  <c r="AF146" i="17"/>
  <c r="AB146" i="17"/>
  <c r="AA146" i="17"/>
  <c r="Z146" i="17"/>
  <c r="Y146" i="17"/>
  <c r="X146" i="17"/>
  <c r="W146" i="17"/>
  <c r="AF145" i="17"/>
  <c r="AB145" i="17"/>
  <c r="AA145" i="17"/>
  <c r="Z145" i="17"/>
  <c r="Y145" i="17"/>
  <c r="X145" i="17"/>
  <c r="W145" i="17"/>
  <c r="AF144" i="17"/>
  <c r="AB144" i="17"/>
  <c r="AA144" i="17"/>
  <c r="Z144" i="17"/>
  <c r="Y144" i="17"/>
  <c r="X144" i="17"/>
  <c r="W144" i="17"/>
  <c r="AF143" i="17"/>
  <c r="AC143" i="17"/>
  <c r="AB143" i="17"/>
  <c r="AA143" i="17"/>
  <c r="Z143" i="17"/>
  <c r="Y143" i="17"/>
  <c r="X143" i="17"/>
  <c r="W143" i="17"/>
  <c r="AF142" i="17"/>
  <c r="AC142" i="17"/>
  <c r="AB142" i="17"/>
  <c r="AA142" i="17"/>
  <c r="Z142" i="17"/>
  <c r="Y142" i="17"/>
  <c r="X142" i="17"/>
  <c r="W142" i="17"/>
  <c r="AF141" i="17"/>
  <c r="AC141" i="17"/>
  <c r="AB141" i="17"/>
  <c r="AA141" i="17"/>
  <c r="Z141" i="17"/>
  <c r="Y141" i="17"/>
  <c r="X141" i="17"/>
  <c r="W141" i="17"/>
  <c r="AF140" i="17"/>
  <c r="AC140" i="17"/>
  <c r="AB140" i="17"/>
  <c r="AA140" i="17"/>
  <c r="Z140" i="17"/>
  <c r="Y140" i="17"/>
  <c r="X140" i="17"/>
  <c r="W140" i="17"/>
  <c r="V166" i="17"/>
  <c r="V165" i="17"/>
  <c r="V164" i="17"/>
  <c r="V163" i="17"/>
  <c r="V162" i="17"/>
  <c r="V161" i="17"/>
  <c r="V160" i="17"/>
  <c r="V159" i="17"/>
  <c r="V158" i="17"/>
  <c r="V157" i="17"/>
  <c r="V156" i="17"/>
  <c r="V155" i="17"/>
  <c r="V154" i="17"/>
  <c r="V153" i="17"/>
  <c r="V152" i="17"/>
  <c r="V151" i="17"/>
  <c r="V150" i="17"/>
  <c r="V149" i="17"/>
  <c r="V148" i="17"/>
  <c r="V147" i="17"/>
  <c r="V146" i="17"/>
  <c r="V145" i="17"/>
  <c r="V144" i="17"/>
  <c r="V143" i="17"/>
  <c r="AF139" i="17"/>
  <c r="AC139" i="17"/>
  <c r="AB139" i="17"/>
  <c r="AA139" i="17"/>
  <c r="Z139" i="17"/>
  <c r="Y139" i="17"/>
  <c r="X139" i="17"/>
  <c r="W139" i="17"/>
  <c r="V142" i="17"/>
  <c r="V141" i="17"/>
  <c r="V140" i="17"/>
  <c r="V139" i="17"/>
  <c r="X169" i="17"/>
  <c r="X170" i="17"/>
  <c r="X171" i="17"/>
  <c r="X172" i="17"/>
  <c r="X173" i="17"/>
  <c r="X174" i="17"/>
  <c r="X175" i="17"/>
  <c r="X176" i="17"/>
  <c r="X177" i="17"/>
  <c r="X178" i="17"/>
  <c r="X179" i="17"/>
  <c r="X180" i="17"/>
  <c r="X181" i="17"/>
  <c r="X182" i="17"/>
  <c r="X183" i="17"/>
  <c r="X184" i="17"/>
  <c r="X185" i="17"/>
  <c r="X186" i="17"/>
  <c r="X187" i="17"/>
  <c r="X188" i="17"/>
  <c r="X189" i="17"/>
  <c r="X190" i="17"/>
  <c r="X191" i="17"/>
  <c r="X192" i="17"/>
  <c r="X193" i="17"/>
  <c r="X194" i="17"/>
  <c r="X195" i="17"/>
  <c r="X168" i="17"/>
  <c r="U167" i="17"/>
  <c r="T167" i="17"/>
  <c r="S167" i="17"/>
  <c r="R167" i="17"/>
  <c r="Q167" i="17"/>
  <c r="P167" i="17"/>
  <c r="O167" i="17"/>
  <c r="N167" i="17"/>
  <c r="M167" i="17"/>
  <c r="L167" i="17"/>
  <c r="K167" i="17"/>
  <c r="J167" i="17"/>
  <c r="I167" i="17"/>
  <c r="H167" i="17"/>
  <c r="G167" i="17"/>
  <c r="F167" i="17"/>
  <c r="E167" i="17"/>
  <c r="D167" i="17"/>
  <c r="C167" i="17"/>
  <c r="B167" i="17"/>
  <c r="S168" i="17"/>
  <c r="R168" i="17"/>
  <c r="Q168" i="17"/>
  <c r="P168" i="17"/>
  <c r="O168" i="17"/>
  <c r="N168" i="17"/>
  <c r="M168" i="17"/>
  <c r="L168" i="17"/>
  <c r="K168" i="17"/>
  <c r="J168" i="17"/>
  <c r="I168" i="17"/>
  <c r="H168" i="17"/>
  <c r="G168" i="17"/>
  <c r="F168" i="17"/>
  <c r="E168" i="17"/>
  <c r="D168" i="17"/>
  <c r="C168" i="17"/>
  <c r="B168" i="17"/>
  <c r="A195" i="17"/>
  <c r="A194" i="17"/>
  <c r="A193" i="17"/>
  <c r="A192" i="17"/>
  <c r="A191" i="17"/>
  <c r="A190" i="17"/>
  <c r="A189" i="17"/>
  <c r="A188" i="17"/>
  <c r="A187" i="17"/>
  <c r="A186" i="17"/>
  <c r="A185" i="17"/>
  <c r="A184" i="17"/>
  <c r="A183" i="17"/>
  <c r="A182" i="17"/>
  <c r="A181" i="17"/>
  <c r="A180" i="17"/>
  <c r="A179" i="17"/>
  <c r="A178" i="17"/>
  <c r="A177" i="17"/>
  <c r="A176" i="17"/>
  <c r="A175" i="17"/>
  <c r="A174" i="17"/>
  <c r="A173" i="17"/>
  <c r="A172" i="17"/>
  <c r="A171" i="17"/>
  <c r="A170" i="17"/>
  <c r="A169" i="17"/>
  <c r="S139" i="17"/>
  <c r="R139" i="17"/>
  <c r="Q139" i="17"/>
  <c r="P139" i="17"/>
  <c r="O139" i="17"/>
  <c r="N139" i="17"/>
  <c r="M139" i="17"/>
  <c r="L139" i="17"/>
  <c r="K139" i="17"/>
  <c r="J139" i="17"/>
  <c r="I139" i="17"/>
  <c r="H139" i="17"/>
  <c r="G139" i="17"/>
  <c r="F139" i="17"/>
  <c r="E139" i="17"/>
  <c r="D139" i="17"/>
  <c r="C139" i="17"/>
  <c r="B139" i="17"/>
  <c r="S71" i="17"/>
  <c r="R71" i="17"/>
  <c r="Q71" i="17"/>
  <c r="P71" i="17"/>
  <c r="O71" i="17"/>
  <c r="N71" i="17"/>
  <c r="M71" i="17"/>
  <c r="L71" i="17"/>
  <c r="S70" i="17"/>
  <c r="R70" i="17"/>
  <c r="Q70" i="17"/>
  <c r="P70" i="17"/>
  <c r="O70" i="17"/>
  <c r="N70" i="17"/>
  <c r="M70" i="17"/>
  <c r="L70" i="17"/>
  <c r="S69" i="17"/>
  <c r="R69" i="17"/>
  <c r="Q69" i="17"/>
  <c r="P69" i="17"/>
  <c r="O69" i="17"/>
  <c r="N69" i="17"/>
  <c r="M69" i="17"/>
  <c r="L69" i="17"/>
  <c r="S68" i="17"/>
  <c r="R68" i="17"/>
  <c r="Q68" i="17"/>
  <c r="P68" i="17"/>
  <c r="O68" i="17"/>
  <c r="N68" i="17"/>
  <c r="M68" i="17"/>
  <c r="L68" i="17"/>
  <c r="S67" i="17"/>
  <c r="R67" i="17"/>
  <c r="Q67" i="17"/>
  <c r="P67" i="17"/>
  <c r="O67" i="17"/>
  <c r="N67" i="17"/>
  <c r="M67" i="17"/>
  <c r="L67" i="17"/>
  <c r="S66" i="17"/>
  <c r="R66" i="17"/>
  <c r="Q66" i="17"/>
  <c r="P66" i="17"/>
  <c r="O66" i="17"/>
  <c r="N66" i="17"/>
  <c r="M66" i="17"/>
  <c r="L66" i="17"/>
  <c r="S65" i="17"/>
  <c r="R65" i="17"/>
  <c r="Q65" i="17"/>
  <c r="P65" i="17"/>
  <c r="O65" i="17"/>
  <c r="N65" i="17"/>
  <c r="M65" i="17"/>
  <c r="L65" i="17"/>
  <c r="S64" i="17"/>
  <c r="R64" i="17"/>
  <c r="Q64" i="17"/>
  <c r="P64" i="17"/>
  <c r="O64" i="17"/>
  <c r="N64" i="17"/>
  <c r="M64" i="17"/>
  <c r="L64" i="17"/>
  <c r="S63" i="17"/>
  <c r="R63" i="17"/>
  <c r="Q63" i="17"/>
  <c r="P63" i="17"/>
  <c r="O63" i="17"/>
  <c r="N63" i="17"/>
  <c r="M63" i="17"/>
  <c r="L63" i="17"/>
  <c r="S62" i="17"/>
  <c r="R62" i="17"/>
  <c r="Q62" i="17"/>
  <c r="P62" i="17"/>
  <c r="O62" i="17"/>
  <c r="N62" i="17"/>
  <c r="M62" i="17"/>
  <c r="L62" i="17"/>
  <c r="S61" i="17"/>
  <c r="R61" i="17"/>
  <c r="Q61" i="17"/>
  <c r="P61" i="17"/>
  <c r="O61" i="17"/>
  <c r="N61" i="17"/>
  <c r="M61" i="17"/>
  <c r="L61" i="17"/>
  <c r="S60" i="17"/>
  <c r="R60" i="17"/>
  <c r="Q60" i="17"/>
  <c r="P60" i="17"/>
  <c r="O60" i="17"/>
  <c r="N60" i="17"/>
  <c r="M60" i="17"/>
  <c r="L60" i="17"/>
  <c r="S59" i="17"/>
  <c r="R59" i="17"/>
  <c r="Q59" i="17"/>
  <c r="P59" i="17"/>
  <c r="O59" i="17"/>
  <c r="N59" i="17"/>
  <c r="M59" i="17"/>
  <c r="L59" i="17"/>
  <c r="S58" i="17"/>
  <c r="R58" i="17"/>
  <c r="Q58" i="17"/>
  <c r="P58" i="17"/>
  <c r="O58" i="17"/>
  <c r="N58" i="17"/>
  <c r="M58" i="17"/>
  <c r="L58" i="17"/>
  <c r="S57" i="17"/>
  <c r="R57" i="17"/>
  <c r="Q57" i="17"/>
  <c r="P57" i="17"/>
  <c r="O57" i="17"/>
  <c r="N57" i="17"/>
  <c r="M57" i="17"/>
  <c r="L57" i="17"/>
  <c r="S56" i="17"/>
  <c r="R56" i="17"/>
  <c r="Q56" i="17"/>
  <c r="P56" i="17"/>
  <c r="O56" i="17"/>
  <c r="N56" i="17"/>
  <c r="M56" i="17"/>
  <c r="L56" i="17"/>
  <c r="S55" i="17"/>
  <c r="R55" i="17"/>
  <c r="Q55" i="17"/>
  <c r="P55" i="17"/>
  <c r="O55" i="17"/>
  <c r="N55" i="17"/>
  <c r="M55" i="17"/>
  <c r="L55" i="17"/>
  <c r="S54" i="17"/>
  <c r="R54" i="17"/>
  <c r="Q54" i="17"/>
  <c r="P54" i="17"/>
  <c r="O54" i="17"/>
  <c r="N54" i="17"/>
  <c r="M54" i="17"/>
  <c r="L54" i="17"/>
  <c r="S53" i="17"/>
  <c r="R53" i="17"/>
  <c r="Q53" i="17"/>
  <c r="P53" i="17"/>
  <c r="O53" i="17"/>
  <c r="N53" i="17"/>
  <c r="M53" i="17"/>
  <c r="L53" i="17"/>
  <c r="S52" i="17"/>
  <c r="R52" i="17"/>
  <c r="Q52" i="17"/>
  <c r="P52" i="17"/>
  <c r="O52" i="17"/>
  <c r="N52" i="17"/>
  <c r="M52" i="17"/>
  <c r="L52" i="17"/>
  <c r="S51" i="17"/>
  <c r="R51" i="17"/>
  <c r="Q51" i="17"/>
  <c r="P51" i="17"/>
  <c r="O51" i="17"/>
  <c r="N51" i="17"/>
  <c r="M51" i="17"/>
  <c r="L51" i="17"/>
  <c r="S50" i="17"/>
  <c r="R50" i="17"/>
  <c r="Q50" i="17"/>
  <c r="P50" i="17"/>
  <c r="O50" i="17"/>
  <c r="N50" i="17"/>
  <c r="M50" i="17"/>
  <c r="L50" i="17"/>
  <c r="S49" i="17"/>
  <c r="R49" i="17"/>
  <c r="Q49" i="17"/>
  <c r="P49" i="17"/>
  <c r="O49" i="17"/>
  <c r="N49" i="17"/>
  <c r="M49" i="17"/>
  <c r="L49" i="17"/>
  <c r="S48" i="17"/>
  <c r="R48" i="17"/>
  <c r="Q48" i="17"/>
  <c r="P48" i="17"/>
  <c r="O48" i="17"/>
  <c r="N48" i="17"/>
  <c r="M48" i="17"/>
  <c r="L48" i="17"/>
  <c r="S47" i="17"/>
  <c r="R47" i="17"/>
  <c r="Q47" i="17"/>
  <c r="P47" i="17"/>
  <c r="O47" i="17"/>
  <c r="N47" i="17"/>
  <c r="M47" i="17"/>
  <c r="L47" i="17"/>
  <c r="S46" i="17"/>
  <c r="R46" i="17"/>
  <c r="Q46" i="17"/>
  <c r="P46" i="17"/>
  <c r="O46" i="17"/>
  <c r="N46" i="17"/>
  <c r="M46" i="17"/>
  <c r="L46" i="17"/>
  <c r="S45" i="17"/>
  <c r="R45" i="17"/>
  <c r="Q45" i="17"/>
  <c r="P45" i="17"/>
  <c r="O45" i="17"/>
  <c r="N45" i="17"/>
  <c r="M45" i="17"/>
  <c r="L45" i="17"/>
  <c r="S44" i="17"/>
  <c r="R44" i="17"/>
  <c r="Q44" i="17"/>
  <c r="P44" i="17"/>
  <c r="O44" i="17"/>
  <c r="N44" i="17"/>
  <c r="M44" i="17"/>
  <c r="L44" i="17"/>
  <c r="K44" i="17"/>
  <c r="T46" i="17"/>
  <c r="T47" i="17"/>
  <c r="T48" i="17"/>
  <c r="T49" i="17"/>
  <c r="T50" i="17"/>
  <c r="T51" i="17"/>
  <c r="T52" i="17"/>
  <c r="T53" i="17"/>
  <c r="T54" i="17"/>
  <c r="T55" i="17"/>
  <c r="T56" i="17"/>
  <c r="T57" i="17"/>
  <c r="T58" i="17"/>
  <c r="T59" i="17"/>
  <c r="T60" i="17"/>
  <c r="T61" i="17"/>
  <c r="T62" i="17"/>
  <c r="T63" i="17"/>
  <c r="T64" i="17"/>
  <c r="T65" i="17"/>
  <c r="T66" i="17"/>
  <c r="T67" i="17"/>
  <c r="T68" i="17"/>
  <c r="T69" i="17"/>
  <c r="T70" i="17"/>
  <c r="T71" i="17"/>
  <c r="T45" i="17"/>
  <c r="J71" i="17"/>
  <c r="I71" i="17"/>
  <c r="H71" i="17"/>
  <c r="G71" i="17"/>
  <c r="F71" i="17"/>
  <c r="E71" i="17"/>
  <c r="D71" i="17"/>
  <c r="C71" i="17"/>
  <c r="J70" i="17"/>
  <c r="I70" i="17"/>
  <c r="H70" i="17"/>
  <c r="G70" i="17"/>
  <c r="F70" i="17"/>
  <c r="E70" i="17"/>
  <c r="D70" i="17"/>
  <c r="C70" i="17"/>
  <c r="J69" i="17"/>
  <c r="I69" i="17"/>
  <c r="H69" i="17"/>
  <c r="G69" i="17"/>
  <c r="F69" i="17"/>
  <c r="E69" i="17"/>
  <c r="D69" i="17"/>
  <c r="C69" i="17"/>
  <c r="J68" i="17"/>
  <c r="I68" i="17"/>
  <c r="H68" i="17"/>
  <c r="G68" i="17"/>
  <c r="F68" i="17"/>
  <c r="E68" i="17"/>
  <c r="D68" i="17"/>
  <c r="C68" i="17"/>
  <c r="J67" i="17"/>
  <c r="I67" i="17"/>
  <c r="H67" i="17"/>
  <c r="G67" i="17"/>
  <c r="F67" i="17"/>
  <c r="E67" i="17"/>
  <c r="D67" i="17"/>
  <c r="C67" i="17"/>
  <c r="J66" i="17"/>
  <c r="I66" i="17"/>
  <c r="H66" i="17"/>
  <c r="G66" i="17"/>
  <c r="F66" i="17"/>
  <c r="E66" i="17"/>
  <c r="D66" i="17"/>
  <c r="C66" i="17"/>
  <c r="J65" i="17"/>
  <c r="I65" i="17"/>
  <c r="H65" i="17"/>
  <c r="G65" i="17"/>
  <c r="F65" i="17"/>
  <c r="E65" i="17"/>
  <c r="D65" i="17"/>
  <c r="C65" i="17"/>
  <c r="J64" i="17"/>
  <c r="I64" i="17"/>
  <c r="H64" i="17"/>
  <c r="G64" i="17"/>
  <c r="F64" i="17"/>
  <c r="E64" i="17"/>
  <c r="D64" i="17"/>
  <c r="C64" i="17"/>
  <c r="J63" i="17"/>
  <c r="I63" i="17"/>
  <c r="H63" i="17"/>
  <c r="G63" i="17"/>
  <c r="F63" i="17"/>
  <c r="E63" i="17"/>
  <c r="D63" i="17"/>
  <c r="C63" i="17"/>
  <c r="J62" i="17"/>
  <c r="I62" i="17"/>
  <c r="H62" i="17"/>
  <c r="G62" i="17"/>
  <c r="F62" i="17"/>
  <c r="E62" i="17"/>
  <c r="D62" i="17"/>
  <c r="C62" i="17"/>
  <c r="J61" i="17"/>
  <c r="I61" i="17"/>
  <c r="H61" i="17"/>
  <c r="G61" i="17"/>
  <c r="F61" i="17"/>
  <c r="E61" i="17"/>
  <c r="D61" i="17"/>
  <c r="C61" i="17"/>
  <c r="J60" i="17"/>
  <c r="I60" i="17"/>
  <c r="H60" i="17"/>
  <c r="G60" i="17"/>
  <c r="F60" i="17"/>
  <c r="E60" i="17"/>
  <c r="D60" i="17"/>
  <c r="C60" i="17"/>
  <c r="J59" i="17"/>
  <c r="I59" i="17"/>
  <c r="H59" i="17"/>
  <c r="G59" i="17"/>
  <c r="F59" i="17"/>
  <c r="E59" i="17"/>
  <c r="D59" i="17"/>
  <c r="C59" i="17"/>
  <c r="J58" i="17"/>
  <c r="I58" i="17"/>
  <c r="H58" i="17"/>
  <c r="G58" i="17"/>
  <c r="F58" i="17"/>
  <c r="E58" i="17"/>
  <c r="D58" i="17"/>
  <c r="C58" i="17"/>
  <c r="J57" i="17"/>
  <c r="I57" i="17"/>
  <c r="H57" i="17"/>
  <c r="G57" i="17"/>
  <c r="F57" i="17"/>
  <c r="E57" i="17"/>
  <c r="D57" i="17"/>
  <c r="C57" i="17"/>
  <c r="J56" i="17"/>
  <c r="I56" i="17"/>
  <c r="H56" i="17"/>
  <c r="G56" i="17"/>
  <c r="F56" i="17"/>
  <c r="E56" i="17"/>
  <c r="D56" i="17"/>
  <c r="C56" i="17"/>
  <c r="J55" i="17"/>
  <c r="I55" i="17"/>
  <c r="H55" i="17"/>
  <c r="G55" i="17"/>
  <c r="F55" i="17"/>
  <c r="E55" i="17"/>
  <c r="D55" i="17"/>
  <c r="C55" i="17"/>
  <c r="J54" i="17"/>
  <c r="I54" i="17"/>
  <c r="H54" i="17"/>
  <c r="G54" i="17"/>
  <c r="F54" i="17"/>
  <c r="E54" i="17"/>
  <c r="D54" i="17"/>
  <c r="C54" i="17"/>
  <c r="J53" i="17"/>
  <c r="I53" i="17"/>
  <c r="H53" i="17"/>
  <c r="G53" i="17"/>
  <c r="F53" i="17"/>
  <c r="E53" i="17"/>
  <c r="D53" i="17"/>
  <c r="C53" i="17"/>
  <c r="J52" i="17"/>
  <c r="I52" i="17"/>
  <c r="H52" i="17"/>
  <c r="G52" i="17"/>
  <c r="F52" i="17"/>
  <c r="E52" i="17"/>
  <c r="D52" i="17"/>
  <c r="C52" i="17"/>
  <c r="J51" i="17"/>
  <c r="I51" i="17"/>
  <c r="H51" i="17"/>
  <c r="G51" i="17"/>
  <c r="F51" i="17"/>
  <c r="E51" i="17"/>
  <c r="D51" i="17"/>
  <c r="C51" i="17"/>
  <c r="J50" i="17"/>
  <c r="I50" i="17"/>
  <c r="H50" i="17"/>
  <c r="G50" i="17"/>
  <c r="F50" i="17"/>
  <c r="E50" i="17"/>
  <c r="D50" i="17"/>
  <c r="C50" i="17"/>
  <c r="J49" i="17"/>
  <c r="I49" i="17"/>
  <c r="H49" i="17"/>
  <c r="G49" i="17"/>
  <c r="F49" i="17"/>
  <c r="E49" i="17"/>
  <c r="D49" i="17"/>
  <c r="C49" i="17"/>
  <c r="J48" i="17"/>
  <c r="I48" i="17"/>
  <c r="H48" i="17"/>
  <c r="G48" i="17"/>
  <c r="F48" i="17"/>
  <c r="E48" i="17"/>
  <c r="D48" i="17"/>
  <c r="C48" i="17"/>
  <c r="J47" i="17"/>
  <c r="I47" i="17"/>
  <c r="H47" i="17"/>
  <c r="G47" i="17"/>
  <c r="F47" i="17"/>
  <c r="E47" i="17"/>
  <c r="D47" i="17"/>
  <c r="C47" i="17"/>
  <c r="J46" i="17"/>
  <c r="I46" i="17"/>
  <c r="H46" i="17"/>
  <c r="G46" i="17"/>
  <c r="F46" i="17"/>
  <c r="E46" i="17"/>
  <c r="D46" i="17"/>
  <c r="C46" i="17"/>
  <c r="J45" i="17"/>
  <c r="I45" i="17"/>
  <c r="H45" i="17"/>
  <c r="G45" i="17"/>
  <c r="F45" i="17"/>
  <c r="E45" i="17"/>
  <c r="D45" i="17"/>
  <c r="C45" i="17"/>
  <c r="A71" i="17"/>
  <c r="A70" i="17"/>
  <c r="A69" i="17"/>
  <c r="A68" i="17"/>
  <c r="A67" i="17"/>
  <c r="A66" i="17"/>
  <c r="A65" i="17"/>
  <c r="A64" i="17"/>
  <c r="A63" i="17"/>
  <c r="A62" i="17"/>
  <c r="A61" i="17"/>
  <c r="A60" i="17"/>
  <c r="A59" i="17"/>
  <c r="A58" i="17"/>
  <c r="A57" i="17"/>
  <c r="A56" i="17"/>
  <c r="A55" i="17"/>
  <c r="A54" i="17"/>
  <c r="A53" i="17"/>
  <c r="A52" i="17"/>
  <c r="A51" i="17"/>
  <c r="A50" i="17"/>
  <c r="A49" i="17"/>
  <c r="A48" i="17"/>
  <c r="A47" i="17"/>
  <c r="A46" i="17"/>
  <c r="A45" i="17"/>
  <c r="T44" i="17"/>
  <c r="J44" i="17"/>
  <c r="I44" i="17"/>
  <c r="H44" i="17"/>
  <c r="G44" i="17"/>
  <c r="F44" i="17"/>
  <c r="E44" i="17"/>
  <c r="D44" i="17"/>
  <c r="C44" i="17"/>
  <c r="B44" i="17"/>
  <c r="T43" i="17"/>
  <c r="J43" i="17"/>
  <c r="I43" i="17"/>
  <c r="H43" i="17"/>
  <c r="G43" i="17"/>
  <c r="F43" i="17"/>
  <c r="E43" i="17"/>
  <c r="D43" i="17"/>
  <c r="C43" i="17"/>
  <c r="B43" i="17"/>
  <c r="L36" i="18"/>
  <c r="K36" i="18"/>
  <c r="J36" i="18"/>
  <c r="I36" i="18"/>
  <c r="H36" i="18"/>
  <c r="G36" i="18"/>
  <c r="F36" i="18"/>
  <c r="E36" i="18"/>
  <c r="D36" i="18"/>
  <c r="C36" i="18"/>
  <c r="L35" i="18"/>
  <c r="K35" i="18"/>
  <c r="J35" i="18"/>
  <c r="I35" i="18"/>
  <c r="H35" i="18"/>
  <c r="G35" i="18"/>
  <c r="F35" i="18"/>
  <c r="E35" i="18"/>
  <c r="D35" i="18"/>
  <c r="C35" i="18"/>
  <c r="F25" i="11"/>
  <c r="F24" i="11"/>
  <c r="F23" i="11"/>
  <c r="F38" i="11"/>
  <c r="F37" i="11"/>
  <c r="F36" i="11"/>
  <c r="F35" i="11"/>
  <c r="F34" i="11"/>
  <c r="F51" i="11"/>
  <c r="F50" i="11"/>
  <c r="F49" i="11"/>
  <c r="F48" i="11"/>
  <c r="F47" i="11"/>
  <c r="F64" i="11"/>
  <c r="F63" i="11"/>
  <c r="F62" i="11"/>
  <c r="F61" i="11"/>
  <c r="F60" i="11"/>
  <c r="F77" i="11"/>
  <c r="F76" i="11"/>
  <c r="F75" i="11"/>
  <c r="F74" i="11"/>
  <c r="F73" i="11"/>
  <c r="F90" i="11"/>
  <c r="F89" i="11"/>
  <c r="F88" i="11"/>
  <c r="F87" i="11"/>
  <c r="F86" i="11"/>
  <c r="F103" i="11"/>
  <c r="F102" i="11"/>
  <c r="F101" i="11"/>
  <c r="F100" i="11"/>
  <c r="F99" i="11"/>
  <c r="F116" i="11"/>
  <c r="F115" i="11"/>
  <c r="F114" i="11"/>
  <c r="F113" i="11"/>
  <c r="F112" i="11"/>
  <c r="F129" i="11"/>
  <c r="F128" i="11"/>
  <c r="F127" i="11"/>
  <c r="F126" i="11"/>
  <c r="F125" i="11"/>
  <c r="F142" i="11"/>
  <c r="F141" i="11"/>
  <c r="F140" i="11"/>
  <c r="F139" i="11"/>
  <c r="F138" i="11"/>
  <c r="F154" i="11"/>
  <c r="F153" i="11"/>
  <c r="F155" i="11"/>
  <c r="F152" i="11"/>
  <c r="F151" i="11"/>
  <c r="F168" i="11"/>
  <c r="F167" i="11"/>
  <c r="F166" i="11"/>
  <c r="F165" i="11"/>
  <c r="F164" i="11"/>
  <c r="F181" i="11"/>
  <c r="F180" i="11"/>
  <c r="F179" i="11"/>
  <c r="F178" i="11"/>
  <c r="F177" i="11"/>
  <c r="F193" i="11"/>
  <c r="F192" i="11"/>
  <c r="F191" i="11"/>
  <c r="F190" i="11"/>
  <c r="F194" i="11"/>
  <c r="F207" i="11"/>
  <c r="F206" i="11"/>
  <c r="F205" i="11"/>
  <c r="F204" i="11"/>
  <c r="F203" i="11"/>
  <c r="F220" i="11"/>
  <c r="F219" i="11"/>
  <c r="F218" i="11"/>
  <c r="F217" i="11"/>
  <c r="F216" i="11"/>
  <c r="F233" i="11"/>
  <c r="F232" i="11"/>
  <c r="F231" i="11"/>
  <c r="F230" i="11"/>
  <c r="F229" i="11"/>
  <c r="F246" i="11"/>
  <c r="F245" i="11"/>
  <c r="F244" i="11"/>
  <c r="F243" i="11"/>
  <c r="F242" i="11"/>
  <c r="F258" i="11"/>
  <c r="F257" i="11"/>
  <c r="F259" i="11"/>
  <c r="F256" i="11"/>
  <c r="F255" i="11"/>
  <c r="F272" i="11"/>
  <c r="F271" i="11"/>
  <c r="F270" i="11"/>
  <c r="F269" i="11"/>
  <c r="F268" i="11"/>
  <c r="F285" i="11"/>
  <c r="F284" i="11"/>
  <c r="F283" i="11"/>
  <c r="F282" i="11"/>
  <c r="F281" i="11"/>
  <c r="F298" i="11"/>
  <c r="F297" i="11"/>
  <c r="F296" i="11"/>
  <c r="F295" i="11"/>
  <c r="F294" i="11"/>
  <c r="F311" i="11"/>
  <c r="F310" i="11"/>
  <c r="F309" i="11"/>
  <c r="F308" i="11"/>
  <c r="F307" i="11"/>
  <c r="F324" i="11"/>
  <c r="F323" i="11"/>
  <c r="F322" i="11"/>
  <c r="F321" i="11"/>
  <c r="F320" i="11"/>
  <c r="F337" i="11"/>
  <c r="F336" i="11"/>
  <c r="F335" i="11"/>
  <c r="F334" i="11"/>
  <c r="F333" i="11"/>
  <c r="F350" i="11"/>
  <c r="F349" i="11"/>
  <c r="F348" i="11"/>
  <c r="F347" i="11"/>
  <c r="F346" i="11"/>
  <c r="B13" i="19"/>
  <c r="B13" i="17"/>
  <c r="G69" i="18" l="1"/>
  <c r="I69" i="18"/>
  <c r="J69" i="18"/>
  <c r="F69" i="18"/>
  <c r="K69" i="18"/>
  <c r="G70" i="18"/>
  <c r="E70" i="18"/>
  <c r="E69" i="18"/>
  <c r="D70" i="18"/>
  <c r="K70" i="18"/>
  <c r="D69" i="18"/>
  <c r="F70" i="18"/>
  <c r="H69" i="18"/>
  <c r="J70" i="18"/>
  <c r="H70" i="18"/>
  <c r="I70" i="18"/>
  <c r="B66" i="17"/>
  <c r="K66" i="17" s="1"/>
  <c r="B65" i="17"/>
  <c r="K65" i="17" s="1"/>
  <c r="B57" i="17"/>
  <c r="K57" i="17" s="1"/>
  <c r="B49" i="17"/>
  <c r="K49" i="17" s="1"/>
  <c r="B52" i="17"/>
  <c r="K52" i="17" s="1"/>
  <c r="B64" i="17"/>
  <c r="K64" i="17" s="1"/>
  <c r="B56" i="17"/>
  <c r="K56" i="17" s="1"/>
  <c r="B48" i="17"/>
  <c r="K48" i="17" s="1"/>
  <c r="B71" i="17"/>
  <c r="K71" i="17" s="1"/>
  <c r="B63" i="17"/>
  <c r="K63" i="17" s="1"/>
  <c r="B55" i="17"/>
  <c r="K55" i="17" s="1"/>
  <c r="B47" i="17"/>
  <c r="K47" i="17" s="1"/>
  <c r="B61" i="17"/>
  <c r="K61" i="17" s="1"/>
  <c r="B70" i="17"/>
  <c r="K70" i="17" s="1"/>
  <c r="B62" i="17"/>
  <c r="K62" i="17" s="1"/>
  <c r="B54" i="17"/>
  <c r="K54" i="17" s="1"/>
  <c r="B46" i="17"/>
  <c r="K46" i="17" s="1"/>
  <c r="B53" i="17"/>
  <c r="K53" i="17" s="1"/>
  <c r="B45" i="17"/>
  <c r="K45" i="17" s="1"/>
  <c r="B69" i="17"/>
  <c r="K69" i="17" s="1"/>
  <c r="B68" i="17"/>
  <c r="K68" i="17" s="1"/>
  <c r="B60" i="17"/>
  <c r="K60" i="17" s="1"/>
  <c r="B67" i="17"/>
  <c r="K67" i="17" s="1"/>
  <c r="B59" i="17"/>
  <c r="K59" i="17" s="1"/>
  <c r="B51" i="17"/>
  <c r="K51" i="17" s="1"/>
  <c r="B58" i="17"/>
  <c r="K58" i="17" s="1"/>
  <c r="B50" i="17"/>
  <c r="K50" i="17" s="1"/>
  <c r="B70" i="19"/>
  <c r="K70" i="19" s="1"/>
  <c r="B60" i="19"/>
  <c r="K60" i="19" s="1"/>
  <c r="B50" i="19"/>
  <c r="K50" i="19" s="1"/>
  <c r="B48" i="19"/>
  <c r="K48" i="19" s="1"/>
  <c r="B46" i="19"/>
  <c r="K46" i="19" s="1"/>
  <c r="B69" i="19"/>
  <c r="K69" i="19" s="1"/>
  <c r="B47" i="19"/>
  <c r="K47" i="19" s="1"/>
  <c r="B65" i="19"/>
  <c r="K65" i="19" s="1"/>
  <c r="B63" i="19"/>
  <c r="K63" i="19" s="1"/>
  <c r="B57" i="19"/>
  <c r="K57" i="19" s="1"/>
  <c r="B53" i="19"/>
  <c r="K53" i="19" s="1"/>
  <c r="B45" i="19"/>
  <c r="K45" i="19" s="1"/>
  <c r="B58" i="19"/>
  <c r="K58" i="19" s="1"/>
  <c r="B67" i="19"/>
  <c r="K67" i="19" s="1"/>
  <c r="B71" i="19"/>
  <c r="K71" i="19" s="1"/>
  <c r="B61" i="19"/>
  <c r="K61" i="19" s="1"/>
  <c r="B59" i="19"/>
  <c r="K59" i="19" s="1"/>
  <c r="B55" i="19"/>
  <c r="K55" i="19" s="1"/>
  <c r="B51" i="19"/>
  <c r="K51" i="19" s="1"/>
  <c r="B49" i="19"/>
  <c r="K49" i="19" s="1"/>
  <c r="B56" i="19"/>
  <c r="K56" i="19" s="1"/>
  <c r="B68" i="19"/>
  <c r="K68" i="19" s="1"/>
  <c r="B66" i="19"/>
  <c r="K66" i="19" s="1"/>
  <c r="B64" i="19"/>
  <c r="K64" i="19" s="1"/>
  <c r="B62" i="19"/>
  <c r="K62" i="19" s="1"/>
  <c r="B54" i="19"/>
  <c r="K54" i="19" s="1"/>
  <c r="B52" i="19"/>
  <c r="K52" i="19" s="1"/>
  <c r="B168" i="19"/>
  <c r="V139" i="19"/>
  <c r="J168" i="19"/>
  <c r="AF139" i="19"/>
  <c r="AD139" i="19"/>
  <c r="AE139" i="19" s="1"/>
  <c r="W139" i="19"/>
  <c r="C168" i="19"/>
  <c r="AB139" i="19"/>
  <c r="H168" i="19"/>
  <c r="Y139" i="19"/>
  <c r="E168" i="19"/>
  <c r="AA139" i="19"/>
  <c r="G168" i="19"/>
  <c r="AC139" i="19"/>
  <c r="I168" i="19"/>
  <c r="K44" i="19"/>
  <c r="K139" i="19" s="1"/>
  <c r="K168" i="19" s="1"/>
  <c r="S44" i="19"/>
  <c r="S139" i="19" s="1"/>
  <c r="S168" i="19" s="1"/>
  <c r="L44" i="19"/>
  <c r="L139" i="19" s="1"/>
  <c r="L168" i="19" s="1"/>
  <c r="D168" i="19"/>
  <c r="B6" i="19"/>
  <c r="F139" i="19"/>
  <c r="D6" i="19"/>
  <c r="C6" i="19"/>
  <c r="E6" i="19"/>
  <c r="G6" i="19"/>
  <c r="F358" i="11"/>
  <c r="H358" i="11"/>
  <c r="H357" i="11"/>
  <c r="H356" i="11"/>
  <c r="H355" i="11"/>
  <c r="H354" i="11"/>
  <c r="H353" i="11"/>
  <c r="F357" i="11"/>
  <c r="F356" i="11"/>
  <c r="F355" i="11"/>
  <c r="F354" i="11"/>
  <c r="F353" i="11"/>
  <c r="AL26" i="9"/>
  <c r="AL25" i="9"/>
  <c r="AL24" i="9"/>
  <c r="AL23" i="9"/>
  <c r="AL22" i="9"/>
  <c r="Z139" i="19" l="1"/>
  <c r="F168" i="19"/>
  <c r="F363" i="11"/>
  <c r="F362" i="11"/>
  <c r="F361" i="11"/>
  <c r="F360" i="11"/>
  <c r="F359" i="11"/>
  <c r="F365" i="11" l="1"/>
  <c r="F364" i="11"/>
  <c r="F352" i="11"/>
  <c r="F351" i="11"/>
  <c r="F339" i="11"/>
  <c r="F338" i="11"/>
  <c r="F326" i="11"/>
  <c r="F325" i="11"/>
  <c r="F313" i="11"/>
  <c r="F312" i="11"/>
  <c r="F300" i="11"/>
  <c r="F299" i="11"/>
  <c r="F287" i="11"/>
  <c r="F286" i="11"/>
  <c r="F274" i="11"/>
  <c r="F273" i="11"/>
  <c r="F261" i="11"/>
  <c r="F260" i="11"/>
  <c r="F248" i="11"/>
  <c r="F247" i="11"/>
  <c r="F235" i="11"/>
  <c r="F234" i="11"/>
  <c r="F222" i="11"/>
  <c r="F221" i="11"/>
  <c r="F209" i="11"/>
  <c r="F208" i="11"/>
  <c r="F196" i="11"/>
  <c r="F195" i="11"/>
  <c r="F183" i="11"/>
  <c r="F182" i="11"/>
  <c r="F170" i="11"/>
  <c r="F169" i="11"/>
  <c r="F157" i="11"/>
  <c r="F156" i="11"/>
  <c r="F144" i="11"/>
  <c r="F143" i="11"/>
  <c r="F131" i="11"/>
  <c r="F130" i="11"/>
  <c r="F118" i="11"/>
  <c r="F117" i="11"/>
  <c r="F105" i="11"/>
  <c r="F104" i="11"/>
  <c r="F92" i="11"/>
  <c r="F91" i="11"/>
  <c r="F79" i="11"/>
  <c r="F78" i="11"/>
  <c r="F66" i="11"/>
  <c r="F65" i="11"/>
  <c r="F53" i="11"/>
  <c r="F52" i="11"/>
  <c r="F27" i="11"/>
  <c r="F26" i="11"/>
  <c r="F40" i="11"/>
  <c r="F39" i="11"/>
  <c r="F14" i="11"/>
  <c r="F13" i="11"/>
  <c r="I53" i="11"/>
  <c r="I66" i="11" s="1"/>
  <c r="I79" i="11" s="1"/>
  <c r="I92" i="11" s="1"/>
  <c r="I105" i="11" s="1"/>
  <c r="I118" i="11" s="1"/>
  <c r="I131" i="11" s="1"/>
  <c r="I144" i="11" s="1"/>
  <c r="I157" i="11" s="1"/>
  <c r="I170" i="11" s="1"/>
  <c r="I183" i="11" s="1"/>
  <c r="I196" i="11" s="1"/>
  <c r="I209" i="11" s="1"/>
  <c r="I222" i="11" s="1"/>
  <c r="I235" i="11" s="1"/>
  <c r="I248" i="11" s="1"/>
  <c r="I261" i="11" s="1"/>
  <c r="I274" i="11" s="1"/>
  <c r="I287" i="11" s="1"/>
  <c r="I300" i="11" s="1"/>
  <c r="I313" i="11" s="1"/>
  <c r="I326" i="11" s="1"/>
  <c r="I339" i="11" s="1"/>
  <c r="I352" i="11" s="1"/>
  <c r="I365" i="11" s="1"/>
  <c r="I378" i="11" s="1"/>
  <c r="I391" i="11" s="1"/>
  <c r="I404" i="11" s="1"/>
  <c r="I417" i="11" s="1"/>
  <c r="I430" i="11" s="1"/>
  <c r="I443" i="11" s="1"/>
  <c r="I456" i="11" s="1"/>
  <c r="I469" i="11" s="1"/>
  <c r="I482" i="11" s="1"/>
  <c r="I495" i="11" s="1"/>
  <c r="I508" i="11" s="1"/>
  <c r="I521" i="11" s="1"/>
  <c r="G53" i="11"/>
  <c r="G66" i="11" s="1"/>
  <c r="G79" i="11" s="1"/>
  <c r="G92" i="11" s="1"/>
  <c r="G105" i="11" s="1"/>
  <c r="G118" i="11" s="1"/>
  <c r="G131" i="11" s="1"/>
  <c r="G144" i="11" s="1"/>
  <c r="G157" i="11" s="1"/>
  <c r="G170" i="11" s="1"/>
  <c r="G183" i="11" s="1"/>
  <c r="G196" i="11" s="1"/>
  <c r="G209" i="11" s="1"/>
  <c r="G222" i="11" s="1"/>
  <c r="G235" i="11" s="1"/>
  <c r="G248" i="11" s="1"/>
  <c r="G261" i="11" s="1"/>
  <c r="G274" i="11" s="1"/>
  <c r="G287" i="11" s="1"/>
  <c r="G300" i="11" s="1"/>
  <c r="G313" i="11" s="1"/>
  <c r="G326" i="11" s="1"/>
  <c r="G339" i="11" s="1"/>
  <c r="G352" i="11" s="1"/>
  <c r="G365" i="11" s="1"/>
  <c r="G378" i="11" s="1"/>
  <c r="G391" i="11" s="1"/>
  <c r="G404" i="11" s="1"/>
  <c r="G417" i="11" s="1"/>
  <c r="G430" i="11" s="1"/>
  <c r="G443" i="11" s="1"/>
  <c r="G456" i="11" s="1"/>
  <c r="G469" i="11" s="1"/>
  <c r="G482" i="11" s="1"/>
  <c r="G495" i="11" s="1"/>
  <c r="G508" i="11" s="1"/>
  <c r="G521" i="11" s="1"/>
  <c r="G52" i="11"/>
  <c r="G65" i="11" s="1"/>
  <c r="G78" i="11" s="1"/>
  <c r="G91" i="11" s="1"/>
  <c r="G104" i="11" s="1"/>
  <c r="G117" i="11" s="1"/>
  <c r="G130" i="11" s="1"/>
  <c r="G143" i="11" s="1"/>
  <c r="G156" i="11" s="1"/>
  <c r="G169" i="11" s="1"/>
  <c r="G182" i="11" s="1"/>
  <c r="G195" i="11" s="1"/>
  <c r="G208" i="11" s="1"/>
  <c r="G221" i="11" s="1"/>
  <c r="G234" i="11" s="1"/>
  <c r="G247" i="11" s="1"/>
  <c r="G260" i="11" s="1"/>
  <c r="G273" i="11" s="1"/>
  <c r="G286" i="11" s="1"/>
  <c r="G299" i="11" s="1"/>
  <c r="G312" i="11" s="1"/>
  <c r="G325" i="11" s="1"/>
  <c r="G338" i="11" s="1"/>
  <c r="G351" i="11" s="1"/>
  <c r="G364" i="11" s="1"/>
  <c r="G377" i="11" s="1"/>
  <c r="G390" i="11" s="1"/>
  <c r="G403" i="11" s="1"/>
  <c r="G416" i="11" s="1"/>
  <c r="G429" i="11" s="1"/>
  <c r="G442" i="11" s="1"/>
  <c r="G455" i="11" s="1"/>
  <c r="G468" i="11" s="1"/>
  <c r="G481" i="11" s="1"/>
  <c r="G494" i="11" s="1"/>
  <c r="G507" i="11" s="1"/>
  <c r="G520" i="11" s="1"/>
  <c r="G51" i="11"/>
  <c r="G64" i="11" s="1"/>
  <c r="G77" i="11" s="1"/>
  <c r="G90" i="11" s="1"/>
  <c r="G103" i="11" s="1"/>
  <c r="G116" i="11" s="1"/>
  <c r="G129" i="11" s="1"/>
  <c r="G142" i="11" s="1"/>
  <c r="G155" i="11" s="1"/>
  <c r="G168" i="11" s="1"/>
  <c r="G181" i="11" s="1"/>
  <c r="G194" i="11" s="1"/>
  <c r="G207" i="11" s="1"/>
  <c r="G220" i="11" s="1"/>
  <c r="G233" i="11" s="1"/>
  <c r="G246" i="11" s="1"/>
  <c r="G259" i="11" s="1"/>
  <c r="G272" i="11" s="1"/>
  <c r="G285" i="11" s="1"/>
  <c r="G298" i="11" s="1"/>
  <c r="G311" i="11" s="1"/>
  <c r="G324" i="11" s="1"/>
  <c r="G337" i="11" s="1"/>
  <c r="G350" i="11" s="1"/>
  <c r="G363" i="11" s="1"/>
  <c r="G376" i="11" s="1"/>
  <c r="G389" i="11" s="1"/>
  <c r="G402" i="11" s="1"/>
  <c r="G415" i="11" s="1"/>
  <c r="G428" i="11" s="1"/>
  <c r="G441" i="11" s="1"/>
  <c r="G454" i="11" s="1"/>
  <c r="G467" i="11" s="1"/>
  <c r="G480" i="11" s="1"/>
  <c r="G493" i="11" s="1"/>
  <c r="G506" i="11" s="1"/>
  <c r="G519" i="11" s="1"/>
  <c r="G50" i="11"/>
  <c r="G63" i="11" s="1"/>
  <c r="G76" i="11" s="1"/>
  <c r="G89" i="11" s="1"/>
  <c r="G102" i="11" s="1"/>
  <c r="G115" i="11" s="1"/>
  <c r="G128" i="11" s="1"/>
  <c r="G141" i="11" s="1"/>
  <c r="G154" i="11" s="1"/>
  <c r="G167" i="11" s="1"/>
  <c r="G180" i="11" s="1"/>
  <c r="G193" i="11" s="1"/>
  <c r="G206" i="11" s="1"/>
  <c r="G219" i="11" s="1"/>
  <c r="G232" i="11" s="1"/>
  <c r="G245" i="11" s="1"/>
  <c r="G258" i="11" s="1"/>
  <c r="G271" i="11" s="1"/>
  <c r="G284" i="11" s="1"/>
  <c r="G297" i="11" s="1"/>
  <c r="G310" i="11" s="1"/>
  <c r="G323" i="11" s="1"/>
  <c r="G336" i="11" s="1"/>
  <c r="G349" i="11" s="1"/>
  <c r="G362" i="11" s="1"/>
  <c r="G375" i="11" s="1"/>
  <c r="G388" i="11" s="1"/>
  <c r="G401" i="11" s="1"/>
  <c r="G414" i="11" s="1"/>
  <c r="G427" i="11" s="1"/>
  <c r="G440" i="11" s="1"/>
  <c r="G453" i="11" s="1"/>
  <c r="G466" i="11" s="1"/>
  <c r="G479" i="11" s="1"/>
  <c r="G492" i="11" s="1"/>
  <c r="G505" i="11" s="1"/>
  <c r="G518" i="11" s="1"/>
  <c r="I49" i="11"/>
  <c r="I62" i="11" s="1"/>
  <c r="I75" i="11" s="1"/>
  <c r="I88" i="11" s="1"/>
  <c r="I101" i="11" s="1"/>
  <c r="I114" i="11" s="1"/>
  <c r="I127" i="11" s="1"/>
  <c r="I140" i="11" s="1"/>
  <c r="I153" i="11" s="1"/>
  <c r="I166" i="11" s="1"/>
  <c r="I179" i="11" s="1"/>
  <c r="I192" i="11" s="1"/>
  <c r="I205" i="11" s="1"/>
  <c r="I218" i="11" s="1"/>
  <c r="I231" i="11" s="1"/>
  <c r="I244" i="11" s="1"/>
  <c r="I257" i="11" s="1"/>
  <c r="I270" i="11" s="1"/>
  <c r="I283" i="11" s="1"/>
  <c r="I296" i="11" s="1"/>
  <c r="I309" i="11" s="1"/>
  <c r="I322" i="11" s="1"/>
  <c r="I335" i="11" s="1"/>
  <c r="I348" i="11" s="1"/>
  <c r="I361" i="11" s="1"/>
  <c r="I374" i="11" s="1"/>
  <c r="I387" i="11" s="1"/>
  <c r="I400" i="11" s="1"/>
  <c r="I413" i="11" s="1"/>
  <c r="I426" i="11" s="1"/>
  <c r="I439" i="11" s="1"/>
  <c r="I452" i="11" s="1"/>
  <c r="I465" i="11" s="1"/>
  <c r="I478" i="11" s="1"/>
  <c r="I491" i="11" s="1"/>
  <c r="I504" i="11" s="1"/>
  <c r="I517" i="11" s="1"/>
  <c r="G49" i="11"/>
  <c r="G62" i="11" s="1"/>
  <c r="G75" i="11" s="1"/>
  <c r="G88" i="11" s="1"/>
  <c r="G101" i="11" s="1"/>
  <c r="G114" i="11" s="1"/>
  <c r="G127" i="11" s="1"/>
  <c r="G140" i="11" s="1"/>
  <c r="G153" i="11" s="1"/>
  <c r="G166" i="11" s="1"/>
  <c r="G179" i="11" s="1"/>
  <c r="G192" i="11" s="1"/>
  <c r="G205" i="11" s="1"/>
  <c r="G218" i="11" s="1"/>
  <c r="G231" i="11" s="1"/>
  <c r="G244" i="11" s="1"/>
  <c r="G257" i="11" s="1"/>
  <c r="G270" i="11" s="1"/>
  <c r="G283" i="11" s="1"/>
  <c r="G296" i="11" s="1"/>
  <c r="G309" i="11" s="1"/>
  <c r="G322" i="11" s="1"/>
  <c r="G335" i="11" s="1"/>
  <c r="G348" i="11" s="1"/>
  <c r="G361" i="11" s="1"/>
  <c r="G374" i="11" s="1"/>
  <c r="G387" i="11" s="1"/>
  <c r="G400" i="11" s="1"/>
  <c r="G413" i="11" s="1"/>
  <c r="G426" i="11" s="1"/>
  <c r="G439" i="11" s="1"/>
  <c r="G452" i="11" s="1"/>
  <c r="G465" i="11" s="1"/>
  <c r="G478" i="11" s="1"/>
  <c r="G491" i="11" s="1"/>
  <c r="G504" i="11" s="1"/>
  <c r="G517" i="11" s="1"/>
  <c r="G48" i="11"/>
  <c r="G61" i="11" s="1"/>
  <c r="G74" i="11" s="1"/>
  <c r="G87" i="11" s="1"/>
  <c r="G100" i="11" s="1"/>
  <c r="G113" i="11" s="1"/>
  <c r="G126" i="11" s="1"/>
  <c r="G139" i="11" s="1"/>
  <c r="G152" i="11" s="1"/>
  <c r="G165" i="11" s="1"/>
  <c r="G178" i="11" s="1"/>
  <c r="G191" i="11" s="1"/>
  <c r="G204" i="11" s="1"/>
  <c r="G217" i="11" s="1"/>
  <c r="G230" i="11" s="1"/>
  <c r="G243" i="11" s="1"/>
  <c r="G256" i="11" s="1"/>
  <c r="G269" i="11" s="1"/>
  <c r="G282" i="11" s="1"/>
  <c r="G295" i="11" s="1"/>
  <c r="G308" i="11" s="1"/>
  <c r="G321" i="11" s="1"/>
  <c r="G334" i="11" s="1"/>
  <c r="G347" i="11" s="1"/>
  <c r="G360" i="11" s="1"/>
  <c r="G373" i="11" s="1"/>
  <c r="G386" i="11" s="1"/>
  <c r="G399" i="11" s="1"/>
  <c r="G412" i="11" s="1"/>
  <c r="G425" i="11" s="1"/>
  <c r="G438" i="11" s="1"/>
  <c r="G451" i="11" s="1"/>
  <c r="G464" i="11" s="1"/>
  <c r="G477" i="11" s="1"/>
  <c r="G490" i="11" s="1"/>
  <c r="G503" i="11" s="1"/>
  <c r="G516" i="11" s="1"/>
  <c r="G47" i="11"/>
  <c r="G60" i="11" s="1"/>
  <c r="G73" i="11" s="1"/>
  <c r="G86" i="11" s="1"/>
  <c r="G99" i="11" s="1"/>
  <c r="G112" i="11" s="1"/>
  <c r="G125" i="11" s="1"/>
  <c r="G138" i="11" s="1"/>
  <c r="G151" i="11" s="1"/>
  <c r="G164" i="11" s="1"/>
  <c r="G177" i="11" s="1"/>
  <c r="G190" i="11" s="1"/>
  <c r="G203" i="11" s="1"/>
  <c r="G216" i="11" s="1"/>
  <c r="G229" i="11" s="1"/>
  <c r="G242" i="11" s="1"/>
  <c r="G255" i="11" s="1"/>
  <c r="G268" i="11" s="1"/>
  <c r="G281" i="11" s="1"/>
  <c r="G294" i="11" s="1"/>
  <c r="G307" i="11" s="1"/>
  <c r="G320" i="11" s="1"/>
  <c r="G333" i="11" s="1"/>
  <c r="G346" i="11" s="1"/>
  <c r="G359" i="11" s="1"/>
  <c r="G372" i="11" s="1"/>
  <c r="G385" i="11" s="1"/>
  <c r="G398" i="11" s="1"/>
  <c r="G411" i="11" s="1"/>
  <c r="G424" i="11" s="1"/>
  <c r="G437" i="11" s="1"/>
  <c r="G450" i="11" s="1"/>
  <c r="G463" i="11" s="1"/>
  <c r="G476" i="11" s="1"/>
  <c r="G489" i="11" s="1"/>
  <c r="G502" i="11" s="1"/>
  <c r="G515" i="11" s="1"/>
  <c r="G46" i="11"/>
  <c r="G59" i="11" s="1"/>
  <c r="G72" i="11" s="1"/>
  <c r="G85" i="11" s="1"/>
  <c r="G98" i="11" s="1"/>
  <c r="G111" i="11" s="1"/>
  <c r="G124" i="11" s="1"/>
  <c r="G137" i="11" s="1"/>
  <c r="G150" i="11" s="1"/>
  <c r="G163" i="11" s="1"/>
  <c r="G176" i="11" s="1"/>
  <c r="G189" i="11" s="1"/>
  <c r="G202" i="11" s="1"/>
  <c r="G215" i="11" s="1"/>
  <c r="G228" i="11" s="1"/>
  <c r="G241" i="11" s="1"/>
  <c r="G254" i="11" s="1"/>
  <c r="G267" i="11" s="1"/>
  <c r="G280" i="11" s="1"/>
  <c r="G293" i="11" s="1"/>
  <c r="G306" i="11" s="1"/>
  <c r="G319" i="11" s="1"/>
  <c r="G332" i="11" s="1"/>
  <c r="G345" i="11" s="1"/>
  <c r="G358" i="11" s="1"/>
  <c r="G371" i="11" s="1"/>
  <c r="G384" i="11" s="1"/>
  <c r="G397" i="11" s="1"/>
  <c r="G410" i="11" s="1"/>
  <c r="G423" i="11" s="1"/>
  <c r="G436" i="11" s="1"/>
  <c r="G449" i="11" s="1"/>
  <c r="G462" i="11" s="1"/>
  <c r="G475" i="11" s="1"/>
  <c r="G488" i="11" s="1"/>
  <c r="G501" i="11" s="1"/>
  <c r="G514" i="11" s="1"/>
  <c r="I45" i="11"/>
  <c r="I58" i="11" s="1"/>
  <c r="I71" i="11" s="1"/>
  <c r="I84" i="11" s="1"/>
  <c r="I97" i="11" s="1"/>
  <c r="I110" i="11" s="1"/>
  <c r="I123" i="11" s="1"/>
  <c r="I136" i="11" s="1"/>
  <c r="I149" i="11" s="1"/>
  <c r="I162" i="11" s="1"/>
  <c r="I175" i="11" s="1"/>
  <c r="I188" i="11" s="1"/>
  <c r="I201" i="11" s="1"/>
  <c r="I214" i="11" s="1"/>
  <c r="I227" i="11" s="1"/>
  <c r="I240" i="11" s="1"/>
  <c r="I253" i="11" s="1"/>
  <c r="I266" i="11" s="1"/>
  <c r="I279" i="11" s="1"/>
  <c r="I292" i="11" s="1"/>
  <c r="I305" i="11" s="1"/>
  <c r="I318" i="11" s="1"/>
  <c r="I331" i="11" s="1"/>
  <c r="I344" i="11" s="1"/>
  <c r="I357" i="11" s="1"/>
  <c r="I370" i="11" s="1"/>
  <c r="I383" i="11" s="1"/>
  <c r="I396" i="11" s="1"/>
  <c r="I409" i="11" s="1"/>
  <c r="I422" i="11" s="1"/>
  <c r="I435" i="11" s="1"/>
  <c r="I448" i="11" s="1"/>
  <c r="I461" i="11" s="1"/>
  <c r="I474" i="11" s="1"/>
  <c r="I487" i="11" s="1"/>
  <c r="I500" i="11" s="1"/>
  <c r="I513" i="11" s="1"/>
  <c r="G45" i="11"/>
  <c r="G58" i="11" s="1"/>
  <c r="G71" i="11" s="1"/>
  <c r="G84" i="11" s="1"/>
  <c r="G97" i="11" s="1"/>
  <c r="G110" i="11" s="1"/>
  <c r="G123" i="11" s="1"/>
  <c r="G136" i="11" s="1"/>
  <c r="G149" i="11" s="1"/>
  <c r="G162" i="11" s="1"/>
  <c r="G175" i="11" s="1"/>
  <c r="G188" i="11" s="1"/>
  <c r="G201" i="11" s="1"/>
  <c r="G214" i="11" s="1"/>
  <c r="G227" i="11" s="1"/>
  <c r="G240" i="11" s="1"/>
  <c r="G253" i="11" s="1"/>
  <c r="G266" i="11" s="1"/>
  <c r="G279" i="11" s="1"/>
  <c r="G292" i="11" s="1"/>
  <c r="G305" i="11" s="1"/>
  <c r="G318" i="11" s="1"/>
  <c r="G331" i="11" s="1"/>
  <c r="G344" i="11" s="1"/>
  <c r="G357" i="11" s="1"/>
  <c r="G370" i="11" s="1"/>
  <c r="G383" i="11" s="1"/>
  <c r="G396" i="11" s="1"/>
  <c r="G409" i="11" s="1"/>
  <c r="G422" i="11" s="1"/>
  <c r="G435" i="11" s="1"/>
  <c r="G448" i="11" s="1"/>
  <c r="G461" i="11" s="1"/>
  <c r="G474" i="11" s="1"/>
  <c r="G487" i="11" s="1"/>
  <c r="G500" i="11" s="1"/>
  <c r="G513" i="11" s="1"/>
  <c r="G44" i="11"/>
  <c r="G57" i="11" s="1"/>
  <c r="G70" i="11" s="1"/>
  <c r="G83" i="11" s="1"/>
  <c r="G96" i="11" s="1"/>
  <c r="G109" i="11" s="1"/>
  <c r="G122" i="11" s="1"/>
  <c r="G135" i="11" s="1"/>
  <c r="G148" i="11" s="1"/>
  <c r="G161" i="11" s="1"/>
  <c r="G174" i="11" s="1"/>
  <c r="G187" i="11" s="1"/>
  <c r="G200" i="11" s="1"/>
  <c r="G213" i="11" s="1"/>
  <c r="G226" i="11" s="1"/>
  <c r="G239" i="11" s="1"/>
  <c r="G252" i="11" s="1"/>
  <c r="G265" i="11" s="1"/>
  <c r="G278" i="11" s="1"/>
  <c r="G291" i="11" s="1"/>
  <c r="G304" i="11" s="1"/>
  <c r="G317" i="11" s="1"/>
  <c r="G330" i="11" s="1"/>
  <c r="G343" i="11" s="1"/>
  <c r="G356" i="11" s="1"/>
  <c r="G369" i="11" s="1"/>
  <c r="G382" i="11" s="1"/>
  <c r="G395" i="11" s="1"/>
  <c r="G408" i="11" s="1"/>
  <c r="G421" i="11" s="1"/>
  <c r="G434" i="11" s="1"/>
  <c r="G447" i="11" s="1"/>
  <c r="G460" i="11" s="1"/>
  <c r="G473" i="11" s="1"/>
  <c r="G486" i="11" s="1"/>
  <c r="G499" i="11" s="1"/>
  <c r="G512" i="11" s="1"/>
  <c r="G43" i="11"/>
  <c r="G56" i="11" s="1"/>
  <c r="G69" i="11" s="1"/>
  <c r="G82" i="11" s="1"/>
  <c r="G95" i="11" s="1"/>
  <c r="G108" i="11" s="1"/>
  <c r="G121" i="11" s="1"/>
  <c r="G134" i="11" s="1"/>
  <c r="G147" i="11" s="1"/>
  <c r="G160" i="11" s="1"/>
  <c r="G173" i="11" s="1"/>
  <c r="G186" i="11" s="1"/>
  <c r="G199" i="11" s="1"/>
  <c r="G212" i="11" s="1"/>
  <c r="G225" i="11" s="1"/>
  <c r="G238" i="11" s="1"/>
  <c r="G251" i="11" s="1"/>
  <c r="G264" i="11" s="1"/>
  <c r="G277" i="11" s="1"/>
  <c r="G290" i="11" s="1"/>
  <c r="G303" i="11" s="1"/>
  <c r="G316" i="11" s="1"/>
  <c r="G329" i="11" s="1"/>
  <c r="G342" i="11" s="1"/>
  <c r="G355" i="11" s="1"/>
  <c r="G368" i="11" s="1"/>
  <c r="G381" i="11" s="1"/>
  <c r="G394" i="11" s="1"/>
  <c r="G407" i="11" s="1"/>
  <c r="G420" i="11" s="1"/>
  <c r="G433" i="11" s="1"/>
  <c r="G446" i="11" s="1"/>
  <c r="G459" i="11" s="1"/>
  <c r="G472" i="11" s="1"/>
  <c r="G485" i="11" s="1"/>
  <c r="G498" i="11" s="1"/>
  <c r="G511" i="11" s="1"/>
  <c r="G42" i="11"/>
  <c r="G55" i="11" s="1"/>
  <c r="G68" i="11" s="1"/>
  <c r="G81" i="11" s="1"/>
  <c r="G94" i="11" s="1"/>
  <c r="G107" i="11" s="1"/>
  <c r="G120" i="11" s="1"/>
  <c r="G133" i="11" s="1"/>
  <c r="G146" i="11" s="1"/>
  <c r="G159" i="11" s="1"/>
  <c r="G172" i="11" s="1"/>
  <c r="G185" i="11" s="1"/>
  <c r="G198" i="11" s="1"/>
  <c r="G211" i="11" s="1"/>
  <c r="G224" i="11" s="1"/>
  <c r="G237" i="11" s="1"/>
  <c r="G250" i="11" s="1"/>
  <c r="G263" i="11" s="1"/>
  <c r="G276" i="11" s="1"/>
  <c r="G289" i="11" s="1"/>
  <c r="G302" i="11" s="1"/>
  <c r="G315" i="11" s="1"/>
  <c r="G328" i="11" s="1"/>
  <c r="G341" i="11" s="1"/>
  <c r="G354" i="11" s="1"/>
  <c r="G367" i="11" s="1"/>
  <c r="G380" i="11" s="1"/>
  <c r="G393" i="11" s="1"/>
  <c r="G406" i="11" s="1"/>
  <c r="G419" i="11" s="1"/>
  <c r="G432" i="11" s="1"/>
  <c r="G445" i="11" s="1"/>
  <c r="G458" i="11" s="1"/>
  <c r="G471" i="11" s="1"/>
  <c r="G484" i="11" s="1"/>
  <c r="G497" i="11" s="1"/>
  <c r="G510" i="11" s="1"/>
  <c r="I41" i="11"/>
  <c r="I54" i="11" s="1"/>
  <c r="I67" i="11" s="1"/>
  <c r="I80" i="11" s="1"/>
  <c r="I93" i="11" s="1"/>
  <c r="I106" i="11" s="1"/>
  <c r="I119" i="11" s="1"/>
  <c r="I132" i="11" s="1"/>
  <c r="I145" i="11" s="1"/>
  <c r="I158" i="11" s="1"/>
  <c r="I171" i="11" s="1"/>
  <c r="I184" i="11" s="1"/>
  <c r="I197" i="11" s="1"/>
  <c r="I210" i="11" s="1"/>
  <c r="I223" i="11" s="1"/>
  <c r="I236" i="11" s="1"/>
  <c r="I249" i="11" s="1"/>
  <c r="I262" i="11" s="1"/>
  <c r="I275" i="11" s="1"/>
  <c r="I288" i="11" s="1"/>
  <c r="I301" i="11" s="1"/>
  <c r="I314" i="11" s="1"/>
  <c r="I327" i="11" s="1"/>
  <c r="I340" i="11" s="1"/>
  <c r="I353" i="11" s="1"/>
  <c r="I366" i="11" s="1"/>
  <c r="I379" i="11" s="1"/>
  <c r="I392" i="11" s="1"/>
  <c r="I405" i="11" s="1"/>
  <c r="I418" i="11" s="1"/>
  <c r="I431" i="11" s="1"/>
  <c r="I444" i="11" s="1"/>
  <c r="I457" i="11" s="1"/>
  <c r="I470" i="11" s="1"/>
  <c r="I483" i="11" s="1"/>
  <c r="I496" i="11" s="1"/>
  <c r="I509" i="11" s="1"/>
  <c r="G41" i="11"/>
  <c r="G54" i="11" s="1"/>
  <c r="G67" i="11" s="1"/>
  <c r="G80" i="11" s="1"/>
  <c r="G93" i="11" s="1"/>
  <c r="G106" i="11" s="1"/>
  <c r="G119" i="11" s="1"/>
  <c r="G132" i="11" s="1"/>
  <c r="G145" i="11" s="1"/>
  <c r="G158" i="11" s="1"/>
  <c r="G171" i="11" s="1"/>
  <c r="G184" i="11" s="1"/>
  <c r="G197" i="11" s="1"/>
  <c r="G210" i="11" s="1"/>
  <c r="G223" i="11" s="1"/>
  <c r="G236" i="11" s="1"/>
  <c r="G249" i="11" s="1"/>
  <c r="G262" i="11" s="1"/>
  <c r="G275" i="11" s="1"/>
  <c r="G288" i="11" s="1"/>
  <c r="G301" i="11" s="1"/>
  <c r="G314" i="11" s="1"/>
  <c r="G327" i="11" s="1"/>
  <c r="G340" i="11" s="1"/>
  <c r="G353" i="11" s="1"/>
  <c r="G366" i="11" s="1"/>
  <c r="G379" i="11" s="1"/>
  <c r="G392" i="11" s="1"/>
  <c r="G405" i="11" s="1"/>
  <c r="G418" i="11" s="1"/>
  <c r="G431" i="11" s="1"/>
  <c r="G444" i="11" s="1"/>
  <c r="G457" i="11" s="1"/>
  <c r="G470" i="11" s="1"/>
  <c r="G483" i="11" s="1"/>
  <c r="G496" i="11" s="1"/>
  <c r="G509" i="11" s="1"/>
  <c r="K40" i="11"/>
  <c r="K53" i="11" s="1"/>
  <c r="K66" i="11" s="1"/>
  <c r="K79" i="11" s="1"/>
  <c r="K92" i="11" s="1"/>
  <c r="K105" i="11" s="1"/>
  <c r="K118" i="11" s="1"/>
  <c r="K131" i="11" s="1"/>
  <c r="K144" i="11" s="1"/>
  <c r="K157" i="11" s="1"/>
  <c r="K170" i="11" s="1"/>
  <c r="K183" i="11" s="1"/>
  <c r="K196" i="11" s="1"/>
  <c r="K209" i="11" s="1"/>
  <c r="K222" i="11" s="1"/>
  <c r="K235" i="11" s="1"/>
  <c r="K248" i="11" s="1"/>
  <c r="K261" i="11" s="1"/>
  <c r="K274" i="11" s="1"/>
  <c r="K287" i="11" s="1"/>
  <c r="K300" i="11" s="1"/>
  <c r="K313" i="11" s="1"/>
  <c r="K326" i="11" s="1"/>
  <c r="K339" i="11" s="1"/>
  <c r="K352" i="11" s="1"/>
  <c r="K365" i="11" s="1"/>
  <c r="K378" i="11" s="1"/>
  <c r="K391" i="11" s="1"/>
  <c r="K404" i="11" s="1"/>
  <c r="K417" i="11" s="1"/>
  <c r="K430" i="11" s="1"/>
  <c r="K443" i="11" s="1"/>
  <c r="K456" i="11" s="1"/>
  <c r="K469" i="11" s="1"/>
  <c r="K482" i="11" s="1"/>
  <c r="K495" i="11" s="1"/>
  <c r="K508" i="11" s="1"/>
  <c r="K521" i="11" s="1"/>
  <c r="J40" i="11"/>
  <c r="J53" i="11" s="1"/>
  <c r="J66" i="11" s="1"/>
  <c r="J79" i="11" s="1"/>
  <c r="J92" i="11" s="1"/>
  <c r="J105" i="11" s="1"/>
  <c r="J118" i="11" s="1"/>
  <c r="J131" i="11" s="1"/>
  <c r="J144" i="11" s="1"/>
  <c r="J157" i="11" s="1"/>
  <c r="J170" i="11" s="1"/>
  <c r="J183" i="11" s="1"/>
  <c r="J196" i="11" s="1"/>
  <c r="J209" i="11" s="1"/>
  <c r="J222" i="11" s="1"/>
  <c r="J235" i="11" s="1"/>
  <c r="J248" i="11" s="1"/>
  <c r="J261" i="11" s="1"/>
  <c r="J274" i="11" s="1"/>
  <c r="J287" i="11" s="1"/>
  <c r="J300" i="11" s="1"/>
  <c r="J313" i="11" s="1"/>
  <c r="J326" i="11" s="1"/>
  <c r="J339" i="11" s="1"/>
  <c r="J352" i="11" s="1"/>
  <c r="J365" i="11" s="1"/>
  <c r="J378" i="11" s="1"/>
  <c r="J391" i="11" s="1"/>
  <c r="J404" i="11" s="1"/>
  <c r="J417" i="11" s="1"/>
  <c r="J430" i="11" s="1"/>
  <c r="J443" i="11" s="1"/>
  <c r="J456" i="11" s="1"/>
  <c r="J469" i="11" s="1"/>
  <c r="J482" i="11" s="1"/>
  <c r="J495" i="11" s="1"/>
  <c r="J508" i="11" s="1"/>
  <c r="J521" i="11" s="1"/>
  <c r="I40" i="11"/>
  <c r="H40" i="11"/>
  <c r="H53" i="11" s="1"/>
  <c r="H66" i="11" s="1"/>
  <c r="H79" i="11" s="1"/>
  <c r="H92" i="11" s="1"/>
  <c r="H105" i="11" s="1"/>
  <c r="H118" i="11" s="1"/>
  <c r="H131" i="11" s="1"/>
  <c r="H144" i="11" s="1"/>
  <c r="H157" i="11" s="1"/>
  <c r="H170" i="11" s="1"/>
  <c r="H183" i="11" s="1"/>
  <c r="H196" i="11" s="1"/>
  <c r="H209" i="11" s="1"/>
  <c r="H222" i="11" s="1"/>
  <c r="H235" i="11" s="1"/>
  <c r="H248" i="11" s="1"/>
  <c r="H261" i="11" s="1"/>
  <c r="H274" i="11" s="1"/>
  <c r="H287" i="11" s="1"/>
  <c r="H300" i="11" s="1"/>
  <c r="H313" i="11" s="1"/>
  <c r="H326" i="11" s="1"/>
  <c r="H339" i="11" s="1"/>
  <c r="H352" i="11" s="1"/>
  <c r="H365" i="11" s="1"/>
  <c r="H378" i="11" s="1"/>
  <c r="H391" i="11" s="1"/>
  <c r="H404" i="11" s="1"/>
  <c r="H417" i="11" s="1"/>
  <c r="H430" i="11" s="1"/>
  <c r="H443" i="11" s="1"/>
  <c r="H456" i="11" s="1"/>
  <c r="H469" i="11" s="1"/>
  <c r="H482" i="11" s="1"/>
  <c r="H495" i="11" s="1"/>
  <c r="H508" i="11" s="1"/>
  <c r="H521" i="11" s="1"/>
  <c r="G40" i="11"/>
  <c r="E40" i="11"/>
  <c r="E53" i="11" s="1"/>
  <c r="E66" i="11" s="1"/>
  <c r="E79" i="11" s="1"/>
  <c r="E92" i="11" s="1"/>
  <c r="E105" i="11" s="1"/>
  <c r="E118" i="11" s="1"/>
  <c r="E131" i="11" s="1"/>
  <c r="E144" i="11" s="1"/>
  <c r="E157" i="11" s="1"/>
  <c r="E170" i="11" s="1"/>
  <c r="E183" i="11" s="1"/>
  <c r="E196" i="11" s="1"/>
  <c r="E209" i="11" s="1"/>
  <c r="E222" i="11" s="1"/>
  <c r="E235" i="11" s="1"/>
  <c r="E248" i="11" s="1"/>
  <c r="E261" i="11" s="1"/>
  <c r="E274" i="11" s="1"/>
  <c r="E287" i="11" s="1"/>
  <c r="E300" i="11" s="1"/>
  <c r="E313" i="11" s="1"/>
  <c r="E326" i="11" s="1"/>
  <c r="E339" i="11" s="1"/>
  <c r="E352" i="11" s="1"/>
  <c r="E365" i="11" s="1"/>
  <c r="E378" i="11" s="1"/>
  <c r="E391" i="11" s="1"/>
  <c r="E404" i="11" s="1"/>
  <c r="E417" i="11" s="1"/>
  <c r="E430" i="11" s="1"/>
  <c r="E443" i="11" s="1"/>
  <c r="E456" i="11" s="1"/>
  <c r="E469" i="11" s="1"/>
  <c r="E482" i="11" s="1"/>
  <c r="E495" i="11" s="1"/>
  <c r="E508" i="11" s="1"/>
  <c r="E521" i="11" s="1"/>
  <c r="D40" i="11"/>
  <c r="D53" i="11" s="1"/>
  <c r="D66" i="11" s="1"/>
  <c r="D79" i="11" s="1"/>
  <c r="D92" i="11" s="1"/>
  <c r="D105" i="11" s="1"/>
  <c r="D118" i="11" s="1"/>
  <c r="D131" i="11" s="1"/>
  <c r="D144" i="11" s="1"/>
  <c r="D157" i="11" s="1"/>
  <c r="D170" i="11" s="1"/>
  <c r="D183" i="11" s="1"/>
  <c r="D196" i="11" s="1"/>
  <c r="D209" i="11" s="1"/>
  <c r="D222" i="11" s="1"/>
  <c r="D235" i="11" s="1"/>
  <c r="D248" i="11" s="1"/>
  <c r="D261" i="11" s="1"/>
  <c r="D274" i="11" s="1"/>
  <c r="D287" i="11" s="1"/>
  <c r="D300" i="11" s="1"/>
  <c r="D313" i="11" s="1"/>
  <c r="D326" i="11" s="1"/>
  <c r="D339" i="11" s="1"/>
  <c r="D352" i="11" s="1"/>
  <c r="D365" i="11" s="1"/>
  <c r="D378" i="11" s="1"/>
  <c r="D391" i="11" s="1"/>
  <c r="D404" i="11" s="1"/>
  <c r="D417" i="11" s="1"/>
  <c r="D430" i="11" s="1"/>
  <c r="D443" i="11" s="1"/>
  <c r="D456" i="11" s="1"/>
  <c r="D469" i="11" s="1"/>
  <c r="D482" i="11" s="1"/>
  <c r="D495" i="11" s="1"/>
  <c r="D508" i="11" s="1"/>
  <c r="D521" i="11" s="1"/>
  <c r="C40" i="11"/>
  <c r="C53" i="11" s="1"/>
  <c r="C66" i="11" s="1"/>
  <c r="C79" i="11" s="1"/>
  <c r="C92" i="11" s="1"/>
  <c r="C105" i="11" s="1"/>
  <c r="C118" i="11" s="1"/>
  <c r="C131" i="11" s="1"/>
  <c r="C144" i="11" s="1"/>
  <c r="C157" i="11" s="1"/>
  <c r="C170" i="11" s="1"/>
  <c r="C183" i="11" s="1"/>
  <c r="C196" i="11" s="1"/>
  <c r="C209" i="11" s="1"/>
  <c r="C222" i="11" s="1"/>
  <c r="C235" i="11" s="1"/>
  <c r="C248" i="11" s="1"/>
  <c r="C261" i="11" s="1"/>
  <c r="C274" i="11" s="1"/>
  <c r="C287" i="11" s="1"/>
  <c r="C300" i="11" s="1"/>
  <c r="C313" i="11" s="1"/>
  <c r="C326" i="11" s="1"/>
  <c r="C339" i="11" s="1"/>
  <c r="C352" i="11" s="1"/>
  <c r="C365" i="11" s="1"/>
  <c r="C378" i="11" s="1"/>
  <c r="C391" i="11" s="1"/>
  <c r="C404" i="11" s="1"/>
  <c r="C417" i="11" s="1"/>
  <c r="C430" i="11" s="1"/>
  <c r="C443" i="11" s="1"/>
  <c r="C456" i="11" s="1"/>
  <c r="C469" i="11" s="1"/>
  <c r="C482" i="11" s="1"/>
  <c r="C495" i="11" s="1"/>
  <c r="C508" i="11" s="1"/>
  <c r="C521" i="11" s="1"/>
  <c r="K39" i="11"/>
  <c r="K52" i="11" s="1"/>
  <c r="K65" i="11" s="1"/>
  <c r="K78" i="11" s="1"/>
  <c r="K91" i="11" s="1"/>
  <c r="K104" i="11" s="1"/>
  <c r="K117" i="11" s="1"/>
  <c r="K130" i="11" s="1"/>
  <c r="K143" i="11" s="1"/>
  <c r="K156" i="11" s="1"/>
  <c r="K169" i="11" s="1"/>
  <c r="K182" i="11" s="1"/>
  <c r="K195" i="11" s="1"/>
  <c r="K208" i="11" s="1"/>
  <c r="K221" i="11" s="1"/>
  <c r="K234" i="11" s="1"/>
  <c r="K247" i="11" s="1"/>
  <c r="K260" i="11" s="1"/>
  <c r="K273" i="11" s="1"/>
  <c r="K286" i="11" s="1"/>
  <c r="K299" i="11" s="1"/>
  <c r="K312" i="11" s="1"/>
  <c r="K325" i="11" s="1"/>
  <c r="K338" i="11" s="1"/>
  <c r="K351" i="11" s="1"/>
  <c r="K364" i="11" s="1"/>
  <c r="K377" i="11" s="1"/>
  <c r="K390" i="11" s="1"/>
  <c r="K403" i="11" s="1"/>
  <c r="K416" i="11" s="1"/>
  <c r="K429" i="11" s="1"/>
  <c r="K442" i="11" s="1"/>
  <c r="K455" i="11" s="1"/>
  <c r="K468" i="11" s="1"/>
  <c r="K481" i="11" s="1"/>
  <c r="K494" i="11" s="1"/>
  <c r="K507" i="11" s="1"/>
  <c r="K520" i="11" s="1"/>
  <c r="J39" i="11"/>
  <c r="J52" i="11" s="1"/>
  <c r="J65" i="11" s="1"/>
  <c r="J78" i="11" s="1"/>
  <c r="J91" i="11" s="1"/>
  <c r="J104" i="11" s="1"/>
  <c r="J117" i="11" s="1"/>
  <c r="J130" i="11" s="1"/>
  <c r="J143" i="11" s="1"/>
  <c r="J156" i="11" s="1"/>
  <c r="J169" i="11" s="1"/>
  <c r="J182" i="11" s="1"/>
  <c r="J195" i="11" s="1"/>
  <c r="J208" i="11" s="1"/>
  <c r="J221" i="11" s="1"/>
  <c r="J234" i="11" s="1"/>
  <c r="J247" i="11" s="1"/>
  <c r="J260" i="11" s="1"/>
  <c r="J273" i="11" s="1"/>
  <c r="J286" i="11" s="1"/>
  <c r="J299" i="11" s="1"/>
  <c r="J312" i="11" s="1"/>
  <c r="J325" i="11" s="1"/>
  <c r="J338" i="11" s="1"/>
  <c r="J351" i="11" s="1"/>
  <c r="J364" i="11" s="1"/>
  <c r="J377" i="11" s="1"/>
  <c r="J390" i="11" s="1"/>
  <c r="J403" i="11" s="1"/>
  <c r="J416" i="11" s="1"/>
  <c r="J429" i="11" s="1"/>
  <c r="J442" i="11" s="1"/>
  <c r="J455" i="11" s="1"/>
  <c r="J468" i="11" s="1"/>
  <c r="J481" i="11" s="1"/>
  <c r="J494" i="11" s="1"/>
  <c r="J507" i="11" s="1"/>
  <c r="J520" i="11" s="1"/>
  <c r="I39" i="11"/>
  <c r="I52" i="11" s="1"/>
  <c r="I65" i="11" s="1"/>
  <c r="I78" i="11" s="1"/>
  <c r="I91" i="11" s="1"/>
  <c r="I104" i="11" s="1"/>
  <c r="I117" i="11" s="1"/>
  <c r="I130" i="11" s="1"/>
  <c r="I143" i="11" s="1"/>
  <c r="I156" i="11" s="1"/>
  <c r="I169" i="11" s="1"/>
  <c r="I182" i="11" s="1"/>
  <c r="I195" i="11" s="1"/>
  <c r="I208" i="11" s="1"/>
  <c r="I221" i="11" s="1"/>
  <c r="I234" i="11" s="1"/>
  <c r="I247" i="11" s="1"/>
  <c r="I260" i="11" s="1"/>
  <c r="I273" i="11" s="1"/>
  <c r="I286" i="11" s="1"/>
  <c r="I299" i="11" s="1"/>
  <c r="I312" i="11" s="1"/>
  <c r="I325" i="11" s="1"/>
  <c r="I338" i="11" s="1"/>
  <c r="I351" i="11" s="1"/>
  <c r="I364" i="11" s="1"/>
  <c r="I377" i="11" s="1"/>
  <c r="I390" i="11" s="1"/>
  <c r="I403" i="11" s="1"/>
  <c r="I416" i="11" s="1"/>
  <c r="I429" i="11" s="1"/>
  <c r="I442" i="11" s="1"/>
  <c r="I455" i="11" s="1"/>
  <c r="I468" i="11" s="1"/>
  <c r="I481" i="11" s="1"/>
  <c r="I494" i="11" s="1"/>
  <c r="I507" i="11" s="1"/>
  <c r="I520" i="11" s="1"/>
  <c r="H39" i="11"/>
  <c r="H52" i="11" s="1"/>
  <c r="H65" i="11" s="1"/>
  <c r="H78" i="11" s="1"/>
  <c r="H91" i="11" s="1"/>
  <c r="H104" i="11" s="1"/>
  <c r="H117" i="11" s="1"/>
  <c r="H130" i="11" s="1"/>
  <c r="H143" i="11" s="1"/>
  <c r="H156" i="11" s="1"/>
  <c r="H169" i="11" s="1"/>
  <c r="H182" i="11" s="1"/>
  <c r="H195" i="11" s="1"/>
  <c r="H208" i="11" s="1"/>
  <c r="H221" i="11" s="1"/>
  <c r="H234" i="11" s="1"/>
  <c r="H247" i="11" s="1"/>
  <c r="H260" i="11" s="1"/>
  <c r="H273" i="11" s="1"/>
  <c r="H286" i="11" s="1"/>
  <c r="H299" i="11" s="1"/>
  <c r="H312" i="11" s="1"/>
  <c r="H325" i="11" s="1"/>
  <c r="H338" i="11" s="1"/>
  <c r="H351" i="11" s="1"/>
  <c r="H364" i="11" s="1"/>
  <c r="H377" i="11" s="1"/>
  <c r="H390" i="11" s="1"/>
  <c r="H403" i="11" s="1"/>
  <c r="H416" i="11" s="1"/>
  <c r="H429" i="11" s="1"/>
  <c r="H442" i="11" s="1"/>
  <c r="H455" i="11" s="1"/>
  <c r="H468" i="11" s="1"/>
  <c r="H481" i="11" s="1"/>
  <c r="H494" i="11" s="1"/>
  <c r="H507" i="11" s="1"/>
  <c r="H520" i="11" s="1"/>
  <c r="G39" i="11"/>
  <c r="E39" i="11"/>
  <c r="E52" i="11" s="1"/>
  <c r="E65" i="11" s="1"/>
  <c r="E78" i="11" s="1"/>
  <c r="E91" i="11" s="1"/>
  <c r="E104" i="11" s="1"/>
  <c r="E117" i="11" s="1"/>
  <c r="E130" i="11" s="1"/>
  <c r="E143" i="11" s="1"/>
  <c r="E156" i="11" s="1"/>
  <c r="E169" i="11" s="1"/>
  <c r="E182" i="11" s="1"/>
  <c r="E195" i="11" s="1"/>
  <c r="E208" i="11" s="1"/>
  <c r="E221" i="11" s="1"/>
  <c r="E234" i="11" s="1"/>
  <c r="E247" i="11" s="1"/>
  <c r="E260" i="11" s="1"/>
  <c r="E273" i="11" s="1"/>
  <c r="E286" i="11" s="1"/>
  <c r="E299" i="11" s="1"/>
  <c r="E312" i="11" s="1"/>
  <c r="E325" i="11" s="1"/>
  <c r="E338" i="11" s="1"/>
  <c r="E351" i="11" s="1"/>
  <c r="E364" i="11" s="1"/>
  <c r="E377" i="11" s="1"/>
  <c r="E390" i="11" s="1"/>
  <c r="E403" i="11" s="1"/>
  <c r="E416" i="11" s="1"/>
  <c r="E429" i="11" s="1"/>
  <c r="E442" i="11" s="1"/>
  <c r="E455" i="11" s="1"/>
  <c r="E468" i="11" s="1"/>
  <c r="E481" i="11" s="1"/>
  <c r="E494" i="11" s="1"/>
  <c r="E507" i="11" s="1"/>
  <c r="E520" i="11" s="1"/>
  <c r="D39" i="11"/>
  <c r="D52" i="11" s="1"/>
  <c r="D65" i="11" s="1"/>
  <c r="D78" i="11" s="1"/>
  <c r="D91" i="11" s="1"/>
  <c r="D104" i="11" s="1"/>
  <c r="D117" i="11" s="1"/>
  <c r="D130" i="11" s="1"/>
  <c r="D143" i="11" s="1"/>
  <c r="D156" i="11" s="1"/>
  <c r="D169" i="11" s="1"/>
  <c r="D182" i="11" s="1"/>
  <c r="D195" i="11" s="1"/>
  <c r="D208" i="11" s="1"/>
  <c r="D221" i="11" s="1"/>
  <c r="D234" i="11" s="1"/>
  <c r="D247" i="11" s="1"/>
  <c r="D260" i="11" s="1"/>
  <c r="D273" i="11" s="1"/>
  <c r="D286" i="11" s="1"/>
  <c r="D299" i="11" s="1"/>
  <c r="D312" i="11" s="1"/>
  <c r="D325" i="11" s="1"/>
  <c r="D338" i="11" s="1"/>
  <c r="D351" i="11" s="1"/>
  <c r="D364" i="11" s="1"/>
  <c r="D377" i="11" s="1"/>
  <c r="D390" i="11" s="1"/>
  <c r="D403" i="11" s="1"/>
  <c r="D416" i="11" s="1"/>
  <c r="D429" i="11" s="1"/>
  <c r="D442" i="11" s="1"/>
  <c r="D455" i="11" s="1"/>
  <c r="D468" i="11" s="1"/>
  <c r="D481" i="11" s="1"/>
  <c r="D494" i="11" s="1"/>
  <c r="D507" i="11" s="1"/>
  <c r="D520" i="11" s="1"/>
  <c r="C39" i="11"/>
  <c r="C52" i="11" s="1"/>
  <c r="C65" i="11" s="1"/>
  <c r="C78" i="11" s="1"/>
  <c r="C91" i="11" s="1"/>
  <c r="C104" i="11" s="1"/>
  <c r="C117" i="11" s="1"/>
  <c r="C130" i="11" s="1"/>
  <c r="C143" i="11" s="1"/>
  <c r="C156" i="11" s="1"/>
  <c r="C169" i="11" s="1"/>
  <c r="C182" i="11" s="1"/>
  <c r="C195" i="11" s="1"/>
  <c r="C208" i="11" s="1"/>
  <c r="C221" i="11" s="1"/>
  <c r="C234" i="11" s="1"/>
  <c r="C247" i="11" s="1"/>
  <c r="C260" i="11" s="1"/>
  <c r="C273" i="11" s="1"/>
  <c r="C286" i="11" s="1"/>
  <c r="C299" i="11" s="1"/>
  <c r="C312" i="11" s="1"/>
  <c r="C325" i="11" s="1"/>
  <c r="C338" i="11" s="1"/>
  <c r="C351" i="11" s="1"/>
  <c r="C364" i="11" s="1"/>
  <c r="C377" i="11" s="1"/>
  <c r="C390" i="11" s="1"/>
  <c r="C403" i="11" s="1"/>
  <c r="C416" i="11" s="1"/>
  <c r="C429" i="11" s="1"/>
  <c r="C442" i="11" s="1"/>
  <c r="C455" i="11" s="1"/>
  <c r="C468" i="11" s="1"/>
  <c r="C481" i="11" s="1"/>
  <c r="C494" i="11" s="1"/>
  <c r="C507" i="11" s="1"/>
  <c r="C520" i="11" s="1"/>
  <c r="K38" i="11"/>
  <c r="K51" i="11" s="1"/>
  <c r="K64" i="11" s="1"/>
  <c r="K77" i="11" s="1"/>
  <c r="K90" i="11" s="1"/>
  <c r="K103" i="11" s="1"/>
  <c r="K116" i="11" s="1"/>
  <c r="K129" i="11" s="1"/>
  <c r="K142" i="11" s="1"/>
  <c r="K155" i="11" s="1"/>
  <c r="K168" i="11" s="1"/>
  <c r="K181" i="11" s="1"/>
  <c r="K194" i="11" s="1"/>
  <c r="K207" i="11" s="1"/>
  <c r="K220" i="11" s="1"/>
  <c r="K233" i="11" s="1"/>
  <c r="K246" i="11" s="1"/>
  <c r="K259" i="11" s="1"/>
  <c r="K272" i="11" s="1"/>
  <c r="K285" i="11" s="1"/>
  <c r="K298" i="11" s="1"/>
  <c r="K311" i="11" s="1"/>
  <c r="K324" i="11" s="1"/>
  <c r="K337" i="11" s="1"/>
  <c r="K350" i="11" s="1"/>
  <c r="K363" i="11" s="1"/>
  <c r="K376" i="11" s="1"/>
  <c r="K389" i="11" s="1"/>
  <c r="K402" i="11" s="1"/>
  <c r="K415" i="11" s="1"/>
  <c r="K428" i="11" s="1"/>
  <c r="K441" i="11" s="1"/>
  <c r="K454" i="11" s="1"/>
  <c r="K467" i="11" s="1"/>
  <c r="K480" i="11" s="1"/>
  <c r="K493" i="11" s="1"/>
  <c r="K506" i="11" s="1"/>
  <c r="K519" i="11" s="1"/>
  <c r="J38" i="11"/>
  <c r="J51" i="11" s="1"/>
  <c r="J64" i="11" s="1"/>
  <c r="J77" i="11" s="1"/>
  <c r="J90" i="11" s="1"/>
  <c r="J103" i="11" s="1"/>
  <c r="J116" i="11" s="1"/>
  <c r="J129" i="11" s="1"/>
  <c r="J142" i="11" s="1"/>
  <c r="J155" i="11" s="1"/>
  <c r="J168" i="11" s="1"/>
  <c r="J181" i="11" s="1"/>
  <c r="J194" i="11" s="1"/>
  <c r="J207" i="11" s="1"/>
  <c r="J220" i="11" s="1"/>
  <c r="J233" i="11" s="1"/>
  <c r="J246" i="11" s="1"/>
  <c r="J259" i="11" s="1"/>
  <c r="J272" i="11" s="1"/>
  <c r="J285" i="11" s="1"/>
  <c r="J298" i="11" s="1"/>
  <c r="J311" i="11" s="1"/>
  <c r="J324" i="11" s="1"/>
  <c r="J337" i="11" s="1"/>
  <c r="J350" i="11" s="1"/>
  <c r="J363" i="11" s="1"/>
  <c r="J376" i="11" s="1"/>
  <c r="J389" i="11" s="1"/>
  <c r="J402" i="11" s="1"/>
  <c r="J415" i="11" s="1"/>
  <c r="J428" i="11" s="1"/>
  <c r="J441" i="11" s="1"/>
  <c r="J454" i="11" s="1"/>
  <c r="J467" i="11" s="1"/>
  <c r="J480" i="11" s="1"/>
  <c r="J493" i="11" s="1"/>
  <c r="J506" i="11" s="1"/>
  <c r="J519" i="11" s="1"/>
  <c r="I38" i="11"/>
  <c r="I51" i="11" s="1"/>
  <c r="I64" i="11" s="1"/>
  <c r="I77" i="11" s="1"/>
  <c r="I90" i="11" s="1"/>
  <c r="I103" i="11" s="1"/>
  <c r="I116" i="11" s="1"/>
  <c r="I129" i="11" s="1"/>
  <c r="I142" i="11" s="1"/>
  <c r="I155" i="11" s="1"/>
  <c r="I168" i="11" s="1"/>
  <c r="I181" i="11" s="1"/>
  <c r="I194" i="11" s="1"/>
  <c r="I207" i="11" s="1"/>
  <c r="I220" i="11" s="1"/>
  <c r="I233" i="11" s="1"/>
  <c r="I246" i="11" s="1"/>
  <c r="I259" i="11" s="1"/>
  <c r="I272" i="11" s="1"/>
  <c r="I285" i="11" s="1"/>
  <c r="I298" i="11" s="1"/>
  <c r="I311" i="11" s="1"/>
  <c r="I324" i="11" s="1"/>
  <c r="I337" i="11" s="1"/>
  <c r="I350" i="11" s="1"/>
  <c r="I363" i="11" s="1"/>
  <c r="I376" i="11" s="1"/>
  <c r="I389" i="11" s="1"/>
  <c r="I402" i="11" s="1"/>
  <c r="I415" i="11" s="1"/>
  <c r="I428" i="11" s="1"/>
  <c r="I441" i="11" s="1"/>
  <c r="I454" i="11" s="1"/>
  <c r="I467" i="11" s="1"/>
  <c r="I480" i="11" s="1"/>
  <c r="I493" i="11" s="1"/>
  <c r="I506" i="11" s="1"/>
  <c r="I519" i="11" s="1"/>
  <c r="H38" i="11"/>
  <c r="H51" i="11" s="1"/>
  <c r="H64" i="11" s="1"/>
  <c r="H77" i="11" s="1"/>
  <c r="H90" i="11" s="1"/>
  <c r="H103" i="11" s="1"/>
  <c r="H116" i="11" s="1"/>
  <c r="H129" i="11" s="1"/>
  <c r="H142" i="11" s="1"/>
  <c r="H155" i="11" s="1"/>
  <c r="H168" i="11" s="1"/>
  <c r="H181" i="11" s="1"/>
  <c r="H194" i="11" s="1"/>
  <c r="H207" i="11" s="1"/>
  <c r="H220" i="11" s="1"/>
  <c r="H233" i="11" s="1"/>
  <c r="H246" i="11" s="1"/>
  <c r="H259" i="11" s="1"/>
  <c r="H272" i="11" s="1"/>
  <c r="H285" i="11" s="1"/>
  <c r="H298" i="11" s="1"/>
  <c r="H311" i="11" s="1"/>
  <c r="H324" i="11" s="1"/>
  <c r="H337" i="11" s="1"/>
  <c r="H350" i="11" s="1"/>
  <c r="H363" i="11" s="1"/>
  <c r="H376" i="11" s="1"/>
  <c r="H389" i="11" s="1"/>
  <c r="H402" i="11" s="1"/>
  <c r="H415" i="11" s="1"/>
  <c r="H428" i="11" s="1"/>
  <c r="H441" i="11" s="1"/>
  <c r="H454" i="11" s="1"/>
  <c r="H467" i="11" s="1"/>
  <c r="H480" i="11" s="1"/>
  <c r="H493" i="11" s="1"/>
  <c r="H506" i="11" s="1"/>
  <c r="H519" i="11" s="1"/>
  <c r="G38" i="11"/>
  <c r="E38" i="11"/>
  <c r="E51" i="11" s="1"/>
  <c r="E64" i="11" s="1"/>
  <c r="E77" i="11" s="1"/>
  <c r="E90" i="11" s="1"/>
  <c r="E103" i="11" s="1"/>
  <c r="E116" i="11" s="1"/>
  <c r="E129" i="11" s="1"/>
  <c r="E142" i="11" s="1"/>
  <c r="E155" i="11" s="1"/>
  <c r="E168" i="11" s="1"/>
  <c r="E181" i="11" s="1"/>
  <c r="E194" i="11" s="1"/>
  <c r="E207" i="11" s="1"/>
  <c r="E220" i="11" s="1"/>
  <c r="E233" i="11" s="1"/>
  <c r="E246" i="11" s="1"/>
  <c r="E259" i="11" s="1"/>
  <c r="E272" i="11" s="1"/>
  <c r="E285" i="11" s="1"/>
  <c r="E298" i="11" s="1"/>
  <c r="E311" i="11" s="1"/>
  <c r="E324" i="11" s="1"/>
  <c r="E337" i="11" s="1"/>
  <c r="E350" i="11" s="1"/>
  <c r="E363" i="11" s="1"/>
  <c r="E376" i="11" s="1"/>
  <c r="E389" i="11" s="1"/>
  <c r="E402" i="11" s="1"/>
  <c r="E415" i="11" s="1"/>
  <c r="E428" i="11" s="1"/>
  <c r="E441" i="11" s="1"/>
  <c r="E454" i="11" s="1"/>
  <c r="E467" i="11" s="1"/>
  <c r="E480" i="11" s="1"/>
  <c r="E493" i="11" s="1"/>
  <c r="E506" i="11" s="1"/>
  <c r="E519" i="11" s="1"/>
  <c r="D38" i="11"/>
  <c r="D51" i="11" s="1"/>
  <c r="D64" i="11" s="1"/>
  <c r="D77" i="11" s="1"/>
  <c r="D90" i="11" s="1"/>
  <c r="D103" i="11" s="1"/>
  <c r="D116" i="11" s="1"/>
  <c r="D129" i="11" s="1"/>
  <c r="D142" i="11" s="1"/>
  <c r="D155" i="11" s="1"/>
  <c r="D168" i="11" s="1"/>
  <c r="D181" i="11" s="1"/>
  <c r="D194" i="11" s="1"/>
  <c r="D207" i="11" s="1"/>
  <c r="D220" i="11" s="1"/>
  <c r="D233" i="11" s="1"/>
  <c r="D246" i="11" s="1"/>
  <c r="D259" i="11" s="1"/>
  <c r="D272" i="11" s="1"/>
  <c r="D285" i="11" s="1"/>
  <c r="D298" i="11" s="1"/>
  <c r="D311" i="11" s="1"/>
  <c r="D324" i="11" s="1"/>
  <c r="D337" i="11" s="1"/>
  <c r="D350" i="11" s="1"/>
  <c r="D363" i="11" s="1"/>
  <c r="D376" i="11" s="1"/>
  <c r="D389" i="11" s="1"/>
  <c r="D402" i="11" s="1"/>
  <c r="D415" i="11" s="1"/>
  <c r="D428" i="11" s="1"/>
  <c r="D441" i="11" s="1"/>
  <c r="D454" i="11" s="1"/>
  <c r="D467" i="11" s="1"/>
  <c r="D480" i="11" s="1"/>
  <c r="D493" i="11" s="1"/>
  <c r="D506" i="11" s="1"/>
  <c r="D519" i="11" s="1"/>
  <c r="C38" i="11"/>
  <c r="C51" i="11" s="1"/>
  <c r="C64" i="11" s="1"/>
  <c r="C77" i="11" s="1"/>
  <c r="C90" i="11" s="1"/>
  <c r="C103" i="11" s="1"/>
  <c r="C116" i="11" s="1"/>
  <c r="C129" i="11" s="1"/>
  <c r="C142" i="11" s="1"/>
  <c r="C155" i="11" s="1"/>
  <c r="C168" i="11" s="1"/>
  <c r="C181" i="11" s="1"/>
  <c r="C194" i="11" s="1"/>
  <c r="C207" i="11" s="1"/>
  <c r="C220" i="11" s="1"/>
  <c r="C233" i="11" s="1"/>
  <c r="C246" i="11" s="1"/>
  <c r="C259" i="11" s="1"/>
  <c r="C272" i="11" s="1"/>
  <c r="C285" i="11" s="1"/>
  <c r="C298" i="11" s="1"/>
  <c r="C311" i="11" s="1"/>
  <c r="C324" i="11" s="1"/>
  <c r="C337" i="11" s="1"/>
  <c r="C350" i="11" s="1"/>
  <c r="C363" i="11" s="1"/>
  <c r="C376" i="11" s="1"/>
  <c r="C389" i="11" s="1"/>
  <c r="C402" i="11" s="1"/>
  <c r="C415" i="11" s="1"/>
  <c r="C428" i="11" s="1"/>
  <c r="C441" i="11" s="1"/>
  <c r="C454" i="11" s="1"/>
  <c r="C467" i="11" s="1"/>
  <c r="C480" i="11" s="1"/>
  <c r="C493" i="11" s="1"/>
  <c r="C506" i="11" s="1"/>
  <c r="C519" i="11" s="1"/>
  <c r="K37" i="11"/>
  <c r="K50" i="11" s="1"/>
  <c r="K63" i="11" s="1"/>
  <c r="K76" i="11" s="1"/>
  <c r="K89" i="11" s="1"/>
  <c r="K102" i="11" s="1"/>
  <c r="K115" i="11" s="1"/>
  <c r="K128" i="11" s="1"/>
  <c r="K141" i="11" s="1"/>
  <c r="K154" i="11" s="1"/>
  <c r="K167" i="11" s="1"/>
  <c r="K180" i="11" s="1"/>
  <c r="K193" i="11" s="1"/>
  <c r="K206" i="11" s="1"/>
  <c r="K219" i="11" s="1"/>
  <c r="K232" i="11" s="1"/>
  <c r="K245" i="11" s="1"/>
  <c r="K258" i="11" s="1"/>
  <c r="K271" i="11" s="1"/>
  <c r="K284" i="11" s="1"/>
  <c r="K297" i="11" s="1"/>
  <c r="K310" i="11" s="1"/>
  <c r="K323" i="11" s="1"/>
  <c r="K336" i="11" s="1"/>
  <c r="K349" i="11" s="1"/>
  <c r="K362" i="11" s="1"/>
  <c r="K375" i="11" s="1"/>
  <c r="K388" i="11" s="1"/>
  <c r="K401" i="11" s="1"/>
  <c r="K414" i="11" s="1"/>
  <c r="K427" i="11" s="1"/>
  <c r="K440" i="11" s="1"/>
  <c r="K453" i="11" s="1"/>
  <c r="K466" i="11" s="1"/>
  <c r="K479" i="11" s="1"/>
  <c r="K492" i="11" s="1"/>
  <c r="K505" i="11" s="1"/>
  <c r="K518" i="11" s="1"/>
  <c r="J37" i="11"/>
  <c r="J50" i="11" s="1"/>
  <c r="J63" i="11" s="1"/>
  <c r="J76" i="11" s="1"/>
  <c r="J89" i="11" s="1"/>
  <c r="J102" i="11" s="1"/>
  <c r="J115" i="11" s="1"/>
  <c r="J128" i="11" s="1"/>
  <c r="J141" i="11" s="1"/>
  <c r="J154" i="11" s="1"/>
  <c r="J167" i="11" s="1"/>
  <c r="J180" i="11" s="1"/>
  <c r="J193" i="11" s="1"/>
  <c r="J206" i="11" s="1"/>
  <c r="J219" i="11" s="1"/>
  <c r="J232" i="11" s="1"/>
  <c r="J245" i="11" s="1"/>
  <c r="J258" i="11" s="1"/>
  <c r="J271" i="11" s="1"/>
  <c r="J284" i="11" s="1"/>
  <c r="J297" i="11" s="1"/>
  <c r="J310" i="11" s="1"/>
  <c r="J323" i="11" s="1"/>
  <c r="J336" i="11" s="1"/>
  <c r="J349" i="11" s="1"/>
  <c r="J362" i="11" s="1"/>
  <c r="J375" i="11" s="1"/>
  <c r="J388" i="11" s="1"/>
  <c r="J401" i="11" s="1"/>
  <c r="J414" i="11" s="1"/>
  <c r="J427" i="11" s="1"/>
  <c r="J440" i="11" s="1"/>
  <c r="J453" i="11" s="1"/>
  <c r="J466" i="11" s="1"/>
  <c r="J479" i="11" s="1"/>
  <c r="J492" i="11" s="1"/>
  <c r="J505" i="11" s="1"/>
  <c r="J518" i="11" s="1"/>
  <c r="I37" i="11"/>
  <c r="I50" i="11" s="1"/>
  <c r="I63" i="11" s="1"/>
  <c r="I76" i="11" s="1"/>
  <c r="I89" i="11" s="1"/>
  <c r="I102" i="11" s="1"/>
  <c r="I115" i="11" s="1"/>
  <c r="I128" i="11" s="1"/>
  <c r="I141" i="11" s="1"/>
  <c r="I154" i="11" s="1"/>
  <c r="I167" i="11" s="1"/>
  <c r="I180" i="11" s="1"/>
  <c r="I193" i="11" s="1"/>
  <c r="I206" i="11" s="1"/>
  <c r="I219" i="11" s="1"/>
  <c r="I232" i="11" s="1"/>
  <c r="I245" i="11" s="1"/>
  <c r="I258" i="11" s="1"/>
  <c r="I271" i="11" s="1"/>
  <c r="I284" i="11" s="1"/>
  <c r="I297" i="11" s="1"/>
  <c r="I310" i="11" s="1"/>
  <c r="I323" i="11" s="1"/>
  <c r="I336" i="11" s="1"/>
  <c r="I349" i="11" s="1"/>
  <c r="I362" i="11" s="1"/>
  <c r="I375" i="11" s="1"/>
  <c r="I388" i="11" s="1"/>
  <c r="I401" i="11" s="1"/>
  <c r="I414" i="11" s="1"/>
  <c r="I427" i="11" s="1"/>
  <c r="I440" i="11" s="1"/>
  <c r="I453" i="11" s="1"/>
  <c r="I466" i="11" s="1"/>
  <c r="I479" i="11" s="1"/>
  <c r="I492" i="11" s="1"/>
  <c r="I505" i="11" s="1"/>
  <c r="I518" i="11" s="1"/>
  <c r="H37" i="11"/>
  <c r="H50" i="11" s="1"/>
  <c r="H63" i="11" s="1"/>
  <c r="H76" i="11" s="1"/>
  <c r="H89" i="11" s="1"/>
  <c r="H102" i="11" s="1"/>
  <c r="H115" i="11" s="1"/>
  <c r="H128" i="11" s="1"/>
  <c r="H141" i="11" s="1"/>
  <c r="H154" i="11" s="1"/>
  <c r="H167" i="11" s="1"/>
  <c r="H180" i="11" s="1"/>
  <c r="H193" i="11" s="1"/>
  <c r="H206" i="11" s="1"/>
  <c r="H219" i="11" s="1"/>
  <c r="H232" i="11" s="1"/>
  <c r="H245" i="11" s="1"/>
  <c r="H258" i="11" s="1"/>
  <c r="H271" i="11" s="1"/>
  <c r="H284" i="11" s="1"/>
  <c r="H297" i="11" s="1"/>
  <c r="H310" i="11" s="1"/>
  <c r="H323" i="11" s="1"/>
  <c r="H336" i="11" s="1"/>
  <c r="H349" i="11" s="1"/>
  <c r="H362" i="11" s="1"/>
  <c r="H375" i="11" s="1"/>
  <c r="H388" i="11" s="1"/>
  <c r="H401" i="11" s="1"/>
  <c r="H414" i="11" s="1"/>
  <c r="H427" i="11" s="1"/>
  <c r="H440" i="11" s="1"/>
  <c r="H453" i="11" s="1"/>
  <c r="H466" i="11" s="1"/>
  <c r="H479" i="11" s="1"/>
  <c r="H492" i="11" s="1"/>
  <c r="H505" i="11" s="1"/>
  <c r="H518" i="11" s="1"/>
  <c r="G37" i="11"/>
  <c r="E37" i="11"/>
  <c r="E50" i="11" s="1"/>
  <c r="E63" i="11" s="1"/>
  <c r="E76" i="11" s="1"/>
  <c r="E89" i="11" s="1"/>
  <c r="E102" i="11" s="1"/>
  <c r="E115" i="11" s="1"/>
  <c r="E128" i="11" s="1"/>
  <c r="E141" i="11" s="1"/>
  <c r="E154" i="11" s="1"/>
  <c r="E167" i="11" s="1"/>
  <c r="E180" i="11" s="1"/>
  <c r="E193" i="11" s="1"/>
  <c r="E206" i="11" s="1"/>
  <c r="E219" i="11" s="1"/>
  <c r="E232" i="11" s="1"/>
  <c r="E245" i="11" s="1"/>
  <c r="E258" i="11" s="1"/>
  <c r="E271" i="11" s="1"/>
  <c r="E284" i="11" s="1"/>
  <c r="E297" i="11" s="1"/>
  <c r="E310" i="11" s="1"/>
  <c r="E323" i="11" s="1"/>
  <c r="E336" i="11" s="1"/>
  <c r="E349" i="11" s="1"/>
  <c r="E362" i="11" s="1"/>
  <c r="E375" i="11" s="1"/>
  <c r="E388" i="11" s="1"/>
  <c r="E401" i="11" s="1"/>
  <c r="E414" i="11" s="1"/>
  <c r="E427" i="11" s="1"/>
  <c r="E440" i="11" s="1"/>
  <c r="E453" i="11" s="1"/>
  <c r="E466" i="11" s="1"/>
  <c r="E479" i="11" s="1"/>
  <c r="E492" i="11" s="1"/>
  <c r="E505" i="11" s="1"/>
  <c r="E518" i="11" s="1"/>
  <c r="D37" i="11"/>
  <c r="D50" i="11" s="1"/>
  <c r="D63" i="11" s="1"/>
  <c r="D76" i="11" s="1"/>
  <c r="D89" i="11" s="1"/>
  <c r="D102" i="11" s="1"/>
  <c r="D115" i="11" s="1"/>
  <c r="D128" i="11" s="1"/>
  <c r="D141" i="11" s="1"/>
  <c r="D154" i="11" s="1"/>
  <c r="D167" i="11" s="1"/>
  <c r="D180" i="11" s="1"/>
  <c r="D193" i="11" s="1"/>
  <c r="D206" i="11" s="1"/>
  <c r="D219" i="11" s="1"/>
  <c r="D232" i="11" s="1"/>
  <c r="D245" i="11" s="1"/>
  <c r="D258" i="11" s="1"/>
  <c r="D271" i="11" s="1"/>
  <c r="D284" i="11" s="1"/>
  <c r="D297" i="11" s="1"/>
  <c r="D310" i="11" s="1"/>
  <c r="D323" i="11" s="1"/>
  <c r="D336" i="11" s="1"/>
  <c r="D349" i="11" s="1"/>
  <c r="D362" i="11" s="1"/>
  <c r="D375" i="11" s="1"/>
  <c r="D388" i="11" s="1"/>
  <c r="D401" i="11" s="1"/>
  <c r="D414" i="11" s="1"/>
  <c r="D427" i="11" s="1"/>
  <c r="D440" i="11" s="1"/>
  <c r="D453" i="11" s="1"/>
  <c r="D466" i="11" s="1"/>
  <c r="D479" i="11" s="1"/>
  <c r="D492" i="11" s="1"/>
  <c r="D505" i="11" s="1"/>
  <c r="D518" i="11" s="1"/>
  <c r="C37" i="11"/>
  <c r="C50" i="11" s="1"/>
  <c r="C63" i="11" s="1"/>
  <c r="C76" i="11" s="1"/>
  <c r="C89" i="11" s="1"/>
  <c r="C102" i="11" s="1"/>
  <c r="C115" i="11" s="1"/>
  <c r="C128" i="11" s="1"/>
  <c r="C141" i="11" s="1"/>
  <c r="C154" i="11" s="1"/>
  <c r="C167" i="11" s="1"/>
  <c r="C180" i="11" s="1"/>
  <c r="C193" i="11" s="1"/>
  <c r="C206" i="11" s="1"/>
  <c r="C219" i="11" s="1"/>
  <c r="C232" i="11" s="1"/>
  <c r="C245" i="11" s="1"/>
  <c r="C258" i="11" s="1"/>
  <c r="C271" i="11" s="1"/>
  <c r="C284" i="11" s="1"/>
  <c r="C297" i="11" s="1"/>
  <c r="C310" i="11" s="1"/>
  <c r="C323" i="11" s="1"/>
  <c r="C336" i="11" s="1"/>
  <c r="C349" i="11" s="1"/>
  <c r="C362" i="11" s="1"/>
  <c r="C375" i="11" s="1"/>
  <c r="C388" i="11" s="1"/>
  <c r="C401" i="11" s="1"/>
  <c r="C414" i="11" s="1"/>
  <c r="C427" i="11" s="1"/>
  <c r="C440" i="11" s="1"/>
  <c r="C453" i="11" s="1"/>
  <c r="C466" i="11" s="1"/>
  <c r="C479" i="11" s="1"/>
  <c r="C492" i="11" s="1"/>
  <c r="C505" i="11" s="1"/>
  <c r="C518" i="11" s="1"/>
  <c r="K36" i="11"/>
  <c r="K49" i="11" s="1"/>
  <c r="K62" i="11" s="1"/>
  <c r="K75" i="11" s="1"/>
  <c r="K88" i="11" s="1"/>
  <c r="K101" i="11" s="1"/>
  <c r="K114" i="11" s="1"/>
  <c r="K127" i="11" s="1"/>
  <c r="K140" i="11" s="1"/>
  <c r="K153" i="11" s="1"/>
  <c r="K166" i="11" s="1"/>
  <c r="K179" i="11" s="1"/>
  <c r="K192" i="11" s="1"/>
  <c r="K205" i="11" s="1"/>
  <c r="K218" i="11" s="1"/>
  <c r="K231" i="11" s="1"/>
  <c r="K244" i="11" s="1"/>
  <c r="K257" i="11" s="1"/>
  <c r="K270" i="11" s="1"/>
  <c r="K283" i="11" s="1"/>
  <c r="K296" i="11" s="1"/>
  <c r="K309" i="11" s="1"/>
  <c r="K322" i="11" s="1"/>
  <c r="K335" i="11" s="1"/>
  <c r="K348" i="11" s="1"/>
  <c r="K361" i="11" s="1"/>
  <c r="K374" i="11" s="1"/>
  <c r="K387" i="11" s="1"/>
  <c r="K400" i="11" s="1"/>
  <c r="K413" i="11" s="1"/>
  <c r="K426" i="11" s="1"/>
  <c r="K439" i="11" s="1"/>
  <c r="K452" i="11" s="1"/>
  <c r="K465" i="11" s="1"/>
  <c r="K478" i="11" s="1"/>
  <c r="K491" i="11" s="1"/>
  <c r="K504" i="11" s="1"/>
  <c r="K517" i="11" s="1"/>
  <c r="J36" i="11"/>
  <c r="J49" i="11" s="1"/>
  <c r="J62" i="11" s="1"/>
  <c r="J75" i="11" s="1"/>
  <c r="J88" i="11" s="1"/>
  <c r="J101" i="11" s="1"/>
  <c r="J114" i="11" s="1"/>
  <c r="J127" i="11" s="1"/>
  <c r="J140" i="11" s="1"/>
  <c r="J153" i="11" s="1"/>
  <c r="J166" i="11" s="1"/>
  <c r="J179" i="11" s="1"/>
  <c r="J192" i="11" s="1"/>
  <c r="J205" i="11" s="1"/>
  <c r="J218" i="11" s="1"/>
  <c r="J231" i="11" s="1"/>
  <c r="J244" i="11" s="1"/>
  <c r="J257" i="11" s="1"/>
  <c r="J270" i="11" s="1"/>
  <c r="J283" i="11" s="1"/>
  <c r="J296" i="11" s="1"/>
  <c r="J309" i="11" s="1"/>
  <c r="J322" i="11" s="1"/>
  <c r="J335" i="11" s="1"/>
  <c r="J348" i="11" s="1"/>
  <c r="J361" i="11" s="1"/>
  <c r="J374" i="11" s="1"/>
  <c r="J387" i="11" s="1"/>
  <c r="J400" i="11" s="1"/>
  <c r="J413" i="11" s="1"/>
  <c r="J426" i="11" s="1"/>
  <c r="J439" i="11" s="1"/>
  <c r="J452" i="11" s="1"/>
  <c r="J465" i="11" s="1"/>
  <c r="J478" i="11" s="1"/>
  <c r="J491" i="11" s="1"/>
  <c r="J504" i="11" s="1"/>
  <c r="J517" i="11" s="1"/>
  <c r="I36" i="11"/>
  <c r="H36" i="11"/>
  <c r="H49" i="11" s="1"/>
  <c r="H62" i="11" s="1"/>
  <c r="H75" i="11" s="1"/>
  <c r="H88" i="11" s="1"/>
  <c r="H101" i="11" s="1"/>
  <c r="H114" i="11" s="1"/>
  <c r="H127" i="11" s="1"/>
  <c r="H140" i="11" s="1"/>
  <c r="H153" i="11" s="1"/>
  <c r="H166" i="11" s="1"/>
  <c r="H179" i="11" s="1"/>
  <c r="H192" i="11" s="1"/>
  <c r="H205" i="11" s="1"/>
  <c r="H218" i="11" s="1"/>
  <c r="H231" i="11" s="1"/>
  <c r="H244" i="11" s="1"/>
  <c r="H257" i="11" s="1"/>
  <c r="H270" i="11" s="1"/>
  <c r="H283" i="11" s="1"/>
  <c r="H296" i="11" s="1"/>
  <c r="H309" i="11" s="1"/>
  <c r="H322" i="11" s="1"/>
  <c r="H335" i="11" s="1"/>
  <c r="H348" i="11" s="1"/>
  <c r="H361" i="11" s="1"/>
  <c r="H374" i="11" s="1"/>
  <c r="H387" i="11" s="1"/>
  <c r="H400" i="11" s="1"/>
  <c r="H413" i="11" s="1"/>
  <c r="H426" i="11" s="1"/>
  <c r="H439" i="11" s="1"/>
  <c r="H452" i="11" s="1"/>
  <c r="H465" i="11" s="1"/>
  <c r="H478" i="11" s="1"/>
  <c r="H491" i="11" s="1"/>
  <c r="H504" i="11" s="1"/>
  <c r="H517" i="11" s="1"/>
  <c r="G36" i="11"/>
  <c r="E36" i="11"/>
  <c r="E49" i="11" s="1"/>
  <c r="E62" i="11" s="1"/>
  <c r="E75" i="11" s="1"/>
  <c r="E88" i="11" s="1"/>
  <c r="E101" i="11" s="1"/>
  <c r="E114" i="11" s="1"/>
  <c r="E127" i="11" s="1"/>
  <c r="E140" i="11" s="1"/>
  <c r="E153" i="11" s="1"/>
  <c r="E166" i="11" s="1"/>
  <c r="E179" i="11" s="1"/>
  <c r="E192" i="11" s="1"/>
  <c r="E205" i="11" s="1"/>
  <c r="E218" i="11" s="1"/>
  <c r="E231" i="11" s="1"/>
  <c r="E244" i="11" s="1"/>
  <c r="E257" i="11" s="1"/>
  <c r="E270" i="11" s="1"/>
  <c r="E283" i="11" s="1"/>
  <c r="E296" i="11" s="1"/>
  <c r="E309" i="11" s="1"/>
  <c r="E322" i="11" s="1"/>
  <c r="E335" i="11" s="1"/>
  <c r="E348" i="11" s="1"/>
  <c r="E361" i="11" s="1"/>
  <c r="E374" i="11" s="1"/>
  <c r="E387" i="11" s="1"/>
  <c r="E400" i="11" s="1"/>
  <c r="E413" i="11" s="1"/>
  <c r="E426" i="11" s="1"/>
  <c r="E439" i="11" s="1"/>
  <c r="E452" i="11" s="1"/>
  <c r="E465" i="11" s="1"/>
  <c r="E478" i="11" s="1"/>
  <c r="E491" i="11" s="1"/>
  <c r="E504" i="11" s="1"/>
  <c r="E517" i="11" s="1"/>
  <c r="D36" i="11"/>
  <c r="D49" i="11" s="1"/>
  <c r="D62" i="11" s="1"/>
  <c r="D75" i="11" s="1"/>
  <c r="D88" i="11" s="1"/>
  <c r="D101" i="11" s="1"/>
  <c r="D114" i="11" s="1"/>
  <c r="D127" i="11" s="1"/>
  <c r="D140" i="11" s="1"/>
  <c r="D153" i="11" s="1"/>
  <c r="D166" i="11" s="1"/>
  <c r="D179" i="11" s="1"/>
  <c r="D192" i="11" s="1"/>
  <c r="D205" i="11" s="1"/>
  <c r="D218" i="11" s="1"/>
  <c r="D231" i="11" s="1"/>
  <c r="D244" i="11" s="1"/>
  <c r="D257" i="11" s="1"/>
  <c r="D270" i="11" s="1"/>
  <c r="D283" i="11" s="1"/>
  <c r="D296" i="11" s="1"/>
  <c r="D309" i="11" s="1"/>
  <c r="D322" i="11" s="1"/>
  <c r="D335" i="11" s="1"/>
  <c r="D348" i="11" s="1"/>
  <c r="D361" i="11" s="1"/>
  <c r="D374" i="11" s="1"/>
  <c r="D387" i="11" s="1"/>
  <c r="D400" i="11" s="1"/>
  <c r="D413" i="11" s="1"/>
  <c r="D426" i="11" s="1"/>
  <c r="D439" i="11" s="1"/>
  <c r="D452" i="11" s="1"/>
  <c r="D465" i="11" s="1"/>
  <c r="D478" i="11" s="1"/>
  <c r="D491" i="11" s="1"/>
  <c r="D504" i="11" s="1"/>
  <c r="D517" i="11" s="1"/>
  <c r="C36" i="11"/>
  <c r="C49" i="11" s="1"/>
  <c r="C62" i="11" s="1"/>
  <c r="C75" i="11" s="1"/>
  <c r="C88" i="11" s="1"/>
  <c r="C101" i="11" s="1"/>
  <c r="C114" i="11" s="1"/>
  <c r="C127" i="11" s="1"/>
  <c r="C140" i="11" s="1"/>
  <c r="C153" i="11" s="1"/>
  <c r="C166" i="11" s="1"/>
  <c r="C179" i="11" s="1"/>
  <c r="C192" i="11" s="1"/>
  <c r="C205" i="11" s="1"/>
  <c r="C218" i="11" s="1"/>
  <c r="C231" i="11" s="1"/>
  <c r="C244" i="11" s="1"/>
  <c r="C257" i="11" s="1"/>
  <c r="C270" i="11" s="1"/>
  <c r="C283" i="11" s="1"/>
  <c r="C296" i="11" s="1"/>
  <c r="C309" i="11" s="1"/>
  <c r="C322" i="11" s="1"/>
  <c r="C335" i="11" s="1"/>
  <c r="C348" i="11" s="1"/>
  <c r="C361" i="11" s="1"/>
  <c r="C374" i="11" s="1"/>
  <c r="C387" i="11" s="1"/>
  <c r="C400" i="11" s="1"/>
  <c r="C413" i="11" s="1"/>
  <c r="C426" i="11" s="1"/>
  <c r="C439" i="11" s="1"/>
  <c r="C452" i="11" s="1"/>
  <c r="C465" i="11" s="1"/>
  <c r="C478" i="11" s="1"/>
  <c r="C491" i="11" s="1"/>
  <c r="C504" i="11" s="1"/>
  <c r="C517" i="11" s="1"/>
  <c r="K35" i="11"/>
  <c r="K48" i="11" s="1"/>
  <c r="K61" i="11" s="1"/>
  <c r="K74" i="11" s="1"/>
  <c r="K87" i="11" s="1"/>
  <c r="K100" i="11" s="1"/>
  <c r="K113" i="11" s="1"/>
  <c r="K126" i="11" s="1"/>
  <c r="K139" i="11" s="1"/>
  <c r="K152" i="11" s="1"/>
  <c r="K165" i="11" s="1"/>
  <c r="K178" i="11" s="1"/>
  <c r="K191" i="11" s="1"/>
  <c r="K204" i="11" s="1"/>
  <c r="K217" i="11" s="1"/>
  <c r="K230" i="11" s="1"/>
  <c r="K243" i="11" s="1"/>
  <c r="K256" i="11" s="1"/>
  <c r="K269" i="11" s="1"/>
  <c r="K282" i="11" s="1"/>
  <c r="K295" i="11" s="1"/>
  <c r="K308" i="11" s="1"/>
  <c r="K321" i="11" s="1"/>
  <c r="K334" i="11" s="1"/>
  <c r="K347" i="11" s="1"/>
  <c r="K360" i="11" s="1"/>
  <c r="K373" i="11" s="1"/>
  <c r="K386" i="11" s="1"/>
  <c r="K399" i="11" s="1"/>
  <c r="K412" i="11" s="1"/>
  <c r="K425" i="11" s="1"/>
  <c r="K438" i="11" s="1"/>
  <c r="K451" i="11" s="1"/>
  <c r="K464" i="11" s="1"/>
  <c r="K477" i="11" s="1"/>
  <c r="K490" i="11" s="1"/>
  <c r="K503" i="11" s="1"/>
  <c r="K516" i="11" s="1"/>
  <c r="J35" i="11"/>
  <c r="J48" i="11" s="1"/>
  <c r="J61" i="11" s="1"/>
  <c r="J74" i="11" s="1"/>
  <c r="J87" i="11" s="1"/>
  <c r="J100" i="11" s="1"/>
  <c r="J113" i="11" s="1"/>
  <c r="J126" i="11" s="1"/>
  <c r="J139" i="11" s="1"/>
  <c r="J152" i="11" s="1"/>
  <c r="J165" i="11" s="1"/>
  <c r="J178" i="11" s="1"/>
  <c r="J191" i="11" s="1"/>
  <c r="J204" i="11" s="1"/>
  <c r="J217" i="11" s="1"/>
  <c r="J230" i="11" s="1"/>
  <c r="J243" i="11" s="1"/>
  <c r="J256" i="11" s="1"/>
  <c r="J269" i="11" s="1"/>
  <c r="J282" i="11" s="1"/>
  <c r="J295" i="11" s="1"/>
  <c r="J308" i="11" s="1"/>
  <c r="J321" i="11" s="1"/>
  <c r="J334" i="11" s="1"/>
  <c r="J347" i="11" s="1"/>
  <c r="J360" i="11" s="1"/>
  <c r="J373" i="11" s="1"/>
  <c r="J386" i="11" s="1"/>
  <c r="J399" i="11" s="1"/>
  <c r="J412" i="11" s="1"/>
  <c r="J425" i="11" s="1"/>
  <c r="J438" i="11" s="1"/>
  <c r="J451" i="11" s="1"/>
  <c r="J464" i="11" s="1"/>
  <c r="J477" i="11" s="1"/>
  <c r="J490" i="11" s="1"/>
  <c r="J503" i="11" s="1"/>
  <c r="J516" i="11" s="1"/>
  <c r="I35" i="11"/>
  <c r="I48" i="11" s="1"/>
  <c r="I61" i="11" s="1"/>
  <c r="I74" i="11" s="1"/>
  <c r="I87" i="11" s="1"/>
  <c r="I100" i="11" s="1"/>
  <c r="I113" i="11" s="1"/>
  <c r="I126" i="11" s="1"/>
  <c r="I139" i="11" s="1"/>
  <c r="I152" i="11" s="1"/>
  <c r="I165" i="11" s="1"/>
  <c r="I178" i="11" s="1"/>
  <c r="I191" i="11" s="1"/>
  <c r="I204" i="11" s="1"/>
  <c r="I217" i="11" s="1"/>
  <c r="I230" i="11" s="1"/>
  <c r="I243" i="11" s="1"/>
  <c r="I256" i="11" s="1"/>
  <c r="I269" i="11" s="1"/>
  <c r="I282" i="11" s="1"/>
  <c r="I295" i="11" s="1"/>
  <c r="I308" i="11" s="1"/>
  <c r="I321" i="11" s="1"/>
  <c r="I334" i="11" s="1"/>
  <c r="I347" i="11" s="1"/>
  <c r="I360" i="11" s="1"/>
  <c r="I373" i="11" s="1"/>
  <c r="I386" i="11" s="1"/>
  <c r="I399" i="11" s="1"/>
  <c r="I412" i="11" s="1"/>
  <c r="I425" i="11" s="1"/>
  <c r="I438" i="11" s="1"/>
  <c r="I451" i="11" s="1"/>
  <c r="I464" i="11" s="1"/>
  <c r="I477" i="11" s="1"/>
  <c r="I490" i="11" s="1"/>
  <c r="I503" i="11" s="1"/>
  <c r="I516" i="11" s="1"/>
  <c r="H35" i="11"/>
  <c r="H48" i="11" s="1"/>
  <c r="H61" i="11" s="1"/>
  <c r="H74" i="11" s="1"/>
  <c r="H87" i="11" s="1"/>
  <c r="H100" i="11" s="1"/>
  <c r="H113" i="11" s="1"/>
  <c r="H126" i="11" s="1"/>
  <c r="H139" i="11" s="1"/>
  <c r="H152" i="11" s="1"/>
  <c r="H165" i="11" s="1"/>
  <c r="H178" i="11" s="1"/>
  <c r="H191" i="11" s="1"/>
  <c r="H204" i="11" s="1"/>
  <c r="H217" i="11" s="1"/>
  <c r="H230" i="11" s="1"/>
  <c r="H243" i="11" s="1"/>
  <c r="H256" i="11" s="1"/>
  <c r="H269" i="11" s="1"/>
  <c r="H282" i="11" s="1"/>
  <c r="H295" i="11" s="1"/>
  <c r="H308" i="11" s="1"/>
  <c r="H321" i="11" s="1"/>
  <c r="H334" i="11" s="1"/>
  <c r="H347" i="11" s="1"/>
  <c r="H360" i="11" s="1"/>
  <c r="H373" i="11" s="1"/>
  <c r="H386" i="11" s="1"/>
  <c r="H399" i="11" s="1"/>
  <c r="H412" i="11" s="1"/>
  <c r="H425" i="11" s="1"/>
  <c r="H438" i="11" s="1"/>
  <c r="H451" i="11" s="1"/>
  <c r="H464" i="11" s="1"/>
  <c r="H477" i="11" s="1"/>
  <c r="H490" i="11" s="1"/>
  <c r="H503" i="11" s="1"/>
  <c r="H516" i="11" s="1"/>
  <c r="G35" i="11"/>
  <c r="E35" i="11"/>
  <c r="E48" i="11" s="1"/>
  <c r="E61" i="11" s="1"/>
  <c r="E74" i="11" s="1"/>
  <c r="E87" i="11" s="1"/>
  <c r="E100" i="11" s="1"/>
  <c r="E113" i="11" s="1"/>
  <c r="E126" i="11" s="1"/>
  <c r="E139" i="11" s="1"/>
  <c r="E152" i="11" s="1"/>
  <c r="E165" i="11" s="1"/>
  <c r="E178" i="11" s="1"/>
  <c r="E191" i="11" s="1"/>
  <c r="E204" i="11" s="1"/>
  <c r="E217" i="11" s="1"/>
  <c r="E230" i="11" s="1"/>
  <c r="E243" i="11" s="1"/>
  <c r="E256" i="11" s="1"/>
  <c r="E269" i="11" s="1"/>
  <c r="E282" i="11" s="1"/>
  <c r="E295" i="11" s="1"/>
  <c r="E308" i="11" s="1"/>
  <c r="E321" i="11" s="1"/>
  <c r="E334" i="11" s="1"/>
  <c r="E347" i="11" s="1"/>
  <c r="E360" i="11" s="1"/>
  <c r="E373" i="11" s="1"/>
  <c r="E386" i="11" s="1"/>
  <c r="E399" i="11" s="1"/>
  <c r="E412" i="11" s="1"/>
  <c r="E425" i="11" s="1"/>
  <c r="E438" i="11" s="1"/>
  <c r="E451" i="11" s="1"/>
  <c r="E464" i="11" s="1"/>
  <c r="E477" i="11" s="1"/>
  <c r="E490" i="11" s="1"/>
  <c r="E503" i="11" s="1"/>
  <c r="E516" i="11" s="1"/>
  <c r="D35" i="11"/>
  <c r="D48" i="11" s="1"/>
  <c r="D61" i="11" s="1"/>
  <c r="D74" i="11" s="1"/>
  <c r="D87" i="11" s="1"/>
  <c r="D100" i="11" s="1"/>
  <c r="D113" i="11" s="1"/>
  <c r="D126" i="11" s="1"/>
  <c r="D139" i="11" s="1"/>
  <c r="D152" i="11" s="1"/>
  <c r="D165" i="11" s="1"/>
  <c r="D178" i="11" s="1"/>
  <c r="D191" i="11" s="1"/>
  <c r="D204" i="11" s="1"/>
  <c r="D217" i="11" s="1"/>
  <c r="D230" i="11" s="1"/>
  <c r="D243" i="11" s="1"/>
  <c r="D256" i="11" s="1"/>
  <c r="D269" i="11" s="1"/>
  <c r="D282" i="11" s="1"/>
  <c r="D295" i="11" s="1"/>
  <c r="D308" i="11" s="1"/>
  <c r="D321" i="11" s="1"/>
  <c r="D334" i="11" s="1"/>
  <c r="D347" i="11" s="1"/>
  <c r="D360" i="11" s="1"/>
  <c r="D373" i="11" s="1"/>
  <c r="D386" i="11" s="1"/>
  <c r="D399" i="11" s="1"/>
  <c r="D412" i="11" s="1"/>
  <c r="D425" i="11" s="1"/>
  <c r="D438" i="11" s="1"/>
  <c r="D451" i="11" s="1"/>
  <c r="D464" i="11" s="1"/>
  <c r="D477" i="11" s="1"/>
  <c r="D490" i="11" s="1"/>
  <c r="D503" i="11" s="1"/>
  <c r="D516" i="11" s="1"/>
  <c r="C35" i="11"/>
  <c r="C48" i="11" s="1"/>
  <c r="C61" i="11" s="1"/>
  <c r="C74" i="11" s="1"/>
  <c r="C87" i="11" s="1"/>
  <c r="C100" i="11" s="1"/>
  <c r="C113" i="11" s="1"/>
  <c r="C126" i="11" s="1"/>
  <c r="C139" i="11" s="1"/>
  <c r="C152" i="11" s="1"/>
  <c r="C165" i="11" s="1"/>
  <c r="C178" i="11" s="1"/>
  <c r="C191" i="11" s="1"/>
  <c r="C204" i="11" s="1"/>
  <c r="C217" i="11" s="1"/>
  <c r="C230" i="11" s="1"/>
  <c r="C243" i="11" s="1"/>
  <c r="C256" i="11" s="1"/>
  <c r="C269" i="11" s="1"/>
  <c r="C282" i="11" s="1"/>
  <c r="C295" i="11" s="1"/>
  <c r="C308" i="11" s="1"/>
  <c r="C321" i="11" s="1"/>
  <c r="C334" i="11" s="1"/>
  <c r="C347" i="11" s="1"/>
  <c r="C360" i="11" s="1"/>
  <c r="C373" i="11" s="1"/>
  <c r="C386" i="11" s="1"/>
  <c r="C399" i="11" s="1"/>
  <c r="C412" i="11" s="1"/>
  <c r="C425" i="11" s="1"/>
  <c r="C438" i="11" s="1"/>
  <c r="C451" i="11" s="1"/>
  <c r="C464" i="11" s="1"/>
  <c r="C477" i="11" s="1"/>
  <c r="C490" i="11" s="1"/>
  <c r="C503" i="11" s="1"/>
  <c r="C516" i="11" s="1"/>
  <c r="K34" i="11"/>
  <c r="K47" i="11" s="1"/>
  <c r="K60" i="11" s="1"/>
  <c r="K73" i="11" s="1"/>
  <c r="K86" i="11" s="1"/>
  <c r="K99" i="11" s="1"/>
  <c r="K112" i="11" s="1"/>
  <c r="K125" i="11" s="1"/>
  <c r="K138" i="11" s="1"/>
  <c r="K151" i="11" s="1"/>
  <c r="K164" i="11" s="1"/>
  <c r="K177" i="11" s="1"/>
  <c r="K190" i="11" s="1"/>
  <c r="K203" i="11" s="1"/>
  <c r="K216" i="11" s="1"/>
  <c r="K229" i="11" s="1"/>
  <c r="K242" i="11" s="1"/>
  <c r="K255" i="11" s="1"/>
  <c r="K268" i="11" s="1"/>
  <c r="K281" i="11" s="1"/>
  <c r="K294" i="11" s="1"/>
  <c r="K307" i="11" s="1"/>
  <c r="K320" i="11" s="1"/>
  <c r="K333" i="11" s="1"/>
  <c r="K346" i="11" s="1"/>
  <c r="K359" i="11" s="1"/>
  <c r="K372" i="11" s="1"/>
  <c r="K385" i="11" s="1"/>
  <c r="K398" i="11" s="1"/>
  <c r="K411" i="11" s="1"/>
  <c r="K424" i="11" s="1"/>
  <c r="K437" i="11" s="1"/>
  <c r="K450" i="11" s="1"/>
  <c r="K463" i="11" s="1"/>
  <c r="K476" i="11" s="1"/>
  <c r="K489" i="11" s="1"/>
  <c r="K502" i="11" s="1"/>
  <c r="K515" i="11" s="1"/>
  <c r="J34" i="11"/>
  <c r="J47" i="11" s="1"/>
  <c r="J60" i="11" s="1"/>
  <c r="J73" i="11" s="1"/>
  <c r="J86" i="11" s="1"/>
  <c r="J99" i="11" s="1"/>
  <c r="J112" i="11" s="1"/>
  <c r="J125" i="11" s="1"/>
  <c r="J138" i="11" s="1"/>
  <c r="J151" i="11" s="1"/>
  <c r="J164" i="11" s="1"/>
  <c r="J177" i="11" s="1"/>
  <c r="J190" i="11" s="1"/>
  <c r="J203" i="11" s="1"/>
  <c r="J216" i="11" s="1"/>
  <c r="J229" i="11" s="1"/>
  <c r="J242" i="11" s="1"/>
  <c r="J255" i="11" s="1"/>
  <c r="J268" i="11" s="1"/>
  <c r="J281" i="11" s="1"/>
  <c r="J294" i="11" s="1"/>
  <c r="J307" i="11" s="1"/>
  <c r="J320" i="11" s="1"/>
  <c r="J333" i="11" s="1"/>
  <c r="J346" i="11" s="1"/>
  <c r="J359" i="11" s="1"/>
  <c r="J372" i="11" s="1"/>
  <c r="J385" i="11" s="1"/>
  <c r="J398" i="11" s="1"/>
  <c r="J411" i="11" s="1"/>
  <c r="J424" i="11" s="1"/>
  <c r="J437" i="11" s="1"/>
  <c r="J450" i="11" s="1"/>
  <c r="J463" i="11" s="1"/>
  <c r="J476" i="11" s="1"/>
  <c r="J489" i="11" s="1"/>
  <c r="J502" i="11" s="1"/>
  <c r="J515" i="11" s="1"/>
  <c r="I34" i="11"/>
  <c r="I47" i="11" s="1"/>
  <c r="I60" i="11" s="1"/>
  <c r="I73" i="11" s="1"/>
  <c r="I86" i="11" s="1"/>
  <c r="I99" i="11" s="1"/>
  <c r="I112" i="11" s="1"/>
  <c r="I125" i="11" s="1"/>
  <c r="I138" i="11" s="1"/>
  <c r="I151" i="11" s="1"/>
  <c r="I164" i="11" s="1"/>
  <c r="I177" i="11" s="1"/>
  <c r="I190" i="11" s="1"/>
  <c r="I203" i="11" s="1"/>
  <c r="I216" i="11" s="1"/>
  <c r="I229" i="11" s="1"/>
  <c r="I242" i="11" s="1"/>
  <c r="I255" i="11" s="1"/>
  <c r="I268" i="11" s="1"/>
  <c r="I281" i="11" s="1"/>
  <c r="I294" i="11" s="1"/>
  <c r="I307" i="11" s="1"/>
  <c r="I320" i="11" s="1"/>
  <c r="I333" i="11" s="1"/>
  <c r="I346" i="11" s="1"/>
  <c r="I359" i="11" s="1"/>
  <c r="I372" i="11" s="1"/>
  <c r="I385" i="11" s="1"/>
  <c r="I398" i="11" s="1"/>
  <c r="I411" i="11" s="1"/>
  <c r="I424" i="11" s="1"/>
  <c r="I437" i="11" s="1"/>
  <c r="I450" i="11" s="1"/>
  <c r="I463" i="11" s="1"/>
  <c r="I476" i="11" s="1"/>
  <c r="I489" i="11" s="1"/>
  <c r="I502" i="11" s="1"/>
  <c r="I515" i="11" s="1"/>
  <c r="H34" i="11"/>
  <c r="H47" i="11" s="1"/>
  <c r="H60" i="11" s="1"/>
  <c r="H73" i="11" s="1"/>
  <c r="H86" i="11" s="1"/>
  <c r="H99" i="11" s="1"/>
  <c r="H112" i="11" s="1"/>
  <c r="H125" i="11" s="1"/>
  <c r="H138" i="11" s="1"/>
  <c r="H151" i="11" s="1"/>
  <c r="H164" i="11" s="1"/>
  <c r="H177" i="11" s="1"/>
  <c r="H190" i="11" s="1"/>
  <c r="H203" i="11" s="1"/>
  <c r="H216" i="11" s="1"/>
  <c r="H229" i="11" s="1"/>
  <c r="H242" i="11" s="1"/>
  <c r="H255" i="11" s="1"/>
  <c r="H268" i="11" s="1"/>
  <c r="H281" i="11" s="1"/>
  <c r="H294" i="11" s="1"/>
  <c r="H307" i="11" s="1"/>
  <c r="H320" i="11" s="1"/>
  <c r="H333" i="11" s="1"/>
  <c r="H346" i="11" s="1"/>
  <c r="H359" i="11" s="1"/>
  <c r="H372" i="11" s="1"/>
  <c r="H385" i="11" s="1"/>
  <c r="H398" i="11" s="1"/>
  <c r="H411" i="11" s="1"/>
  <c r="H424" i="11" s="1"/>
  <c r="H437" i="11" s="1"/>
  <c r="H450" i="11" s="1"/>
  <c r="H463" i="11" s="1"/>
  <c r="H476" i="11" s="1"/>
  <c r="H489" i="11" s="1"/>
  <c r="H502" i="11" s="1"/>
  <c r="H515" i="11" s="1"/>
  <c r="G34" i="11"/>
  <c r="E34" i="11"/>
  <c r="E47" i="11" s="1"/>
  <c r="E60" i="11" s="1"/>
  <c r="E73" i="11" s="1"/>
  <c r="E86" i="11" s="1"/>
  <c r="E99" i="11" s="1"/>
  <c r="E112" i="11" s="1"/>
  <c r="E125" i="11" s="1"/>
  <c r="E138" i="11" s="1"/>
  <c r="E151" i="11" s="1"/>
  <c r="E164" i="11" s="1"/>
  <c r="E177" i="11" s="1"/>
  <c r="E190" i="11" s="1"/>
  <c r="E203" i="11" s="1"/>
  <c r="E216" i="11" s="1"/>
  <c r="E229" i="11" s="1"/>
  <c r="E242" i="11" s="1"/>
  <c r="E255" i="11" s="1"/>
  <c r="E268" i="11" s="1"/>
  <c r="E281" i="11" s="1"/>
  <c r="E294" i="11" s="1"/>
  <c r="E307" i="11" s="1"/>
  <c r="E320" i="11" s="1"/>
  <c r="E333" i="11" s="1"/>
  <c r="E346" i="11" s="1"/>
  <c r="E359" i="11" s="1"/>
  <c r="E372" i="11" s="1"/>
  <c r="E385" i="11" s="1"/>
  <c r="E398" i="11" s="1"/>
  <c r="E411" i="11" s="1"/>
  <c r="E424" i="11" s="1"/>
  <c r="E437" i="11" s="1"/>
  <c r="E450" i="11" s="1"/>
  <c r="E463" i="11" s="1"/>
  <c r="E476" i="11" s="1"/>
  <c r="E489" i="11" s="1"/>
  <c r="E502" i="11" s="1"/>
  <c r="E515" i="11" s="1"/>
  <c r="D34" i="11"/>
  <c r="D47" i="11" s="1"/>
  <c r="D60" i="11" s="1"/>
  <c r="D73" i="11" s="1"/>
  <c r="D86" i="11" s="1"/>
  <c r="D99" i="11" s="1"/>
  <c r="D112" i="11" s="1"/>
  <c r="D125" i="11" s="1"/>
  <c r="D138" i="11" s="1"/>
  <c r="D151" i="11" s="1"/>
  <c r="D164" i="11" s="1"/>
  <c r="D177" i="11" s="1"/>
  <c r="D190" i="11" s="1"/>
  <c r="D203" i="11" s="1"/>
  <c r="D216" i="11" s="1"/>
  <c r="D229" i="11" s="1"/>
  <c r="D242" i="11" s="1"/>
  <c r="D255" i="11" s="1"/>
  <c r="D268" i="11" s="1"/>
  <c r="D281" i="11" s="1"/>
  <c r="D294" i="11" s="1"/>
  <c r="D307" i="11" s="1"/>
  <c r="D320" i="11" s="1"/>
  <c r="D333" i="11" s="1"/>
  <c r="D346" i="11" s="1"/>
  <c r="D359" i="11" s="1"/>
  <c r="D372" i="11" s="1"/>
  <c r="D385" i="11" s="1"/>
  <c r="D398" i="11" s="1"/>
  <c r="D411" i="11" s="1"/>
  <c r="D424" i="11" s="1"/>
  <c r="D437" i="11" s="1"/>
  <c r="D450" i="11" s="1"/>
  <c r="D463" i="11" s="1"/>
  <c r="D476" i="11" s="1"/>
  <c r="D489" i="11" s="1"/>
  <c r="D502" i="11" s="1"/>
  <c r="D515" i="11" s="1"/>
  <c r="C34" i="11"/>
  <c r="C47" i="11" s="1"/>
  <c r="C60" i="11" s="1"/>
  <c r="C73" i="11" s="1"/>
  <c r="C86" i="11" s="1"/>
  <c r="C99" i="11" s="1"/>
  <c r="C112" i="11" s="1"/>
  <c r="C125" i="11" s="1"/>
  <c r="C138" i="11" s="1"/>
  <c r="C151" i="11" s="1"/>
  <c r="C164" i="11" s="1"/>
  <c r="C177" i="11" s="1"/>
  <c r="C190" i="11" s="1"/>
  <c r="C203" i="11" s="1"/>
  <c r="C216" i="11" s="1"/>
  <c r="C229" i="11" s="1"/>
  <c r="C242" i="11" s="1"/>
  <c r="C255" i="11" s="1"/>
  <c r="C268" i="11" s="1"/>
  <c r="C281" i="11" s="1"/>
  <c r="C294" i="11" s="1"/>
  <c r="C307" i="11" s="1"/>
  <c r="C320" i="11" s="1"/>
  <c r="C333" i="11" s="1"/>
  <c r="C346" i="11" s="1"/>
  <c r="C359" i="11" s="1"/>
  <c r="C372" i="11" s="1"/>
  <c r="C385" i="11" s="1"/>
  <c r="C398" i="11" s="1"/>
  <c r="C411" i="11" s="1"/>
  <c r="C424" i="11" s="1"/>
  <c r="C437" i="11" s="1"/>
  <c r="C450" i="11" s="1"/>
  <c r="C463" i="11" s="1"/>
  <c r="C476" i="11" s="1"/>
  <c r="C489" i="11" s="1"/>
  <c r="C502" i="11" s="1"/>
  <c r="C515" i="11" s="1"/>
  <c r="K33" i="11"/>
  <c r="K46" i="11" s="1"/>
  <c r="K59" i="11" s="1"/>
  <c r="K72" i="11" s="1"/>
  <c r="K85" i="11" s="1"/>
  <c r="K98" i="11" s="1"/>
  <c r="K111" i="11" s="1"/>
  <c r="K124" i="11" s="1"/>
  <c r="K137" i="11" s="1"/>
  <c r="K150" i="11" s="1"/>
  <c r="K163" i="11" s="1"/>
  <c r="K176" i="11" s="1"/>
  <c r="K189" i="11" s="1"/>
  <c r="K202" i="11" s="1"/>
  <c r="K215" i="11" s="1"/>
  <c r="K228" i="11" s="1"/>
  <c r="K241" i="11" s="1"/>
  <c r="K254" i="11" s="1"/>
  <c r="K267" i="11" s="1"/>
  <c r="K280" i="11" s="1"/>
  <c r="K293" i="11" s="1"/>
  <c r="K306" i="11" s="1"/>
  <c r="K319" i="11" s="1"/>
  <c r="K332" i="11" s="1"/>
  <c r="K345" i="11" s="1"/>
  <c r="K358" i="11" s="1"/>
  <c r="K371" i="11" s="1"/>
  <c r="K384" i="11" s="1"/>
  <c r="K397" i="11" s="1"/>
  <c r="K410" i="11" s="1"/>
  <c r="K423" i="11" s="1"/>
  <c r="K436" i="11" s="1"/>
  <c r="K449" i="11" s="1"/>
  <c r="K462" i="11" s="1"/>
  <c r="K475" i="11" s="1"/>
  <c r="K488" i="11" s="1"/>
  <c r="K501" i="11" s="1"/>
  <c r="K514" i="11" s="1"/>
  <c r="J33" i="11"/>
  <c r="J46" i="11" s="1"/>
  <c r="J59" i="11" s="1"/>
  <c r="J72" i="11" s="1"/>
  <c r="J85" i="11" s="1"/>
  <c r="J98" i="11" s="1"/>
  <c r="J111" i="11" s="1"/>
  <c r="J124" i="11" s="1"/>
  <c r="J137" i="11" s="1"/>
  <c r="J150" i="11" s="1"/>
  <c r="J163" i="11" s="1"/>
  <c r="J176" i="11" s="1"/>
  <c r="J189" i="11" s="1"/>
  <c r="J202" i="11" s="1"/>
  <c r="J215" i="11" s="1"/>
  <c r="J228" i="11" s="1"/>
  <c r="J241" i="11" s="1"/>
  <c r="J254" i="11" s="1"/>
  <c r="J267" i="11" s="1"/>
  <c r="J280" i="11" s="1"/>
  <c r="J293" i="11" s="1"/>
  <c r="J306" i="11" s="1"/>
  <c r="J319" i="11" s="1"/>
  <c r="J332" i="11" s="1"/>
  <c r="J345" i="11" s="1"/>
  <c r="J358" i="11" s="1"/>
  <c r="J371" i="11" s="1"/>
  <c r="J384" i="11" s="1"/>
  <c r="J397" i="11" s="1"/>
  <c r="J410" i="11" s="1"/>
  <c r="J423" i="11" s="1"/>
  <c r="J436" i="11" s="1"/>
  <c r="J449" i="11" s="1"/>
  <c r="J462" i="11" s="1"/>
  <c r="J475" i="11" s="1"/>
  <c r="J488" i="11" s="1"/>
  <c r="J501" i="11" s="1"/>
  <c r="J514" i="11" s="1"/>
  <c r="I33" i="11"/>
  <c r="I46" i="11" s="1"/>
  <c r="I59" i="11" s="1"/>
  <c r="I72" i="11" s="1"/>
  <c r="I85" i="11" s="1"/>
  <c r="I98" i="11" s="1"/>
  <c r="I111" i="11" s="1"/>
  <c r="I124" i="11" s="1"/>
  <c r="I137" i="11" s="1"/>
  <c r="I150" i="11" s="1"/>
  <c r="I163" i="11" s="1"/>
  <c r="I176" i="11" s="1"/>
  <c r="I189" i="11" s="1"/>
  <c r="I202" i="11" s="1"/>
  <c r="I215" i="11" s="1"/>
  <c r="I228" i="11" s="1"/>
  <c r="I241" i="11" s="1"/>
  <c r="I254" i="11" s="1"/>
  <c r="I267" i="11" s="1"/>
  <c r="I280" i="11" s="1"/>
  <c r="I293" i="11" s="1"/>
  <c r="I306" i="11" s="1"/>
  <c r="I319" i="11" s="1"/>
  <c r="I332" i="11" s="1"/>
  <c r="I345" i="11" s="1"/>
  <c r="I358" i="11" s="1"/>
  <c r="I371" i="11" s="1"/>
  <c r="I384" i="11" s="1"/>
  <c r="I397" i="11" s="1"/>
  <c r="I410" i="11" s="1"/>
  <c r="I423" i="11" s="1"/>
  <c r="I436" i="11" s="1"/>
  <c r="I449" i="11" s="1"/>
  <c r="I462" i="11" s="1"/>
  <c r="I475" i="11" s="1"/>
  <c r="I488" i="11" s="1"/>
  <c r="I501" i="11" s="1"/>
  <c r="I514" i="11" s="1"/>
  <c r="G33" i="11"/>
  <c r="E33" i="11"/>
  <c r="E46" i="11" s="1"/>
  <c r="E59" i="11" s="1"/>
  <c r="E72" i="11" s="1"/>
  <c r="E85" i="11" s="1"/>
  <c r="E98" i="11" s="1"/>
  <c r="E111" i="11" s="1"/>
  <c r="E124" i="11" s="1"/>
  <c r="E137" i="11" s="1"/>
  <c r="E150" i="11" s="1"/>
  <c r="E163" i="11" s="1"/>
  <c r="E176" i="11" s="1"/>
  <c r="E189" i="11" s="1"/>
  <c r="E202" i="11" s="1"/>
  <c r="E215" i="11" s="1"/>
  <c r="E228" i="11" s="1"/>
  <c r="E241" i="11" s="1"/>
  <c r="E254" i="11" s="1"/>
  <c r="E267" i="11" s="1"/>
  <c r="E280" i="11" s="1"/>
  <c r="E293" i="11" s="1"/>
  <c r="E306" i="11" s="1"/>
  <c r="E319" i="11" s="1"/>
  <c r="E332" i="11" s="1"/>
  <c r="E345" i="11" s="1"/>
  <c r="E358" i="11" s="1"/>
  <c r="E371" i="11" s="1"/>
  <c r="E384" i="11" s="1"/>
  <c r="E397" i="11" s="1"/>
  <c r="E410" i="11" s="1"/>
  <c r="E423" i="11" s="1"/>
  <c r="E436" i="11" s="1"/>
  <c r="E449" i="11" s="1"/>
  <c r="E462" i="11" s="1"/>
  <c r="E475" i="11" s="1"/>
  <c r="E488" i="11" s="1"/>
  <c r="E501" i="11" s="1"/>
  <c r="E514" i="11" s="1"/>
  <c r="D33" i="11"/>
  <c r="D46" i="11" s="1"/>
  <c r="D59" i="11" s="1"/>
  <c r="D72" i="11" s="1"/>
  <c r="D85" i="11" s="1"/>
  <c r="D98" i="11" s="1"/>
  <c r="D111" i="11" s="1"/>
  <c r="D124" i="11" s="1"/>
  <c r="D137" i="11" s="1"/>
  <c r="D150" i="11" s="1"/>
  <c r="D163" i="11" s="1"/>
  <c r="D176" i="11" s="1"/>
  <c r="D189" i="11" s="1"/>
  <c r="D202" i="11" s="1"/>
  <c r="D215" i="11" s="1"/>
  <c r="D228" i="11" s="1"/>
  <c r="D241" i="11" s="1"/>
  <c r="D254" i="11" s="1"/>
  <c r="D267" i="11" s="1"/>
  <c r="D280" i="11" s="1"/>
  <c r="D293" i="11" s="1"/>
  <c r="D306" i="11" s="1"/>
  <c r="D319" i="11" s="1"/>
  <c r="D332" i="11" s="1"/>
  <c r="D345" i="11" s="1"/>
  <c r="D358" i="11" s="1"/>
  <c r="D371" i="11" s="1"/>
  <c r="D384" i="11" s="1"/>
  <c r="D397" i="11" s="1"/>
  <c r="D410" i="11" s="1"/>
  <c r="D423" i="11" s="1"/>
  <c r="D436" i="11" s="1"/>
  <c r="D449" i="11" s="1"/>
  <c r="D462" i="11" s="1"/>
  <c r="D475" i="11" s="1"/>
  <c r="D488" i="11" s="1"/>
  <c r="D501" i="11" s="1"/>
  <c r="D514" i="11" s="1"/>
  <c r="C33" i="11"/>
  <c r="C46" i="11" s="1"/>
  <c r="C59" i="11" s="1"/>
  <c r="C72" i="11" s="1"/>
  <c r="C85" i="11" s="1"/>
  <c r="C98" i="11" s="1"/>
  <c r="C111" i="11" s="1"/>
  <c r="C124" i="11" s="1"/>
  <c r="C137" i="11" s="1"/>
  <c r="C150" i="11" s="1"/>
  <c r="C163" i="11" s="1"/>
  <c r="C176" i="11" s="1"/>
  <c r="C189" i="11" s="1"/>
  <c r="C202" i="11" s="1"/>
  <c r="C215" i="11" s="1"/>
  <c r="C228" i="11" s="1"/>
  <c r="C241" i="11" s="1"/>
  <c r="C254" i="11" s="1"/>
  <c r="C267" i="11" s="1"/>
  <c r="C280" i="11" s="1"/>
  <c r="C293" i="11" s="1"/>
  <c r="C306" i="11" s="1"/>
  <c r="C319" i="11" s="1"/>
  <c r="C332" i="11" s="1"/>
  <c r="C345" i="11" s="1"/>
  <c r="C358" i="11" s="1"/>
  <c r="C371" i="11" s="1"/>
  <c r="C384" i="11" s="1"/>
  <c r="C397" i="11" s="1"/>
  <c r="C410" i="11" s="1"/>
  <c r="C423" i="11" s="1"/>
  <c r="C436" i="11" s="1"/>
  <c r="C449" i="11" s="1"/>
  <c r="C462" i="11" s="1"/>
  <c r="C475" i="11" s="1"/>
  <c r="C488" i="11" s="1"/>
  <c r="C501" i="11" s="1"/>
  <c r="C514" i="11" s="1"/>
  <c r="K32" i="11"/>
  <c r="K45" i="11" s="1"/>
  <c r="K58" i="11" s="1"/>
  <c r="K71" i="11" s="1"/>
  <c r="K84" i="11" s="1"/>
  <c r="K97" i="11" s="1"/>
  <c r="K110" i="11" s="1"/>
  <c r="K123" i="11" s="1"/>
  <c r="K136" i="11" s="1"/>
  <c r="K149" i="11" s="1"/>
  <c r="K162" i="11" s="1"/>
  <c r="K175" i="11" s="1"/>
  <c r="K188" i="11" s="1"/>
  <c r="K201" i="11" s="1"/>
  <c r="K214" i="11" s="1"/>
  <c r="K227" i="11" s="1"/>
  <c r="K240" i="11" s="1"/>
  <c r="K253" i="11" s="1"/>
  <c r="K266" i="11" s="1"/>
  <c r="K279" i="11" s="1"/>
  <c r="K292" i="11" s="1"/>
  <c r="K305" i="11" s="1"/>
  <c r="K318" i="11" s="1"/>
  <c r="K331" i="11" s="1"/>
  <c r="K344" i="11" s="1"/>
  <c r="K357" i="11" s="1"/>
  <c r="K370" i="11" s="1"/>
  <c r="K383" i="11" s="1"/>
  <c r="K396" i="11" s="1"/>
  <c r="K409" i="11" s="1"/>
  <c r="K422" i="11" s="1"/>
  <c r="K435" i="11" s="1"/>
  <c r="K448" i="11" s="1"/>
  <c r="K461" i="11" s="1"/>
  <c r="K474" i="11" s="1"/>
  <c r="K487" i="11" s="1"/>
  <c r="K500" i="11" s="1"/>
  <c r="K513" i="11" s="1"/>
  <c r="J32" i="11"/>
  <c r="J45" i="11" s="1"/>
  <c r="J58" i="11" s="1"/>
  <c r="J71" i="11" s="1"/>
  <c r="J84" i="11" s="1"/>
  <c r="J97" i="11" s="1"/>
  <c r="J110" i="11" s="1"/>
  <c r="J123" i="11" s="1"/>
  <c r="J136" i="11" s="1"/>
  <c r="J149" i="11" s="1"/>
  <c r="J162" i="11" s="1"/>
  <c r="J175" i="11" s="1"/>
  <c r="J188" i="11" s="1"/>
  <c r="J201" i="11" s="1"/>
  <c r="J214" i="11" s="1"/>
  <c r="J227" i="11" s="1"/>
  <c r="J240" i="11" s="1"/>
  <c r="J253" i="11" s="1"/>
  <c r="J266" i="11" s="1"/>
  <c r="J279" i="11" s="1"/>
  <c r="J292" i="11" s="1"/>
  <c r="J305" i="11" s="1"/>
  <c r="J318" i="11" s="1"/>
  <c r="J331" i="11" s="1"/>
  <c r="J344" i="11" s="1"/>
  <c r="J357" i="11" s="1"/>
  <c r="J370" i="11" s="1"/>
  <c r="J383" i="11" s="1"/>
  <c r="J396" i="11" s="1"/>
  <c r="J409" i="11" s="1"/>
  <c r="J422" i="11" s="1"/>
  <c r="J435" i="11" s="1"/>
  <c r="J448" i="11" s="1"/>
  <c r="J461" i="11" s="1"/>
  <c r="J474" i="11" s="1"/>
  <c r="J487" i="11" s="1"/>
  <c r="J500" i="11" s="1"/>
  <c r="J513" i="11" s="1"/>
  <c r="I32" i="11"/>
  <c r="G32" i="11"/>
  <c r="E32" i="11"/>
  <c r="E45" i="11" s="1"/>
  <c r="E58" i="11" s="1"/>
  <c r="E71" i="11" s="1"/>
  <c r="E84" i="11" s="1"/>
  <c r="E97" i="11" s="1"/>
  <c r="E110" i="11" s="1"/>
  <c r="E123" i="11" s="1"/>
  <c r="E136" i="11" s="1"/>
  <c r="E149" i="11" s="1"/>
  <c r="E162" i="11" s="1"/>
  <c r="E175" i="11" s="1"/>
  <c r="E188" i="11" s="1"/>
  <c r="E201" i="11" s="1"/>
  <c r="E214" i="11" s="1"/>
  <c r="E227" i="11" s="1"/>
  <c r="E240" i="11" s="1"/>
  <c r="E253" i="11" s="1"/>
  <c r="E266" i="11" s="1"/>
  <c r="E279" i="11" s="1"/>
  <c r="E292" i="11" s="1"/>
  <c r="E305" i="11" s="1"/>
  <c r="E318" i="11" s="1"/>
  <c r="E331" i="11" s="1"/>
  <c r="E344" i="11" s="1"/>
  <c r="E357" i="11" s="1"/>
  <c r="E370" i="11" s="1"/>
  <c r="E383" i="11" s="1"/>
  <c r="E396" i="11" s="1"/>
  <c r="E409" i="11" s="1"/>
  <c r="E422" i="11" s="1"/>
  <c r="E435" i="11" s="1"/>
  <c r="E448" i="11" s="1"/>
  <c r="E461" i="11" s="1"/>
  <c r="E474" i="11" s="1"/>
  <c r="E487" i="11" s="1"/>
  <c r="E500" i="11" s="1"/>
  <c r="E513" i="11" s="1"/>
  <c r="D32" i="11"/>
  <c r="D45" i="11" s="1"/>
  <c r="D58" i="11" s="1"/>
  <c r="D71" i="11" s="1"/>
  <c r="D84" i="11" s="1"/>
  <c r="D97" i="11" s="1"/>
  <c r="D110" i="11" s="1"/>
  <c r="D123" i="11" s="1"/>
  <c r="D136" i="11" s="1"/>
  <c r="D149" i="11" s="1"/>
  <c r="D162" i="11" s="1"/>
  <c r="D175" i="11" s="1"/>
  <c r="D188" i="11" s="1"/>
  <c r="D201" i="11" s="1"/>
  <c r="D214" i="11" s="1"/>
  <c r="D227" i="11" s="1"/>
  <c r="D240" i="11" s="1"/>
  <c r="D253" i="11" s="1"/>
  <c r="D266" i="11" s="1"/>
  <c r="D279" i="11" s="1"/>
  <c r="D292" i="11" s="1"/>
  <c r="D305" i="11" s="1"/>
  <c r="D318" i="11" s="1"/>
  <c r="D331" i="11" s="1"/>
  <c r="D344" i="11" s="1"/>
  <c r="D357" i="11" s="1"/>
  <c r="D370" i="11" s="1"/>
  <c r="D383" i="11" s="1"/>
  <c r="D396" i="11" s="1"/>
  <c r="D409" i="11" s="1"/>
  <c r="D422" i="11" s="1"/>
  <c r="D435" i="11" s="1"/>
  <c r="D448" i="11" s="1"/>
  <c r="D461" i="11" s="1"/>
  <c r="D474" i="11" s="1"/>
  <c r="D487" i="11" s="1"/>
  <c r="D500" i="11" s="1"/>
  <c r="D513" i="11" s="1"/>
  <c r="C32" i="11"/>
  <c r="C45" i="11" s="1"/>
  <c r="C58" i="11" s="1"/>
  <c r="C71" i="11" s="1"/>
  <c r="C84" i="11" s="1"/>
  <c r="C97" i="11" s="1"/>
  <c r="C110" i="11" s="1"/>
  <c r="C123" i="11" s="1"/>
  <c r="C136" i="11" s="1"/>
  <c r="C149" i="11" s="1"/>
  <c r="C162" i="11" s="1"/>
  <c r="C175" i="11" s="1"/>
  <c r="C188" i="11" s="1"/>
  <c r="C201" i="11" s="1"/>
  <c r="C214" i="11" s="1"/>
  <c r="C227" i="11" s="1"/>
  <c r="C240" i="11" s="1"/>
  <c r="C253" i="11" s="1"/>
  <c r="C266" i="11" s="1"/>
  <c r="C279" i="11" s="1"/>
  <c r="C292" i="11" s="1"/>
  <c r="C305" i="11" s="1"/>
  <c r="C318" i="11" s="1"/>
  <c r="C331" i="11" s="1"/>
  <c r="C344" i="11" s="1"/>
  <c r="C357" i="11" s="1"/>
  <c r="C370" i="11" s="1"/>
  <c r="C383" i="11" s="1"/>
  <c r="C396" i="11" s="1"/>
  <c r="C409" i="11" s="1"/>
  <c r="C422" i="11" s="1"/>
  <c r="C435" i="11" s="1"/>
  <c r="C448" i="11" s="1"/>
  <c r="C461" i="11" s="1"/>
  <c r="C474" i="11" s="1"/>
  <c r="C487" i="11" s="1"/>
  <c r="C500" i="11" s="1"/>
  <c r="C513" i="11" s="1"/>
  <c r="K31" i="11"/>
  <c r="K44" i="11" s="1"/>
  <c r="K57" i="11" s="1"/>
  <c r="K70" i="11" s="1"/>
  <c r="K83" i="11" s="1"/>
  <c r="K96" i="11" s="1"/>
  <c r="K109" i="11" s="1"/>
  <c r="K122" i="11" s="1"/>
  <c r="K135" i="11" s="1"/>
  <c r="K148" i="11" s="1"/>
  <c r="K161" i="11" s="1"/>
  <c r="K174" i="11" s="1"/>
  <c r="K187" i="11" s="1"/>
  <c r="K200" i="11" s="1"/>
  <c r="K213" i="11" s="1"/>
  <c r="K226" i="11" s="1"/>
  <c r="K239" i="11" s="1"/>
  <c r="K252" i="11" s="1"/>
  <c r="K265" i="11" s="1"/>
  <c r="K278" i="11" s="1"/>
  <c r="K291" i="11" s="1"/>
  <c r="K304" i="11" s="1"/>
  <c r="K317" i="11" s="1"/>
  <c r="K330" i="11" s="1"/>
  <c r="K343" i="11" s="1"/>
  <c r="K356" i="11" s="1"/>
  <c r="K369" i="11" s="1"/>
  <c r="K382" i="11" s="1"/>
  <c r="K395" i="11" s="1"/>
  <c r="K408" i="11" s="1"/>
  <c r="K421" i="11" s="1"/>
  <c r="K434" i="11" s="1"/>
  <c r="K447" i="11" s="1"/>
  <c r="K460" i="11" s="1"/>
  <c r="K473" i="11" s="1"/>
  <c r="K486" i="11" s="1"/>
  <c r="K499" i="11" s="1"/>
  <c r="K512" i="11" s="1"/>
  <c r="J31" i="11"/>
  <c r="J44" i="11" s="1"/>
  <c r="J57" i="11" s="1"/>
  <c r="J70" i="11" s="1"/>
  <c r="J83" i="11" s="1"/>
  <c r="J96" i="11" s="1"/>
  <c r="J109" i="11" s="1"/>
  <c r="J122" i="11" s="1"/>
  <c r="J135" i="11" s="1"/>
  <c r="J148" i="11" s="1"/>
  <c r="J161" i="11" s="1"/>
  <c r="J174" i="11" s="1"/>
  <c r="J187" i="11" s="1"/>
  <c r="J200" i="11" s="1"/>
  <c r="J213" i="11" s="1"/>
  <c r="J226" i="11" s="1"/>
  <c r="J239" i="11" s="1"/>
  <c r="J252" i="11" s="1"/>
  <c r="J265" i="11" s="1"/>
  <c r="J278" i="11" s="1"/>
  <c r="J291" i="11" s="1"/>
  <c r="J304" i="11" s="1"/>
  <c r="J317" i="11" s="1"/>
  <c r="J330" i="11" s="1"/>
  <c r="J343" i="11" s="1"/>
  <c r="J356" i="11" s="1"/>
  <c r="J369" i="11" s="1"/>
  <c r="J382" i="11" s="1"/>
  <c r="J395" i="11" s="1"/>
  <c r="J408" i="11" s="1"/>
  <c r="J421" i="11" s="1"/>
  <c r="J434" i="11" s="1"/>
  <c r="J447" i="11" s="1"/>
  <c r="J460" i="11" s="1"/>
  <c r="J473" i="11" s="1"/>
  <c r="J486" i="11" s="1"/>
  <c r="J499" i="11" s="1"/>
  <c r="J512" i="11" s="1"/>
  <c r="I31" i="11"/>
  <c r="I44" i="11" s="1"/>
  <c r="I57" i="11" s="1"/>
  <c r="I70" i="11" s="1"/>
  <c r="I83" i="11" s="1"/>
  <c r="I96" i="11" s="1"/>
  <c r="I109" i="11" s="1"/>
  <c r="I122" i="11" s="1"/>
  <c r="I135" i="11" s="1"/>
  <c r="I148" i="11" s="1"/>
  <c r="I161" i="11" s="1"/>
  <c r="I174" i="11" s="1"/>
  <c r="I187" i="11" s="1"/>
  <c r="I200" i="11" s="1"/>
  <c r="I213" i="11" s="1"/>
  <c r="I226" i="11" s="1"/>
  <c r="I239" i="11" s="1"/>
  <c r="I252" i="11" s="1"/>
  <c r="I265" i="11" s="1"/>
  <c r="I278" i="11" s="1"/>
  <c r="I291" i="11" s="1"/>
  <c r="I304" i="11" s="1"/>
  <c r="I317" i="11" s="1"/>
  <c r="I330" i="11" s="1"/>
  <c r="I343" i="11" s="1"/>
  <c r="I356" i="11" s="1"/>
  <c r="I369" i="11" s="1"/>
  <c r="I382" i="11" s="1"/>
  <c r="I395" i="11" s="1"/>
  <c r="I408" i="11" s="1"/>
  <c r="I421" i="11" s="1"/>
  <c r="I434" i="11" s="1"/>
  <c r="I447" i="11" s="1"/>
  <c r="I460" i="11" s="1"/>
  <c r="I473" i="11" s="1"/>
  <c r="I486" i="11" s="1"/>
  <c r="I499" i="11" s="1"/>
  <c r="I512" i="11" s="1"/>
  <c r="G31" i="11"/>
  <c r="E31" i="11"/>
  <c r="E44" i="11" s="1"/>
  <c r="E57" i="11" s="1"/>
  <c r="E70" i="11" s="1"/>
  <c r="E83" i="11" s="1"/>
  <c r="E96" i="11" s="1"/>
  <c r="E109" i="11" s="1"/>
  <c r="E122" i="11" s="1"/>
  <c r="E135" i="11" s="1"/>
  <c r="E148" i="11" s="1"/>
  <c r="E161" i="11" s="1"/>
  <c r="E174" i="11" s="1"/>
  <c r="E187" i="11" s="1"/>
  <c r="E200" i="11" s="1"/>
  <c r="E213" i="11" s="1"/>
  <c r="E226" i="11" s="1"/>
  <c r="E239" i="11" s="1"/>
  <c r="E252" i="11" s="1"/>
  <c r="E265" i="11" s="1"/>
  <c r="E278" i="11" s="1"/>
  <c r="E291" i="11" s="1"/>
  <c r="E304" i="11" s="1"/>
  <c r="E317" i="11" s="1"/>
  <c r="E330" i="11" s="1"/>
  <c r="E343" i="11" s="1"/>
  <c r="E356" i="11" s="1"/>
  <c r="E369" i="11" s="1"/>
  <c r="E382" i="11" s="1"/>
  <c r="E395" i="11" s="1"/>
  <c r="E408" i="11" s="1"/>
  <c r="E421" i="11" s="1"/>
  <c r="E434" i="11" s="1"/>
  <c r="E447" i="11" s="1"/>
  <c r="E460" i="11" s="1"/>
  <c r="E473" i="11" s="1"/>
  <c r="E486" i="11" s="1"/>
  <c r="E499" i="11" s="1"/>
  <c r="E512" i="11" s="1"/>
  <c r="D31" i="11"/>
  <c r="D44" i="11" s="1"/>
  <c r="D57" i="11" s="1"/>
  <c r="D70" i="11" s="1"/>
  <c r="D83" i="11" s="1"/>
  <c r="D96" i="11" s="1"/>
  <c r="D109" i="11" s="1"/>
  <c r="D122" i="11" s="1"/>
  <c r="D135" i="11" s="1"/>
  <c r="D148" i="11" s="1"/>
  <c r="D161" i="11" s="1"/>
  <c r="D174" i="11" s="1"/>
  <c r="D187" i="11" s="1"/>
  <c r="D200" i="11" s="1"/>
  <c r="D213" i="11" s="1"/>
  <c r="D226" i="11" s="1"/>
  <c r="D239" i="11" s="1"/>
  <c r="D252" i="11" s="1"/>
  <c r="D265" i="11" s="1"/>
  <c r="D278" i="11" s="1"/>
  <c r="D291" i="11" s="1"/>
  <c r="D304" i="11" s="1"/>
  <c r="D317" i="11" s="1"/>
  <c r="D330" i="11" s="1"/>
  <c r="D343" i="11" s="1"/>
  <c r="D356" i="11" s="1"/>
  <c r="D369" i="11" s="1"/>
  <c r="D382" i="11" s="1"/>
  <c r="D395" i="11" s="1"/>
  <c r="D408" i="11" s="1"/>
  <c r="D421" i="11" s="1"/>
  <c r="D434" i="11" s="1"/>
  <c r="D447" i="11" s="1"/>
  <c r="D460" i="11" s="1"/>
  <c r="D473" i="11" s="1"/>
  <c r="D486" i="11" s="1"/>
  <c r="D499" i="11" s="1"/>
  <c r="D512" i="11" s="1"/>
  <c r="C31" i="11"/>
  <c r="C44" i="11" s="1"/>
  <c r="C57" i="11" s="1"/>
  <c r="C70" i="11" s="1"/>
  <c r="C83" i="11" s="1"/>
  <c r="C96" i="11" s="1"/>
  <c r="C109" i="11" s="1"/>
  <c r="C122" i="11" s="1"/>
  <c r="C135" i="11" s="1"/>
  <c r="C148" i="11" s="1"/>
  <c r="C161" i="11" s="1"/>
  <c r="C174" i="11" s="1"/>
  <c r="C187" i="11" s="1"/>
  <c r="C200" i="11" s="1"/>
  <c r="C213" i="11" s="1"/>
  <c r="C226" i="11" s="1"/>
  <c r="C239" i="11" s="1"/>
  <c r="C252" i="11" s="1"/>
  <c r="C265" i="11" s="1"/>
  <c r="C278" i="11" s="1"/>
  <c r="C291" i="11" s="1"/>
  <c r="C304" i="11" s="1"/>
  <c r="C317" i="11" s="1"/>
  <c r="C330" i="11" s="1"/>
  <c r="C343" i="11" s="1"/>
  <c r="C356" i="11" s="1"/>
  <c r="C369" i="11" s="1"/>
  <c r="C382" i="11" s="1"/>
  <c r="C395" i="11" s="1"/>
  <c r="C408" i="11" s="1"/>
  <c r="C421" i="11" s="1"/>
  <c r="C434" i="11" s="1"/>
  <c r="C447" i="11" s="1"/>
  <c r="C460" i="11" s="1"/>
  <c r="C473" i="11" s="1"/>
  <c r="C486" i="11" s="1"/>
  <c r="C499" i="11" s="1"/>
  <c r="C512" i="11" s="1"/>
  <c r="K30" i="11"/>
  <c r="K43" i="11" s="1"/>
  <c r="K56" i="11" s="1"/>
  <c r="K69" i="11" s="1"/>
  <c r="K82" i="11" s="1"/>
  <c r="K95" i="11" s="1"/>
  <c r="K108" i="11" s="1"/>
  <c r="K121" i="11" s="1"/>
  <c r="K134" i="11" s="1"/>
  <c r="K147" i="11" s="1"/>
  <c r="K160" i="11" s="1"/>
  <c r="K173" i="11" s="1"/>
  <c r="K186" i="11" s="1"/>
  <c r="K199" i="11" s="1"/>
  <c r="K212" i="11" s="1"/>
  <c r="K225" i="11" s="1"/>
  <c r="K238" i="11" s="1"/>
  <c r="K251" i="11" s="1"/>
  <c r="K264" i="11" s="1"/>
  <c r="K277" i="11" s="1"/>
  <c r="K290" i="11" s="1"/>
  <c r="K303" i="11" s="1"/>
  <c r="K316" i="11" s="1"/>
  <c r="K329" i="11" s="1"/>
  <c r="K342" i="11" s="1"/>
  <c r="K355" i="11" s="1"/>
  <c r="K368" i="11" s="1"/>
  <c r="K381" i="11" s="1"/>
  <c r="K394" i="11" s="1"/>
  <c r="K407" i="11" s="1"/>
  <c r="K420" i="11" s="1"/>
  <c r="K433" i="11" s="1"/>
  <c r="K446" i="11" s="1"/>
  <c r="K459" i="11" s="1"/>
  <c r="K472" i="11" s="1"/>
  <c r="K485" i="11" s="1"/>
  <c r="K498" i="11" s="1"/>
  <c r="K511" i="11" s="1"/>
  <c r="J30" i="11"/>
  <c r="J43" i="11" s="1"/>
  <c r="J56" i="11" s="1"/>
  <c r="J69" i="11" s="1"/>
  <c r="J82" i="11" s="1"/>
  <c r="J95" i="11" s="1"/>
  <c r="J108" i="11" s="1"/>
  <c r="J121" i="11" s="1"/>
  <c r="J134" i="11" s="1"/>
  <c r="J147" i="11" s="1"/>
  <c r="J160" i="11" s="1"/>
  <c r="J173" i="11" s="1"/>
  <c r="J186" i="11" s="1"/>
  <c r="J199" i="11" s="1"/>
  <c r="J212" i="11" s="1"/>
  <c r="J225" i="11" s="1"/>
  <c r="J238" i="11" s="1"/>
  <c r="J251" i="11" s="1"/>
  <c r="J264" i="11" s="1"/>
  <c r="J277" i="11" s="1"/>
  <c r="J290" i="11" s="1"/>
  <c r="J303" i="11" s="1"/>
  <c r="J316" i="11" s="1"/>
  <c r="J329" i="11" s="1"/>
  <c r="J342" i="11" s="1"/>
  <c r="J355" i="11" s="1"/>
  <c r="J368" i="11" s="1"/>
  <c r="J381" i="11" s="1"/>
  <c r="J394" i="11" s="1"/>
  <c r="J407" i="11" s="1"/>
  <c r="J420" i="11" s="1"/>
  <c r="J433" i="11" s="1"/>
  <c r="J446" i="11" s="1"/>
  <c r="J459" i="11" s="1"/>
  <c r="J472" i="11" s="1"/>
  <c r="J485" i="11" s="1"/>
  <c r="J498" i="11" s="1"/>
  <c r="J511" i="11" s="1"/>
  <c r="I30" i="11"/>
  <c r="I43" i="11" s="1"/>
  <c r="I56" i="11" s="1"/>
  <c r="I69" i="11" s="1"/>
  <c r="I82" i="11" s="1"/>
  <c r="I95" i="11" s="1"/>
  <c r="I108" i="11" s="1"/>
  <c r="I121" i="11" s="1"/>
  <c r="I134" i="11" s="1"/>
  <c r="I147" i="11" s="1"/>
  <c r="I160" i="11" s="1"/>
  <c r="I173" i="11" s="1"/>
  <c r="I186" i="11" s="1"/>
  <c r="I199" i="11" s="1"/>
  <c r="I212" i="11" s="1"/>
  <c r="I225" i="11" s="1"/>
  <c r="I238" i="11" s="1"/>
  <c r="I251" i="11" s="1"/>
  <c r="I264" i="11" s="1"/>
  <c r="I277" i="11" s="1"/>
  <c r="I290" i="11" s="1"/>
  <c r="I303" i="11" s="1"/>
  <c r="I316" i="11" s="1"/>
  <c r="I329" i="11" s="1"/>
  <c r="I342" i="11" s="1"/>
  <c r="I355" i="11" s="1"/>
  <c r="I368" i="11" s="1"/>
  <c r="I381" i="11" s="1"/>
  <c r="I394" i="11" s="1"/>
  <c r="I407" i="11" s="1"/>
  <c r="I420" i="11" s="1"/>
  <c r="I433" i="11" s="1"/>
  <c r="I446" i="11" s="1"/>
  <c r="I459" i="11" s="1"/>
  <c r="I472" i="11" s="1"/>
  <c r="I485" i="11" s="1"/>
  <c r="I498" i="11" s="1"/>
  <c r="I511" i="11" s="1"/>
  <c r="G30" i="11"/>
  <c r="E30" i="11"/>
  <c r="E43" i="11" s="1"/>
  <c r="E56" i="11" s="1"/>
  <c r="E69" i="11" s="1"/>
  <c r="E82" i="11" s="1"/>
  <c r="E95" i="11" s="1"/>
  <c r="E108" i="11" s="1"/>
  <c r="E121" i="11" s="1"/>
  <c r="E134" i="11" s="1"/>
  <c r="E147" i="11" s="1"/>
  <c r="E160" i="11" s="1"/>
  <c r="E173" i="11" s="1"/>
  <c r="E186" i="11" s="1"/>
  <c r="E199" i="11" s="1"/>
  <c r="E212" i="11" s="1"/>
  <c r="E225" i="11" s="1"/>
  <c r="E238" i="11" s="1"/>
  <c r="E251" i="11" s="1"/>
  <c r="E264" i="11" s="1"/>
  <c r="E277" i="11" s="1"/>
  <c r="E290" i="11" s="1"/>
  <c r="E303" i="11" s="1"/>
  <c r="E316" i="11" s="1"/>
  <c r="E329" i="11" s="1"/>
  <c r="E342" i="11" s="1"/>
  <c r="E355" i="11" s="1"/>
  <c r="E368" i="11" s="1"/>
  <c r="E381" i="11" s="1"/>
  <c r="E394" i="11" s="1"/>
  <c r="E407" i="11" s="1"/>
  <c r="E420" i="11" s="1"/>
  <c r="E433" i="11" s="1"/>
  <c r="E446" i="11" s="1"/>
  <c r="E459" i="11" s="1"/>
  <c r="E472" i="11" s="1"/>
  <c r="E485" i="11" s="1"/>
  <c r="E498" i="11" s="1"/>
  <c r="E511" i="11" s="1"/>
  <c r="D30" i="11"/>
  <c r="D43" i="11" s="1"/>
  <c r="D56" i="11" s="1"/>
  <c r="D69" i="11" s="1"/>
  <c r="D82" i="11" s="1"/>
  <c r="D95" i="11" s="1"/>
  <c r="D108" i="11" s="1"/>
  <c r="D121" i="11" s="1"/>
  <c r="D134" i="11" s="1"/>
  <c r="D147" i="11" s="1"/>
  <c r="D160" i="11" s="1"/>
  <c r="D173" i="11" s="1"/>
  <c r="D186" i="11" s="1"/>
  <c r="D199" i="11" s="1"/>
  <c r="D212" i="11" s="1"/>
  <c r="D225" i="11" s="1"/>
  <c r="D238" i="11" s="1"/>
  <c r="D251" i="11" s="1"/>
  <c r="D264" i="11" s="1"/>
  <c r="D277" i="11" s="1"/>
  <c r="D290" i="11" s="1"/>
  <c r="D303" i="11" s="1"/>
  <c r="D316" i="11" s="1"/>
  <c r="D329" i="11" s="1"/>
  <c r="D342" i="11" s="1"/>
  <c r="D355" i="11" s="1"/>
  <c r="D368" i="11" s="1"/>
  <c r="D381" i="11" s="1"/>
  <c r="D394" i="11" s="1"/>
  <c r="D407" i="11" s="1"/>
  <c r="D420" i="11" s="1"/>
  <c r="D433" i="11" s="1"/>
  <c r="D446" i="11" s="1"/>
  <c r="D459" i="11" s="1"/>
  <c r="D472" i="11" s="1"/>
  <c r="D485" i="11" s="1"/>
  <c r="D498" i="11" s="1"/>
  <c r="D511" i="11" s="1"/>
  <c r="C30" i="11"/>
  <c r="C43" i="11" s="1"/>
  <c r="C56" i="11" s="1"/>
  <c r="C69" i="11" s="1"/>
  <c r="C82" i="11" s="1"/>
  <c r="C95" i="11" s="1"/>
  <c r="C108" i="11" s="1"/>
  <c r="C121" i="11" s="1"/>
  <c r="C134" i="11" s="1"/>
  <c r="C147" i="11" s="1"/>
  <c r="C160" i="11" s="1"/>
  <c r="C173" i="11" s="1"/>
  <c r="C186" i="11" s="1"/>
  <c r="C199" i="11" s="1"/>
  <c r="C212" i="11" s="1"/>
  <c r="C225" i="11" s="1"/>
  <c r="C238" i="11" s="1"/>
  <c r="C251" i="11" s="1"/>
  <c r="C264" i="11" s="1"/>
  <c r="C277" i="11" s="1"/>
  <c r="C290" i="11" s="1"/>
  <c r="C303" i="11" s="1"/>
  <c r="C316" i="11" s="1"/>
  <c r="C329" i="11" s="1"/>
  <c r="C342" i="11" s="1"/>
  <c r="C355" i="11" s="1"/>
  <c r="C368" i="11" s="1"/>
  <c r="C381" i="11" s="1"/>
  <c r="C394" i="11" s="1"/>
  <c r="C407" i="11" s="1"/>
  <c r="C420" i="11" s="1"/>
  <c r="C433" i="11" s="1"/>
  <c r="C446" i="11" s="1"/>
  <c r="C459" i="11" s="1"/>
  <c r="C472" i="11" s="1"/>
  <c r="C485" i="11" s="1"/>
  <c r="C498" i="11" s="1"/>
  <c r="C511" i="11" s="1"/>
  <c r="K29" i="11"/>
  <c r="K42" i="11" s="1"/>
  <c r="K55" i="11" s="1"/>
  <c r="K68" i="11" s="1"/>
  <c r="K81" i="11" s="1"/>
  <c r="K94" i="11" s="1"/>
  <c r="K107" i="11" s="1"/>
  <c r="K120" i="11" s="1"/>
  <c r="K133" i="11" s="1"/>
  <c r="K146" i="11" s="1"/>
  <c r="K159" i="11" s="1"/>
  <c r="K172" i="11" s="1"/>
  <c r="K185" i="11" s="1"/>
  <c r="K198" i="11" s="1"/>
  <c r="K211" i="11" s="1"/>
  <c r="K224" i="11" s="1"/>
  <c r="K237" i="11" s="1"/>
  <c r="K250" i="11" s="1"/>
  <c r="K263" i="11" s="1"/>
  <c r="K276" i="11" s="1"/>
  <c r="K289" i="11" s="1"/>
  <c r="K302" i="11" s="1"/>
  <c r="K315" i="11" s="1"/>
  <c r="K328" i="11" s="1"/>
  <c r="K341" i="11" s="1"/>
  <c r="K354" i="11" s="1"/>
  <c r="K367" i="11" s="1"/>
  <c r="K380" i="11" s="1"/>
  <c r="K393" i="11" s="1"/>
  <c r="K406" i="11" s="1"/>
  <c r="K419" i="11" s="1"/>
  <c r="K432" i="11" s="1"/>
  <c r="K445" i="11" s="1"/>
  <c r="K458" i="11" s="1"/>
  <c r="K471" i="11" s="1"/>
  <c r="K484" i="11" s="1"/>
  <c r="K497" i="11" s="1"/>
  <c r="K510" i="11" s="1"/>
  <c r="J29" i="11"/>
  <c r="J42" i="11" s="1"/>
  <c r="J55" i="11" s="1"/>
  <c r="J68" i="11" s="1"/>
  <c r="J81" i="11" s="1"/>
  <c r="J94" i="11" s="1"/>
  <c r="J107" i="11" s="1"/>
  <c r="J120" i="11" s="1"/>
  <c r="J133" i="11" s="1"/>
  <c r="J146" i="11" s="1"/>
  <c r="J159" i="11" s="1"/>
  <c r="J172" i="11" s="1"/>
  <c r="J185" i="11" s="1"/>
  <c r="J198" i="11" s="1"/>
  <c r="J211" i="11" s="1"/>
  <c r="J224" i="11" s="1"/>
  <c r="J237" i="11" s="1"/>
  <c r="J250" i="11" s="1"/>
  <c r="J263" i="11" s="1"/>
  <c r="J276" i="11" s="1"/>
  <c r="J289" i="11" s="1"/>
  <c r="J302" i="11" s="1"/>
  <c r="J315" i="11" s="1"/>
  <c r="J328" i="11" s="1"/>
  <c r="J341" i="11" s="1"/>
  <c r="J354" i="11" s="1"/>
  <c r="J367" i="11" s="1"/>
  <c r="J380" i="11" s="1"/>
  <c r="J393" i="11" s="1"/>
  <c r="J406" i="11" s="1"/>
  <c r="J419" i="11" s="1"/>
  <c r="J432" i="11" s="1"/>
  <c r="J445" i="11" s="1"/>
  <c r="J458" i="11" s="1"/>
  <c r="J471" i="11" s="1"/>
  <c r="J484" i="11" s="1"/>
  <c r="J497" i="11" s="1"/>
  <c r="J510" i="11" s="1"/>
  <c r="I29" i="11"/>
  <c r="I42" i="11" s="1"/>
  <c r="I55" i="11" s="1"/>
  <c r="I68" i="11" s="1"/>
  <c r="I81" i="11" s="1"/>
  <c r="I94" i="11" s="1"/>
  <c r="I107" i="11" s="1"/>
  <c r="I120" i="11" s="1"/>
  <c r="I133" i="11" s="1"/>
  <c r="I146" i="11" s="1"/>
  <c r="I159" i="11" s="1"/>
  <c r="I172" i="11" s="1"/>
  <c r="I185" i="11" s="1"/>
  <c r="I198" i="11" s="1"/>
  <c r="I211" i="11" s="1"/>
  <c r="I224" i="11" s="1"/>
  <c r="I237" i="11" s="1"/>
  <c r="I250" i="11" s="1"/>
  <c r="I263" i="11" s="1"/>
  <c r="I276" i="11" s="1"/>
  <c r="I289" i="11" s="1"/>
  <c r="I302" i="11" s="1"/>
  <c r="I315" i="11" s="1"/>
  <c r="I328" i="11" s="1"/>
  <c r="I341" i="11" s="1"/>
  <c r="I354" i="11" s="1"/>
  <c r="I367" i="11" s="1"/>
  <c r="I380" i="11" s="1"/>
  <c r="I393" i="11" s="1"/>
  <c r="I406" i="11" s="1"/>
  <c r="I419" i="11" s="1"/>
  <c r="I432" i="11" s="1"/>
  <c r="I445" i="11" s="1"/>
  <c r="I458" i="11" s="1"/>
  <c r="I471" i="11" s="1"/>
  <c r="I484" i="11" s="1"/>
  <c r="I497" i="11" s="1"/>
  <c r="I510" i="11" s="1"/>
  <c r="G29" i="11"/>
  <c r="E29" i="11"/>
  <c r="E42" i="11" s="1"/>
  <c r="E55" i="11" s="1"/>
  <c r="E68" i="11" s="1"/>
  <c r="E81" i="11" s="1"/>
  <c r="E94" i="11" s="1"/>
  <c r="E107" i="11" s="1"/>
  <c r="E120" i="11" s="1"/>
  <c r="E133" i="11" s="1"/>
  <c r="E146" i="11" s="1"/>
  <c r="E159" i="11" s="1"/>
  <c r="E172" i="11" s="1"/>
  <c r="E185" i="11" s="1"/>
  <c r="E198" i="11" s="1"/>
  <c r="E211" i="11" s="1"/>
  <c r="E224" i="11" s="1"/>
  <c r="E237" i="11" s="1"/>
  <c r="E250" i="11" s="1"/>
  <c r="E263" i="11" s="1"/>
  <c r="E276" i="11" s="1"/>
  <c r="E289" i="11" s="1"/>
  <c r="E302" i="11" s="1"/>
  <c r="E315" i="11" s="1"/>
  <c r="E328" i="11" s="1"/>
  <c r="E341" i="11" s="1"/>
  <c r="E354" i="11" s="1"/>
  <c r="E367" i="11" s="1"/>
  <c r="E380" i="11" s="1"/>
  <c r="E393" i="11" s="1"/>
  <c r="E406" i="11" s="1"/>
  <c r="E419" i="11" s="1"/>
  <c r="E432" i="11" s="1"/>
  <c r="E445" i="11" s="1"/>
  <c r="E458" i="11" s="1"/>
  <c r="E471" i="11" s="1"/>
  <c r="E484" i="11" s="1"/>
  <c r="E497" i="11" s="1"/>
  <c r="E510" i="11" s="1"/>
  <c r="D29" i="11"/>
  <c r="D42" i="11" s="1"/>
  <c r="D55" i="11" s="1"/>
  <c r="D68" i="11" s="1"/>
  <c r="D81" i="11" s="1"/>
  <c r="D94" i="11" s="1"/>
  <c r="D107" i="11" s="1"/>
  <c r="D120" i="11" s="1"/>
  <c r="D133" i="11" s="1"/>
  <c r="D146" i="11" s="1"/>
  <c r="D159" i="11" s="1"/>
  <c r="D172" i="11" s="1"/>
  <c r="D185" i="11" s="1"/>
  <c r="D198" i="11" s="1"/>
  <c r="D211" i="11" s="1"/>
  <c r="D224" i="11" s="1"/>
  <c r="D237" i="11" s="1"/>
  <c r="D250" i="11" s="1"/>
  <c r="D263" i="11" s="1"/>
  <c r="D276" i="11" s="1"/>
  <c r="D289" i="11" s="1"/>
  <c r="D302" i="11" s="1"/>
  <c r="D315" i="11" s="1"/>
  <c r="D328" i="11" s="1"/>
  <c r="D341" i="11" s="1"/>
  <c r="D354" i="11" s="1"/>
  <c r="D367" i="11" s="1"/>
  <c r="D380" i="11" s="1"/>
  <c r="D393" i="11" s="1"/>
  <c r="D406" i="11" s="1"/>
  <c r="D419" i="11" s="1"/>
  <c r="D432" i="11" s="1"/>
  <c r="D445" i="11" s="1"/>
  <c r="D458" i="11" s="1"/>
  <c r="D471" i="11" s="1"/>
  <c r="D484" i="11" s="1"/>
  <c r="D497" i="11" s="1"/>
  <c r="D510" i="11" s="1"/>
  <c r="C29" i="11"/>
  <c r="C42" i="11" s="1"/>
  <c r="C55" i="11" s="1"/>
  <c r="C68" i="11" s="1"/>
  <c r="C81" i="11" s="1"/>
  <c r="C94" i="11" s="1"/>
  <c r="C107" i="11" s="1"/>
  <c r="C120" i="11" s="1"/>
  <c r="C133" i="11" s="1"/>
  <c r="C146" i="11" s="1"/>
  <c r="C159" i="11" s="1"/>
  <c r="C172" i="11" s="1"/>
  <c r="C185" i="11" s="1"/>
  <c r="C198" i="11" s="1"/>
  <c r="C211" i="11" s="1"/>
  <c r="C224" i="11" s="1"/>
  <c r="C237" i="11" s="1"/>
  <c r="C250" i="11" s="1"/>
  <c r="C263" i="11" s="1"/>
  <c r="C276" i="11" s="1"/>
  <c r="C289" i="11" s="1"/>
  <c r="C302" i="11" s="1"/>
  <c r="C315" i="11" s="1"/>
  <c r="C328" i="11" s="1"/>
  <c r="C341" i="11" s="1"/>
  <c r="C354" i="11" s="1"/>
  <c r="C367" i="11" s="1"/>
  <c r="C380" i="11" s="1"/>
  <c r="C393" i="11" s="1"/>
  <c r="C406" i="11" s="1"/>
  <c r="C419" i="11" s="1"/>
  <c r="C432" i="11" s="1"/>
  <c r="C445" i="11" s="1"/>
  <c r="C458" i="11" s="1"/>
  <c r="C471" i="11" s="1"/>
  <c r="C484" i="11" s="1"/>
  <c r="C497" i="11" s="1"/>
  <c r="C510" i="11" s="1"/>
  <c r="K28" i="11"/>
  <c r="K41" i="11" s="1"/>
  <c r="K54" i="11" s="1"/>
  <c r="K67" i="11" s="1"/>
  <c r="K80" i="11" s="1"/>
  <c r="K93" i="11" s="1"/>
  <c r="K106" i="11" s="1"/>
  <c r="K119" i="11" s="1"/>
  <c r="K132" i="11" s="1"/>
  <c r="K145" i="11" s="1"/>
  <c r="K158" i="11" s="1"/>
  <c r="K171" i="11" s="1"/>
  <c r="K184" i="11" s="1"/>
  <c r="K197" i="11" s="1"/>
  <c r="K210" i="11" s="1"/>
  <c r="K223" i="11" s="1"/>
  <c r="K236" i="11" s="1"/>
  <c r="K249" i="11" s="1"/>
  <c r="K262" i="11" s="1"/>
  <c r="K275" i="11" s="1"/>
  <c r="K288" i="11" s="1"/>
  <c r="K301" i="11" s="1"/>
  <c r="K314" i="11" s="1"/>
  <c r="K327" i="11" s="1"/>
  <c r="K340" i="11" s="1"/>
  <c r="K353" i="11" s="1"/>
  <c r="K366" i="11" s="1"/>
  <c r="K379" i="11" s="1"/>
  <c r="K392" i="11" s="1"/>
  <c r="K405" i="11" s="1"/>
  <c r="K418" i="11" s="1"/>
  <c r="K431" i="11" s="1"/>
  <c r="K444" i="11" s="1"/>
  <c r="K457" i="11" s="1"/>
  <c r="K470" i="11" s="1"/>
  <c r="K483" i="11" s="1"/>
  <c r="K496" i="11" s="1"/>
  <c r="K509" i="11" s="1"/>
  <c r="J28" i="11"/>
  <c r="J41" i="11" s="1"/>
  <c r="J54" i="11" s="1"/>
  <c r="J67" i="11" s="1"/>
  <c r="J80" i="11" s="1"/>
  <c r="J93" i="11" s="1"/>
  <c r="J106" i="11" s="1"/>
  <c r="J119" i="11" s="1"/>
  <c r="J132" i="11" s="1"/>
  <c r="J145" i="11" s="1"/>
  <c r="J158" i="11" s="1"/>
  <c r="J171" i="11" s="1"/>
  <c r="J184" i="11" s="1"/>
  <c r="J197" i="11" s="1"/>
  <c r="J210" i="11" s="1"/>
  <c r="J223" i="11" s="1"/>
  <c r="J236" i="11" s="1"/>
  <c r="J249" i="11" s="1"/>
  <c r="J262" i="11" s="1"/>
  <c r="J275" i="11" s="1"/>
  <c r="J288" i="11" s="1"/>
  <c r="J301" i="11" s="1"/>
  <c r="J314" i="11" s="1"/>
  <c r="J327" i="11" s="1"/>
  <c r="J340" i="11" s="1"/>
  <c r="J353" i="11" s="1"/>
  <c r="J366" i="11" s="1"/>
  <c r="J379" i="11" s="1"/>
  <c r="J392" i="11" s="1"/>
  <c r="J405" i="11" s="1"/>
  <c r="J418" i="11" s="1"/>
  <c r="J431" i="11" s="1"/>
  <c r="J444" i="11" s="1"/>
  <c r="J457" i="11" s="1"/>
  <c r="J470" i="11" s="1"/>
  <c r="J483" i="11" s="1"/>
  <c r="J496" i="11" s="1"/>
  <c r="J509" i="11" s="1"/>
  <c r="I28" i="11"/>
  <c r="G28" i="11"/>
  <c r="E28" i="11"/>
  <c r="E41" i="11" s="1"/>
  <c r="E54" i="11" s="1"/>
  <c r="E67" i="11" s="1"/>
  <c r="E80" i="11" s="1"/>
  <c r="E93" i="11" s="1"/>
  <c r="E106" i="11" s="1"/>
  <c r="E119" i="11" s="1"/>
  <c r="E132" i="11" s="1"/>
  <c r="E145" i="11" s="1"/>
  <c r="E158" i="11" s="1"/>
  <c r="E171" i="11" s="1"/>
  <c r="E184" i="11" s="1"/>
  <c r="E197" i="11" s="1"/>
  <c r="E210" i="11" s="1"/>
  <c r="E223" i="11" s="1"/>
  <c r="E236" i="11" s="1"/>
  <c r="E249" i="11" s="1"/>
  <c r="E262" i="11" s="1"/>
  <c r="E275" i="11" s="1"/>
  <c r="E288" i="11" s="1"/>
  <c r="E301" i="11" s="1"/>
  <c r="E314" i="11" s="1"/>
  <c r="E327" i="11" s="1"/>
  <c r="E340" i="11" s="1"/>
  <c r="E353" i="11" s="1"/>
  <c r="E366" i="11" s="1"/>
  <c r="E379" i="11" s="1"/>
  <c r="E392" i="11" s="1"/>
  <c r="E405" i="11" s="1"/>
  <c r="E418" i="11" s="1"/>
  <c r="E431" i="11" s="1"/>
  <c r="E444" i="11" s="1"/>
  <c r="E457" i="11" s="1"/>
  <c r="E470" i="11" s="1"/>
  <c r="E483" i="11" s="1"/>
  <c r="E496" i="11" s="1"/>
  <c r="E509" i="11" s="1"/>
  <c r="D28" i="11"/>
  <c r="D41" i="11" s="1"/>
  <c r="D54" i="11" s="1"/>
  <c r="D67" i="11" s="1"/>
  <c r="D80" i="11" s="1"/>
  <c r="D93" i="11" s="1"/>
  <c r="D106" i="11" s="1"/>
  <c r="D119" i="11" s="1"/>
  <c r="D132" i="11" s="1"/>
  <c r="D145" i="11" s="1"/>
  <c r="D158" i="11" s="1"/>
  <c r="D171" i="11" s="1"/>
  <c r="D184" i="11" s="1"/>
  <c r="D197" i="11" s="1"/>
  <c r="D210" i="11" s="1"/>
  <c r="D223" i="11" s="1"/>
  <c r="D236" i="11" s="1"/>
  <c r="D249" i="11" s="1"/>
  <c r="D262" i="11" s="1"/>
  <c r="D275" i="11" s="1"/>
  <c r="D288" i="11" s="1"/>
  <c r="D301" i="11" s="1"/>
  <c r="D314" i="11" s="1"/>
  <c r="D327" i="11" s="1"/>
  <c r="D340" i="11" s="1"/>
  <c r="D353" i="11" s="1"/>
  <c r="D366" i="11" s="1"/>
  <c r="D379" i="11" s="1"/>
  <c r="D392" i="11" s="1"/>
  <c r="D405" i="11" s="1"/>
  <c r="D418" i="11" s="1"/>
  <c r="D431" i="11" s="1"/>
  <c r="D444" i="11" s="1"/>
  <c r="D457" i="11" s="1"/>
  <c r="D470" i="11" s="1"/>
  <c r="D483" i="11" s="1"/>
  <c r="D496" i="11" s="1"/>
  <c r="D509" i="11" s="1"/>
  <c r="C28" i="11"/>
  <c r="C41" i="11" s="1"/>
  <c r="C54" i="11" s="1"/>
  <c r="C67" i="11" s="1"/>
  <c r="C80" i="11" s="1"/>
  <c r="C93" i="11" s="1"/>
  <c r="C106" i="11" s="1"/>
  <c r="C119" i="11" s="1"/>
  <c r="C132" i="11" s="1"/>
  <c r="C145" i="11" s="1"/>
  <c r="C158" i="11" s="1"/>
  <c r="C171" i="11" s="1"/>
  <c r="C184" i="11" s="1"/>
  <c r="C197" i="11" s="1"/>
  <c r="C210" i="11" s="1"/>
  <c r="C223" i="11" s="1"/>
  <c r="C236" i="11" s="1"/>
  <c r="C249" i="11" s="1"/>
  <c r="C262" i="11" s="1"/>
  <c r="C275" i="11" s="1"/>
  <c r="C288" i="11" s="1"/>
  <c r="C301" i="11" s="1"/>
  <c r="C314" i="11" s="1"/>
  <c r="C327" i="11" s="1"/>
  <c r="C340" i="11" s="1"/>
  <c r="C353" i="11" s="1"/>
  <c r="C366" i="11" s="1"/>
  <c r="C379" i="11" s="1"/>
  <c r="C392" i="11" s="1"/>
  <c r="C405" i="11" s="1"/>
  <c r="C418" i="11" s="1"/>
  <c r="C431" i="11" s="1"/>
  <c r="C444" i="11" s="1"/>
  <c r="C457" i="11" s="1"/>
  <c r="C470" i="11" s="1"/>
  <c r="C483" i="11" s="1"/>
  <c r="C496" i="11" s="1"/>
  <c r="C509" i="11" s="1"/>
  <c r="K27" i="11"/>
  <c r="J27" i="11"/>
  <c r="I27" i="11"/>
  <c r="H27" i="11"/>
  <c r="G27" i="11"/>
  <c r="K26" i="11"/>
  <c r="J26" i="11"/>
  <c r="I26" i="11"/>
  <c r="H26" i="11"/>
  <c r="G26" i="11"/>
  <c r="K25" i="11"/>
  <c r="J25" i="11"/>
  <c r="I25" i="11"/>
  <c r="H25" i="11"/>
  <c r="G25" i="11"/>
  <c r="K24" i="11"/>
  <c r="J24" i="11"/>
  <c r="I24" i="11"/>
  <c r="H24" i="11"/>
  <c r="G24" i="11"/>
  <c r="K23" i="11"/>
  <c r="J23" i="11"/>
  <c r="I23" i="11"/>
  <c r="H23" i="11"/>
  <c r="G23" i="11"/>
  <c r="K22" i="11"/>
  <c r="J22" i="11"/>
  <c r="I22" i="11"/>
  <c r="H22" i="11"/>
  <c r="G22" i="11"/>
  <c r="K21" i="11"/>
  <c r="J21" i="11"/>
  <c r="I21" i="11"/>
  <c r="H21" i="11"/>
  <c r="G21" i="11"/>
  <c r="K20" i="11"/>
  <c r="J20" i="11"/>
  <c r="I20" i="11"/>
  <c r="H20" i="11"/>
  <c r="H33" i="11" s="1"/>
  <c r="H46" i="11" s="1"/>
  <c r="H59" i="11" s="1"/>
  <c r="H72" i="11" s="1"/>
  <c r="H85" i="11" s="1"/>
  <c r="H98" i="11" s="1"/>
  <c r="H111" i="11" s="1"/>
  <c r="H124" i="11" s="1"/>
  <c r="H137" i="11" s="1"/>
  <c r="H150" i="11" s="1"/>
  <c r="H163" i="11" s="1"/>
  <c r="H176" i="11" s="1"/>
  <c r="H189" i="11" s="1"/>
  <c r="H202" i="11" s="1"/>
  <c r="H215" i="11" s="1"/>
  <c r="H228" i="11" s="1"/>
  <c r="H241" i="11" s="1"/>
  <c r="H254" i="11" s="1"/>
  <c r="H267" i="11" s="1"/>
  <c r="H280" i="11" s="1"/>
  <c r="H293" i="11" s="1"/>
  <c r="H306" i="11" s="1"/>
  <c r="H319" i="11" s="1"/>
  <c r="H332" i="11" s="1"/>
  <c r="H345" i="11" s="1"/>
  <c r="H371" i="11" s="1"/>
  <c r="H384" i="11" s="1"/>
  <c r="H397" i="11" s="1"/>
  <c r="H410" i="11" s="1"/>
  <c r="H423" i="11" s="1"/>
  <c r="H436" i="11" s="1"/>
  <c r="H449" i="11" s="1"/>
  <c r="H462" i="11" s="1"/>
  <c r="H475" i="11" s="1"/>
  <c r="H488" i="11" s="1"/>
  <c r="H501" i="11" s="1"/>
  <c r="H514" i="11" s="1"/>
  <c r="G20" i="11"/>
  <c r="K19" i="11"/>
  <c r="J19" i="11"/>
  <c r="I19" i="11"/>
  <c r="H19" i="11"/>
  <c r="H32" i="11" s="1"/>
  <c r="H45" i="11" s="1"/>
  <c r="H58" i="11" s="1"/>
  <c r="H71" i="11" s="1"/>
  <c r="H84" i="11" s="1"/>
  <c r="H97" i="11" s="1"/>
  <c r="H110" i="11" s="1"/>
  <c r="H123" i="11" s="1"/>
  <c r="H136" i="11" s="1"/>
  <c r="H149" i="11" s="1"/>
  <c r="H162" i="11" s="1"/>
  <c r="H175" i="11" s="1"/>
  <c r="H188" i="11" s="1"/>
  <c r="H201" i="11" s="1"/>
  <c r="H214" i="11" s="1"/>
  <c r="H227" i="11" s="1"/>
  <c r="H240" i="11" s="1"/>
  <c r="H253" i="11" s="1"/>
  <c r="H266" i="11" s="1"/>
  <c r="H279" i="11" s="1"/>
  <c r="H292" i="11" s="1"/>
  <c r="H305" i="11" s="1"/>
  <c r="H318" i="11" s="1"/>
  <c r="H331" i="11" s="1"/>
  <c r="H344" i="11" s="1"/>
  <c r="H370" i="11" s="1"/>
  <c r="H383" i="11" s="1"/>
  <c r="H396" i="11" s="1"/>
  <c r="H409" i="11" s="1"/>
  <c r="H422" i="11" s="1"/>
  <c r="H435" i="11" s="1"/>
  <c r="H448" i="11" s="1"/>
  <c r="H461" i="11" s="1"/>
  <c r="H474" i="11" s="1"/>
  <c r="H487" i="11" s="1"/>
  <c r="H500" i="11" s="1"/>
  <c r="H513" i="11" s="1"/>
  <c r="G19" i="11"/>
  <c r="K18" i="11"/>
  <c r="J18" i="11"/>
  <c r="I18" i="11"/>
  <c r="H18" i="11"/>
  <c r="H31" i="11" s="1"/>
  <c r="H44" i="11" s="1"/>
  <c r="H57" i="11" s="1"/>
  <c r="H70" i="11" s="1"/>
  <c r="H83" i="11" s="1"/>
  <c r="H96" i="11" s="1"/>
  <c r="H109" i="11" s="1"/>
  <c r="H122" i="11" s="1"/>
  <c r="H135" i="11" s="1"/>
  <c r="H148" i="11" s="1"/>
  <c r="H161" i="11" s="1"/>
  <c r="H174" i="11" s="1"/>
  <c r="H187" i="11" s="1"/>
  <c r="H200" i="11" s="1"/>
  <c r="H213" i="11" s="1"/>
  <c r="H226" i="11" s="1"/>
  <c r="H239" i="11" s="1"/>
  <c r="H252" i="11" s="1"/>
  <c r="H265" i="11" s="1"/>
  <c r="H278" i="11" s="1"/>
  <c r="H291" i="11" s="1"/>
  <c r="H304" i="11" s="1"/>
  <c r="H317" i="11" s="1"/>
  <c r="H330" i="11" s="1"/>
  <c r="H343" i="11" s="1"/>
  <c r="H369" i="11" s="1"/>
  <c r="H382" i="11" s="1"/>
  <c r="H395" i="11" s="1"/>
  <c r="H408" i="11" s="1"/>
  <c r="H421" i="11" s="1"/>
  <c r="H434" i="11" s="1"/>
  <c r="H447" i="11" s="1"/>
  <c r="H460" i="11" s="1"/>
  <c r="H473" i="11" s="1"/>
  <c r="H486" i="11" s="1"/>
  <c r="H499" i="11" s="1"/>
  <c r="H512" i="11" s="1"/>
  <c r="G18" i="11"/>
  <c r="K17" i="11"/>
  <c r="J17" i="11"/>
  <c r="I17" i="11"/>
  <c r="H17" i="11"/>
  <c r="H30" i="11" s="1"/>
  <c r="H43" i="11" s="1"/>
  <c r="H56" i="11" s="1"/>
  <c r="H69" i="11" s="1"/>
  <c r="H82" i="11" s="1"/>
  <c r="H95" i="11" s="1"/>
  <c r="H108" i="11" s="1"/>
  <c r="H121" i="11" s="1"/>
  <c r="H134" i="11" s="1"/>
  <c r="H147" i="11" s="1"/>
  <c r="H160" i="11" s="1"/>
  <c r="H173" i="11" s="1"/>
  <c r="H186" i="11" s="1"/>
  <c r="H199" i="11" s="1"/>
  <c r="H212" i="11" s="1"/>
  <c r="H225" i="11" s="1"/>
  <c r="H238" i="11" s="1"/>
  <c r="H251" i="11" s="1"/>
  <c r="H264" i="11" s="1"/>
  <c r="H277" i="11" s="1"/>
  <c r="H290" i="11" s="1"/>
  <c r="H303" i="11" s="1"/>
  <c r="H316" i="11" s="1"/>
  <c r="H329" i="11" s="1"/>
  <c r="H342" i="11" s="1"/>
  <c r="H368" i="11" s="1"/>
  <c r="H381" i="11" s="1"/>
  <c r="H394" i="11" s="1"/>
  <c r="H407" i="11" s="1"/>
  <c r="H420" i="11" s="1"/>
  <c r="H433" i="11" s="1"/>
  <c r="H446" i="11" s="1"/>
  <c r="H459" i="11" s="1"/>
  <c r="H472" i="11" s="1"/>
  <c r="H485" i="11" s="1"/>
  <c r="H498" i="11" s="1"/>
  <c r="H511" i="11" s="1"/>
  <c r="G17" i="11"/>
  <c r="K16" i="11"/>
  <c r="J16" i="11"/>
  <c r="I16" i="11"/>
  <c r="H16" i="11"/>
  <c r="H29" i="11" s="1"/>
  <c r="H42" i="11" s="1"/>
  <c r="H55" i="11" s="1"/>
  <c r="H68" i="11" s="1"/>
  <c r="H81" i="11" s="1"/>
  <c r="H94" i="11" s="1"/>
  <c r="H107" i="11" s="1"/>
  <c r="H120" i="11" s="1"/>
  <c r="H133" i="11" s="1"/>
  <c r="H146" i="11" s="1"/>
  <c r="H159" i="11" s="1"/>
  <c r="H172" i="11" s="1"/>
  <c r="H185" i="11" s="1"/>
  <c r="H198" i="11" s="1"/>
  <c r="H211" i="11" s="1"/>
  <c r="H224" i="11" s="1"/>
  <c r="H237" i="11" s="1"/>
  <c r="H250" i="11" s="1"/>
  <c r="H263" i="11" s="1"/>
  <c r="H276" i="11" s="1"/>
  <c r="H289" i="11" s="1"/>
  <c r="H302" i="11" s="1"/>
  <c r="H315" i="11" s="1"/>
  <c r="H328" i="11" s="1"/>
  <c r="H341" i="11" s="1"/>
  <c r="H367" i="11" s="1"/>
  <c r="H380" i="11" s="1"/>
  <c r="H393" i="11" s="1"/>
  <c r="H406" i="11" s="1"/>
  <c r="H419" i="11" s="1"/>
  <c r="H432" i="11" s="1"/>
  <c r="H445" i="11" s="1"/>
  <c r="H458" i="11" s="1"/>
  <c r="H471" i="11" s="1"/>
  <c r="H484" i="11" s="1"/>
  <c r="H497" i="11" s="1"/>
  <c r="H510" i="11" s="1"/>
  <c r="G16" i="11"/>
  <c r="K15" i="11"/>
  <c r="J15" i="11"/>
  <c r="I15" i="11"/>
  <c r="H15" i="11"/>
  <c r="H28" i="11" s="1"/>
  <c r="H41" i="11" s="1"/>
  <c r="H54" i="11" s="1"/>
  <c r="H67" i="11" s="1"/>
  <c r="H80" i="11" s="1"/>
  <c r="H93" i="11" s="1"/>
  <c r="H106" i="11" s="1"/>
  <c r="H119" i="11" s="1"/>
  <c r="H132" i="11" s="1"/>
  <c r="H145" i="11" s="1"/>
  <c r="H158" i="11" s="1"/>
  <c r="H171" i="11" s="1"/>
  <c r="H184" i="11" s="1"/>
  <c r="H197" i="11" s="1"/>
  <c r="H210" i="11" s="1"/>
  <c r="H223" i="11" s="1"/>
  <c r="H236" i="11" s="1"/>
  <c r="H249" i="11" s="1"/>
  <c r="H262" i="11" s="1"/>
  <c r="H275" i="11" s="1"/>
  <c r="H288" i="11" s="1"/>
  <c r="H301" i="11" s="1"/>
  <c r="H314" i="11" s="1"/>
  <c r="H327" i="11" s="1"/>
  <c r="H340" i="11" s="1"/>
  <c r="H366" i="11" s="1"/>
  <c r="H379" i="11" s="1"/>
  <c r="H392" i="11" s="1"/>
  <c r="H405" i="11" s="1"/>
  <c r="H418" i="11" s="1"/>
  <c r="H431" i="11" s="1"/>
  <c r="H444" i="11" s="1"/>
  <c r="H457" i="11" s="1"/>
  <c r="H470" i="11" s="1"/>
  <c r="H483" i="11" s="1"/>
  <c r="H496" i="11" s="1"/>
  <c r="H509" i="11" s="1"/>
  <c r="G15" i="11"/>
  <c r="E27" i="11"/>
  <c r="D27" i="11"/>
  <c r="C27" i="11"/>
  <c r="E26" i="11"/>
  <c r="D26" i="11"/>
  <c r="C26" i="11"/>
  <c r="E25" i="11"/>
  <c r="D25" i="11"/>
  <c r="C25" i="11"/>
  <c r="E24" i="11"/>
  <c r="D24" i="11"/>
  <c r="C24" i="11"/>
  <c r="E23" i="11"/>
  <c r="D23" i="11"/>
  <c r="C23" i="11"/>
  <c r="E22" i="11"/>
  <c r="D22" i="11"/>
  <c r="C22" i="11"/>
  <c r="E21" i="11"/>
  <c r="D21" i="11"/>
  <c r="C21" i="11"/>
  <c r="E20" i="11"/>
  <c r="D20" i="11"/>
  <c r="C20" i="11"/>
  <c r="E19" i="11"/>
  <c r="D19" i="11"/>
  <c r="C19" i="11"/>
  <c r="E18" i="11"/>
  <c r="D18" i="11"/>
  <c r="C18" i="11"/>
  <c r="E17" i="11"/>
  <c r="D17" i="11"/>
  <c r="C17" i="11"/>
  <c r="E16" i="11"/>
  <c r="D16" i="11"/>
  <c r="C16" i="11"/>
  <c r="E15" i="11"/>
  <c r="D15" i="11"/>
  <c r="C15" i="11"/>
  <c r="I6" i="17"/>
  <c r="H6" i="17"/>
  <c r="B6" i="17" a="1"/>
  <c r="D6" i="17" s="1"/>
  <c r="G5" i="17"/>
  <c r="F5" i="17"/>
  <c r="E5" i="17"/>
  <c r="D5" i="17"/>
  <c r="C5" i="17"/>
  <c r="B5" i="17"/>
  <c r="H5" i="17"/>
  <c r="I5" i="17"/>
  <c r="J6" i="17"/>
  <c r="J5" i="17"/>
  <c r="K6" i="17"/>
  <c r="K5" i="17"/>
  <c r="F12" i="11"/>
  <c r="F11" i="11"/>
  <c r="F10" i="11"/>
  <c r="F9" i="11"/>
  <c r="F8" i="11"/>
  <c r="C6" i="17" l="1"/>
  <c r="B6" i="17"/>
  <c r="G6" i="17"/>
  <c r="E6" i="17"/>
  <c r="F6" i="17"/>
  <c r="G3" i="8"/>
  <c r="G6" i="8"/>
  <c r="G7" i="8"/>
  <c r="G8" i="8"/>
  <c r="G9" i="8"/>
  <c r="G10" i="8"/>
  <c r="G11" i="8"/>
  <c r="G12" i="8"/>
  <c r="G13" i="8"/>
  <c r="H13" i="8" s="1"/>
  <c r="G14" i="8"/>
  <c r="G15" i="8"/>
  <c r="G16" i="8"/>
  <c r="G17" i="8"/>
  <c r="G18" i="8"/>
  <c r="G19" i="8"/>
  <c r="H19" i="8" s="1"/>
  <c r="G20" i="8"/>
  <c r="G21" i="8"/>
  <c r="H21" i="8" s="1"/>
  <c r="G22" i="8"/>
  <c r="G23" i="8"/>
  <c r="G24" i="8"/>
  <c r="G25" i="8"/>
  <c r="G26" i="8"/>
  <c r="G27" i="8"/>
  <c r="H27" i="8" s="1"/>
  <c r="G28" i="8"/>
  <c r="G29" i="8"/>
  <c r="H29" i="8" s="1"/>
  <c r="G30" i="8"/>
  <c r="G31" i="8"/>
  <c r="G32" i="8"/>
  <c r="G33" i="8"/>
  <c r="G34" i="8"/>
  <c r="G35" i="8"/>
  <c r="H35" i="8" s="1"/>
  <c r="G36" i="8"/>
  <c r="G37" i="8"/>
  <c r="H37" i="8" s="1"/>
  <c r="G38" i="8"/>
  <c r="G39" i="8"/>
  <c r="G40" i="8"/>
  <c r="G41" i="8"/>
  <c r="G42" i="8"/>
  <c r="G43" i="8"/>
  <c r="H43" i="8" s="1"/>
  <c r="G44" i="8"/>
  <c r="G45" i="8"/>
  <c r="H45" i="8" s="1"/>
  <c r="G46" i="8"/>
  <c r="G47" i="8"/>
  <c r="G48" i="8"/>
  <c r="G49" i="8"/>
  <c r="G50" i="8"/>
  <c r="G51" i="8"/>
  <c r="H51" i="8" s="1"/>
  <c r="G52" i="8"/>
  <c r="G53" i="8"/>
  <c r="H53" i="8" s="1"/>
  <c r="G54" i="8"/>
  <c r="G55" i="8"/>
  <c r="G56" i="8"/>
  <c r="G57" i="8"/>
  <c r="G58" i="8"/>
  <c r="G59" i="8"/>
  <c r="H59" i="8" s="1"/>
  <c r="G60" i="8"/>
  <c r="G61" i="8"/>
  <c r="H61" i="8" s="1"/>
  <c r="G62" i="8"/>
  <c r="G63" i="8"/>
  <c r="G64" i="8"/>
  <c r="G65" i="8"/>
  <c r="G66" i="8"/>
  <c r="G67" i="8"/>
  <c r="H67" i="8" s="1"/>
  <c r="G68" i="8"/>
  <c r="G69" i="8"/>
  <c r="H69" i="8" s="1"/>
  <c r="G70" i="8"/>
  <c r="G71" i="8"/>
  <c r="G72" i="8"/>
  <c r="G73" i="8"/>
  <c r="G74" i="8"/>
  <c r="G75" i="8"/>
  <c r="H75" i="8" s="1"/>
  <c r="G76" i="8"/>
  <c r="G77" i="8"/>
  <c r="H77" i="8" s="1"/>
  <c r="G78" i="8"/>
  <c r="G79" i="8"/>
  <c r="G80" i="8"/>
  <c r="G81" i="8"/>
  <c r="G82" i="8"/>
  <c r="G83" i="8"/>
  <c r="H83" i="8" s="1"/>
  <c r="G84" i="8"/>
  <c r="G85" i="8"/>
  <c r="H85" i="8" s="1"/>
  <c r="G86" i="8"/>
  <c r="G87" i="8"/>
  <c r="G88" i="8"/>
  <c r="G89" i="8"/>
  <c r="G90" i="8"/>
  <c r="G91" i="8"/>
  <c r="H91" i="8" s="1"/>
  <c r="G92" i="8"/>
  <c r="G93" i="8"/>
  <c r="H93" i="8" s="1"/>
  <c r="G94" i="8"/>
  <c r="G95" i="8"/>
  <c r="G96" i="8"/>
  <c r="G97" i="8"/>
  <c r="G98" i="8"/>
  <c r="G99" i="8"/>
  <c r="H99" i="8" s="1"/>
  <c r="G100" i="8"/>
  <c r="G101" i="8"/>
  <c r="H101" i="8" s="1"/>
  <c r="G102" i="8"/>
  <c r="G103" i="8"/>
  <c r="G104" i="8"/>
  <c r="G105" i="8"/>
  <c r="G106" i="8"/>
  <c r="G107" i="8"/>
  <c r="H107" i="8" s="1"/>
  <c r="G108" i="8"/>
  <c r="G109" i="8"/>
  <c r="H109" i="8" s="1"/>
  <c r="G110" i="8"/>
  <c r="G111" i="8"/>
  <c r="G112" i="8"/>
  <c r="G113" i="8"/>
  <c r="G114" i="8"/>
  <c r="G115" i="8"/>
  <c r="H115" i="8" s="1"/>
  <c r="G116" i="8"/>
  <c r="G117" i="8"/>
  <c r="H117" i="8" s="1"/>
  <c r="G118" i="8"/>
  <c r="G119" i="8"/>
  <c r="G120" i="8"/>
  <c r="G121" i="8"/>
  <c r="G122" i="8"/>
  <c r="G123" i="8"/>
  <c r="H123" i="8" s="1"/>
  <c r="G124" i="8"/>
  <c r="G125" i="8"/>
  <c r="H125" i="8" s="1"/>
  <c r="G126" i="8"/>
  <c r="G127" i="8"/>
  <c r="G128" i="8"/>
  <c r="G129" i="8"/>
  <c r="G130" i="8"/>
  <c r="G131" i="8"/>
  <c r="H131" i="8" s="1"/>
  <c r="G132" i="8"/>
  <c r="G133" i="8"/>
  <c r="H133" i="8" s="1"/>
  <c r="G134" i="8"/>
  <c r="G135" i="8"/>
  <c r="G136" i="8"/>
  <c r="G137" i="8"/>
  <c r="G138" i="8"/>
  <c r="G139" i="8"/>
  <c r="H139" i="8" s="1"/>
  <c r="G140" i="8"/>
  <c r="G141" i="8"/>
  <c r="H141" i="8" s="1"/>
  <c r="G142" i="8"/>
  <c r="G143" i="8"/>
  <c r="G144" i="8"/>
  <c r="G145" i="8"/>
  <c r="G146" i="8"/>
  <c r="G147" i="8"/>
  <c r="H147" i="8" s="1"/>
  <c r="G148" i="8"/>
  <c r="G149" i="8"/>
  <c r="H149" i="8" s="1"/>
  <c r="G150" i="8"/>
  <c r="G151" i="8"/>
  <c r="G152" i="8"/>
  <c r="G153" i="8"/>
  <c r="G154" i="8"/>
  <c r="G155" i="8"/>
  <c r="H155" i="8" s="1"/>
  <c r="G156" i="8"/>
  <c r="G157" i="8"/>
  <c r="H157" i="8" s="1"/>
  <c r="G158" i="8"/>
  <c r="G159" i="8"/>
  <c r="G160" i="8"/>
  <c r="G161" i="8"/>
  <c r="G162" i="8"/>
  <c r="G163" i="8"/>
  <c r="H163" i="8" s="1"/>
  <c r="G164" i="8"/>
  <c r="G165" i="8"/>
  <c r="H165" i="8" s="1"/>
  <c r="G166" i="8"/>
  <c r="G167" i="8"/>
  <c r="G168" i="8"/>
  <c r="G169" i="8"/>
  <c r="G170" i="8"/>
  <c r="G5" i="8"/>
  <c r="H5" i="8"/>
  <c r="H11" i="8"/>
  <c r="H6" i="8"/>
  <c r="H7" i="8"/>
  <c r="H8" i="8"/>
  <c r="H9" i="8"/>
  <c r="H10" i="8"/>
  <c r="H12" i="8"/>
  <c r="H14" i="8"/>
  <c r="H15" i="8"/>
  <c r="H16" i="8"/>
  <c r="H17" i="8"/>
  <c r="H18" i="8"/>
  <c r="H20" i="8"/>
  <c r="H22" i="8"/>
  <c r="H23" i="8"/>
  <c r="H24" i="8"/>
  <c r="H25" i="8"/>
  <c r="H26" i="8"/>
  <c r="H28" i="8"/>
  <c r="H30" i="8"/>
  <c r="H31" i="8"/>
  <c r="H32" i="8"/>
  <c r="H33" i="8"/>
  <c r="H34" i="8"/>
  <c r="H36" i="8"/>
  <c r="H38" i="8"/>
  <c r="H39" i="8"/>
  <c r="H40" i="8"/>
  <c r="H41" i="8"/>
  <c r="H42" i="8"/>
  <c r="H44" i="8"/>
  <c r="H46" i="8"/>
  <c r="H47" i="8"/>
  <c r="H48" i="8"/>
  <c r="H49" i="8"/>
  <c r="H50" i="8"/>
  <c r="H52" i="8"/>
  <c r="H54" i="8"/>
  <c r="H55" i="8"/>
  <c r="H56" i="8"/>
  <c r="H57" i="8"/>
  <c r="H58" i="8"/>
  <c r="H60" i="8"/>
  <c r="H62" i="8"/>
  <c r="H63" i="8"/>
  <c r="H64" i="8"/>
  <c r="H65" i="8"/>
  <c r="H66" i="8"/>
  <c r="H68" i="8"/>
  <c r="H70" i="8"/>
  <c r="H71" i="8"/>
  <c r="H72" i="8"/>
  <c r="H73" i="8"/>
  <c r="H74" i="8"/>
  <c r="H76" i="8"/>
  <c r="H78" i="8"/>
  <c r="H79" i="8"/>
  <c r="H80" i="8"/>
  <c r="H81" i="8"/>
  <c r="H82" i="8"/>
  <c r="H84" i="8"/>
  <c r="H86" i="8"/>
  <c r="H87" i="8"/>
  <c r="H88" i="8"/>
  <c r="H89" i="8"/>
  <c r="H90" i="8"/>
  <c r="H92" i="8"/>
  <c r="H94" i="8"/>
  <c r="H95" i="8"/>
  <c r="H96" i="8"/>
  <c r="H97" i="8"/>
  <c r="H98" i="8"/>
  <c r="H100" i="8"/>
  <c r="H102" i="8"/>
  <c r="H103" i="8"/>
  <c r="H104" i="8"/>
  <c r="H105" i="8"/>
  <c r="H106" i="8"/>
  <c r="H108" i="8"/>
  <c r="H110" i="8"/>
  <c r="H111" i="8"/>
  <c r="H112" i="8"/>
  <c r="H113" i="8"/>
  <c r="H114" i="8"/>
  <c r="H116" i="8"/>
  <c r="H118" i="8"/>
  <c r="H119" i="8"/>
  <c r="H120" i="8"/>
  <c r="H121" i="8"/>
  <c r="H122" i="8"/>
  <c r="H124" i="8"/>
  <c r="H126" i="8"/>
  <c r="H127" i="8"/>
  <c r="H128" i="8"/>
  <c r="H129" i="8"/>
  <c r="H130" i="8"/>
  <c r="H132" i="8"/>
  <c r="H134" i="8"/>
  <c r="H135" i="8"/>
  <c r="H136" i="8"/>
  <c r="H137" i="8"/>
  <c r="H138" i="8"/>
  <c r="H140" i="8"/>
  <c r="H142" i="8"/>
  <c r="H143" i="8"/>
  <c r="H144" i="8"/>
  <c r="H145" i="8"/>
  <c r="H146" i="8"/>
  <c r="H148" i="8"/>
  <c r="H150" i="8"/>
  <c r="H151" i="8"/>
  <c r="H152" i="8"/>
  <c r="H153" i="8"/>
  <c r="H154" i="8"/>
  <c r="H156" i="8"/>
  <c r="H158" i="8"/>
  <c r="H159" i="8"/>
  <c r="H160" i="8"/>
  <c r="H161" i="8"/>
  <c r="H162" i="8"/>
  <c r="H164" i="8"/>
  <c r="H166" i="8"/>
  <c r="H167" i="8"/>
  <c r="H168" i="8"/>
  <c r="H169" i="8"/>
  <c r="H170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5" i="8"/>
  <c r="R101" i="6"/>
  <c r="R100" i="6"/>
  <c r="R99" i="6"/>
  <c r="R98" i="6"/>
  <c r="R97" i="6"/>
  <c r="R96" i="6"/>
  <c r="R95" i="6"/>
  <c r="R94" i="6"/>
  <c r="R93" i="6"/>
  <c r="R92" i="6"/>
  <c r="R91" i="6"/>
  <c r="R90" i="6"/>
  <c r="R89" i="6"/>
  <c r="R88" i="6"/>
  <c r="R87" i="6"/>
  <c r="R86" i="6"/>
  <c r="R85" i="6"/>
  <c r="R84" i="6"/>
  <c r="R83" i="6"/>
  <c r="R82" i="6"/>
  <c r="R81" i="6"/>
  <c r="R80" i="6"/>
  <c r="R79" i="6"/>
  <c r="R78" i="6"/>
  <c r="R77" i="6"/>
  <c r="R76" i="6"/>
  <c r="R75" i="6"/>
  <c r="R74" i="6"/>
  <c r="R73" i="6"/>
  <c r="R72" i="6"/>
  <c r="R71" i="6"/>
  <c r="R70" i="6"/>
  <c r="R69" i="6"/>
  <c r="R68" i="6"/>
  <c r="R67" i="6"/>
  <c r="R66" i="6"/>
  <c r="R65" i="6"/>
  <c r="R64" i="6"/>
  <c r="R63" i="6"/>
  <c r="R62" i="6"/>
  <c r="R61" i="6"/>
  <c r="R60" i="6"/>
  <c r="R59" i="6"/>
  <c r="R58" i="6"/>
  <c r="R57" i="6"/>
  <c r="R56" i="6"/>
  <c r="R55" i="6"/>
  <c r="R54" i="6"/>
  <c r="R53" i="6"/>
  <c r="R52" i="6"/>
  <c r="R51" i="6"/>
  <c r="R50" i="6"/>
  <c r="R49" i="6"/>
  <c r="R48" i="6"/>
  <c r="R47" i="6"/>
  <c r="R46" i="6"/>
  <c r="R45" i="6"/>
  <c r="R44" i="6"/>
  <c r="R43" i="6"/>
  <c r="R42" i="6"/>
  <c r="R41" i="6"/>
  <c r="R40" i="6"/>
  <c r="R39" i="6"/>
  <c r="R38" i="6"/>
  <c r="R37" i="6"/>
  <c r="R36" i="6"/>
  <c r="R35" i="6"/>
  <c r="R34" i="6"/>
  <c r="R33" i="6"/>
  <c r="R32" i="6"/>
  <c r="R31" i="6"/>
  <c r="R30" i="6"/>
  <c r="R29" i="6"/>
  <c r="R28" i="6"/>
  <c r="R27" i="6"/>
  <c r="R26" i="6"/>
  <c r="R25" i="6"/>
  <c r="R24" i="6"/>
  <c r="R23" i="6"/>
  <c r="R22" i="6"/>
  <c r="R21" i="6"/>
  <c r="R20" i="6"/>
  <c r="R19" i="6"/>
  <c r="R18" i="6"/>
  <c r="R17" i="6"/>
  <c r="R16" i="6"/>
  <c r="R15" i="6"/>
  <c r="R14" i="6"/>
  <c r="R13" i="6"/>
  <c r="R12" i="6"/>
  <c r="R11" i="6"/>
  <c r="R10" i="6"/>
  <c r="R9" i="6"/>
  <c r="R8" i="6"/>
  <c r="R7" i="6"/>
  <c r="R6" i="6"/>
  <c r="R5" i="6"/>
  <c r="R4" i="6"/>
  <c r="R3" i="6"/>
  <c r="R2" i="6"/>
  <c r="C5" i="12"/>
  <c r="C9" i="12"/>
  <c r="J326" i="4" l="1"/>
  <c r="J242" i="4"/>
  <c r="J234" i="4"/>
  <c r="J222" i="4"/>
  <c r="I334" i="4"/>
  <c r="H334" i="4"/>
  <c r="I333" i="4"/>
  <c r="H333" i="4"/>
  <c r="I332" i="4"/>
  <c r="J332" i="4" s="1"/>
  <c r="H332" i="4"/>
  <c r="I331" i="4"/>
  <c r="J331" i="4" s="1"/>
  <c r="H331" i="4"/>
  <c r="I330" i="4"/>
  <c r="H330" i="4"/>
  <c r="I329" i="4"/>
  <c r="H329" i="4"/>
  <c r="I328" i="4"/>
  <c r="H328" i="4"/>
  <c r="I327" i="4"/>
  <c r="J327" i="4" s="1"/>
  <c r="H327" i="4"/>
  <c r="I326" i="4"/>
  <c r="H326" i="4"/>
  <c r="I325" i="4"/>
  <c r="H325" i="4"/>
  <c r="I324" i="4"/>
  <c r="H324" i="4"/>
  <c r="I323" i="4"/>
  <c r="J323" i="4" s="1"/>
  <c r="H323" i="4"/>
  <c r="I322" i="4"/>
  <c r="H322" i="4"/>
  <c r="I321" i="4"/>
  <c r="H321" i="4"/>
  <c r="I320" i="4"/>
  <c r="H320" i="4"/>
  <c r="I319" i="4"/>
  <c r="H319" i="4"/>
  <c r="I318" i="4"/>
  <c r="J318" i="4" s="1"/>
  <c r="H318" i="4"/>
  <c r="I317" i="4"/>
  <c r="H317" i="4"/>
  <c r="I316" i="4"/>
  <c r="H316" i="4"/>
  <c r="I315" i="4"/>
  <c r="J315" i="4" s="1"/>
  <c r="H315" i="4"/>
  <c r="I314" i="4"/>
  <c r="H314" i="4"/>
  <c r="I313" i="4"/>
  <c r="H313" i="4"/>
  <c r="I312" i="4"/>
  <c r="H312" i="4"/>
  <c r="J312" i="4" s="1"/>
  <c r="I311" i="4"/>
  <c r="J311" i="4" s="1"/>
  <c r="H311" i="4"/>
  <c r="I310" i="4"/>
  <c r="H310" i="4"/>
  <c r="I309" i="4"/>
  <c r="H309" i="4"/>
  <c r="I308" i="4"/>
  <c r="H308" i="4"/>
  <c r="I307" i="4"/>
  <c r="J307" i="4" s="1"/>
  <c r="H307" i="4"/>
  <c r="I306" i="4"/>
  <c r="J306" i="4" s="1"/>
  <c r="H306" i="4"/>
  <c r="I305" i="4"/>
  <c r="H305" i="4"/>
  <c r="I304" i="4"/>
  <c r="H304" i="4"/>
  <c r="I303" i="4"/>
  <c r="H303" i="4"/>
  <c r="I302" i="4"/>
  <c r="J302" i="4" s="1"/>
  <c r="H302" i="4"/>
  <c r="I301" i="4"/>
  <c r="H301" i="4"/>
  <c r="I300" i="4"/>
  <c r="H300" i="4"/>
  <c r="I299" i="4"/>
  <c r="H299" i="4"/>
  <c r="I298" i="4"/>
  <c r="J298" i="4" s="1"/>
  <c r="H298" i="4"/>
  <c r="I297" i="4"/>
  <c r="H297" i="4"/>
  <c r="I296" i="4"/>
  <c r="J296" i="4" s="1"/>
  <c r="H296" i="4"/>
  <c r="I295" i="4"/>
  <c r="J295" i="4" s="1"/>
  <c r="H295" i="4"/>
  <c r="I294" i="4"/>
  <c r="H294" i="4"/>
  <c r="I293" i="4"/>
  <c r="H293" i="4"/>
  <c r="I292" i="4"/>
  <c r="H292" i="4"/>
  <c r="I291" i="4"/>
  <c r="J291" i="4" s="1"/>
  <c r="H291" i="4"/>
  <c r="I290" i="4"/>
  <c r="H290" i="4"/>
  <c r="I289" i="4"/>
  <c r="H289" i="4"/>
  <c r="I288" i="4"/>
  <c r="H288" i="4"/>
  <c r="I287" i="4"/>
  <c r="J287" i="4" s="1"/>
  <c r="H287" i="4"/>
  <c r="I286" i="4"/>
  <c r="J286" i="4" s="1"/>
  <c r="H286" i="4"/>
  <c r="I285" i="4"/>
  <c r="H285" i="4"/>
  <c r="I284" i="4"/>
  <c r="H284" i="4"/>
  <c r="I283" i="4"/>
  <c r="J283" i="4" s="1"/>
  <c r="H283" i="4"/>
  <c r="I282" i="4"/>
  <c r="H282" i="4"/>
  <c r="I281" i="4"/>
  <c r="H281" i="4"/>
  <c r="I280" i="4"/>
  <c r="H280" i="4"/>
  <c r="I279" i="4"/>
  <c r="H279" i="4"/>
  <c r="I278" i="4"/>
  <c r="J278" i="4" s="1"/>
  <c r="H278" i="4"/>
  <c r="I277" i="4"/>
  <c r="H277" i="4"/>
  <c r="I276" i="4"/>
  <c r="J276" i="4" s="1"/>
  <c r="H276" i="4"/>
  <c r="I275" i="4"/>
  <c r="H275" i="4"/>
  <c r="I274" i="4"/>
  <c r="H274" i="4"/>
  <c r="I273" i="4"/>
  <c r="H273" i="4"/>
  <c r="I272" i="4"/>
  <c r="H272" i="4"/>
  <c r="I271" i="4"/>
  <c r="J271" i="4" s="1"/>
  <c r="H271" i="4"/>
  <c r="I270" i="4"/>
  <c r="H270" i="4"/>
  <c r="I269" i="4"/>
  <c r="H269" i="4"/>
  <c r="I268" i="4"/>
  <c r="J268" i="4" s="1"/>
  <c r="H268" i="4"/>
  <c r="I267" i="4"/>
  <c r="J267" i="4" s="1"/>
  <c r="H267" i="4"/>
  <c r="I266" i="4"/>
  <c r="H266" i="4"/>
  <c r="I265" i="4"/>
  <c r="H265" i="4"/>
  <c r="I264" i="4"/>
  <c r="H264" i="4"/>
  <c r="I263" i="4"/>
  <c r="H263" i="4"/>
  <c r="I262" i="4"/>
  <c r="H262" i="4"/>
  <c r="I261" i="4"/>
  <c r="H261" i="4"/>
  <c r="I260" i="4"/>
  <c r="H260" i="4"/>
  <c r="I259" i="4"/>
  <c r="H259" i="4"/>
  <c r="I258" i="4"/>
  <c r="H258" i="4"/>
  <c r="I257" i="4"/>
  <c r="H257" i="4"/>
  <c r="I256" i="4"/>
  <c r="H256" i="4"/>
  <c r="I255" i="4"/>
  <c r="H255" i="4"/>
  <c r="I254" i="4"/>
  <c r="H254" i="4"/>
  <c r="I253" i="4"/>
  <c r="H253" i="4"/>
  <c r="I252" i="4"/>
  <c r="H252" i="4"/>
  <c r="I251" i="4"/>
  <c r="H251" i="4"/>
  <c r="I250" i="4"/>
  <c r="H250" i="4"/>
  <c r="I249" i="4"/>
  <c r="H249" i="4"/>
  <c r="I248" i="4"/>
  <c r="H248" i="4"/>
  <c r="I247" i="4"/>
  <c r="H247" i="4"/>
  <c r="J247" i="4" s="1"/>
  <c r="I246" i="4"/>
  <c r="J246" i="4" s="1"/>
  <c r="H246" i="4"/>
  <c r="I245" i="4"/>
  <c r="H245" i="4"/>
  <c r="I244" i="4"/>
  <c r="H244" i="4"/>
  <c r="I243" i="4"/>
  <c r="H243" i="4"/>
  <c r="I242" i="4"/>
  <c r="H242" i="4"/>
  <c r="I241" i="4"/>
  <c r="H241" i="4"/>
  <c r="I240" i="4"/>
  <c r="H240" i="4"/>
  <c r="I239" i="4"/>
  <c r="H239" i="4"/>
  <c r="I238" i="4"/>
  <c r="H238" i="4"/>
  <c r="I237" i="4"/>
  <c r="H237" i="4"/>
  <c r="I236" i="4"/>
  <c r="H236" i="4"/>
  <c r="I235" i="4"/>
  <c r="H235" i="4"/>
  <c r="I234" i="4"/>
  <c r="H234" i="4"/>
  <c r="I233" i="4"/>
  <c r="H233" i="4"/>
  <c r="I232" i="4"/>
  <c r="H232" i="4"/>
  <c r="I231" i="4"/>
  <c r="H231" i="4"/>
  <c r="I230" i="4"/>
  <c r="H230" i="4"/>
  <c r="I229" i="4"/>
  <c r="H229" i="4"/>
  <c r="I228" i="4"/>
  <c r="H228" i="4"/>
  <c r="I227" i="4"/>
  <c r="H227" i="4"/>
  <c r="I226" i="4"/>
  <c r="H226" i="4"/>
  <c r="I225" i="4"/>
  <c r="H225" i="4"/>
  <c r="I224" i="4"/>
  <c r="H224" i="4"/>
  <c r="I223" i="4"/>
  <c r="H223" i="4"/>
  <c r="I222" i="4"/>
  <c r="H222" i="4"/>
  <c r="I221" i="4"/>
  <c r="H221" i="4"/>
  <c r="I220" i="4"/>
  <c r="H220" i="4"/>
  <c r="I219" i="4"/>
  <c r="J219" i="4" s="1"/>
  <c r="H219" i="4"/>
  <c r="I218" i="4"/>
  <c r="J218" i="4" s="1"/>
  <c r="H218" i="4"/>
  <c r="I217" i="4"/>
  <c r="H217" i="4"/>
  <c r="I216" i="4"/>
  <c r="H216" i="4"/>
  <c r="I215" i="4"/>
  <c r="J215" i="4" s="1"/>
  <c r="H215" i="4"/>
  <c r="I214" i="4"/>
  <c r="H214" i="4"/>
  <c r="I213" i="4"/>
  <c r="H213" i="4"/>
  <c r="I212" i="4"/>
  <c r="J212" i="4" s="1"/>
  <c r="H212" i="4"/>
  <c r="I211" i="4"/>
  <c r="H211" i="4"/>
  <c r="B74" i="2" a="1"/>
  <c r="B74" i="2" s="1"/>
  <c r="J220" i="4" l="1"/>
  <c r="J228" i="4"/>
  <c r="J256" i="4"/>
  <c r="J288" i="4"/>
  <c r="J316" i="4"/>
  <c r="J221" i="4"/>
  <c r="J245" i="4"/>
  <c r="J253" i="4"/>
  <c r="J257" i="4"/>
  <c r="J269" i="4"/>
  <c r="J277" i="4"/>
  <c r="J281" i="4"/>
  <c r="J289" i="4"/>
  <c r="J297" i="4"/>
  <c r="J305" i="4"/>
  <c r="J309" i="4"/>
  <c r="J313" i="4"/>
  <c r="J321" i="4"/>
  <c r="J329" i="4"/>
  <c r="J250" i="4"/>
  <c r="J290" i="4"/>
  <c r="J294" i="4"/>
  <c r="J310" i="4"/>
  <c r="J322" i="4"/>
  <c r="J236" i="4"/>
  <c r="J264" i="4"/>
  <c r="J229" i="4"/>
  <c r="J249" i="4"/>
  <c r="J261" i="4"/>
  <c r="J259" i="4"/>
  <c r="J216" i="4"/>
  <c r="J224" i="4"/>
  <c r="J232" i="4"/>
  <c r="J248" i="4"/>
  <c r="J308" i="4"/>
  <c r="J328" i="4"/>
  <c r="J213" i="4"/>
  <c r="J233" i="4"/>
  <c r="J265" i="4"/>
  <c r="J223" i="4"/>
  <c r="J227" i="4"/>
  <c r="J235" i="4"/>
  <c r="J239" i="4"/>
  <c r="J251" i="4"/>
  <c r="J240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<sst xmlns="http://schemas.openxmlformats.org/spreadsheetml/2006/main" count="7603" uniqueCount="1247">
  <si>
    <t>Pandemic (H1N1) 2009–2010 by country</t>
  </si>
  <si>
    <t>Summary of official reports.‡‡</t>
  </si>
  <si>
    <t>Country</t>
  </si>
  <si>
    <t>Indicators/</t>
  </si>
  <si>
    <t>Cases</t>
  </si>
  <si>
    <t>Deaths</t>
  </si>
  <si>
    <t>Spread-Trend/</t>
  </si>
  <si>
    <t>Intensity/Impact‡</t>
  </si>
  <si>
    <t>Confirmed‡‡</t>
  </si>
  <si>
    <t>Confirmed</t>
  </si>
  <si>
    <r>
      <t>ECDC</t>
    </r>
    <r>
      <rPr>
        <sz val="6"/>
        <color rgb="FF222222"/>
        <rFont val="Arial"/>
        <family val="2"/>
        <charset val="238"/>
      </rPr>
      <t> total</t>
    </r>
    <r>
      <rPr>
        <vertAlign val="superscript"/>
        <sz val="5"/>
        <color rgb="FF0B0080"/>
        <rFont val="Arial"/>
        <family val="2"/>
        <charset val="238"/>
      </rPr>
      <t>[1]</t>
    </r>
  </si>
  <si>
    <t>14,378</t>
  </si>
  <si>
    <t>Reports Total</t>
  </si>
  <si>
    <t>6,724,149</t>
  </si>
  <si>
    <t>19,654</t>
  </si>
  <si>
    <r>
      <t>United States</t>
    </r>
    <r>
      <rPr>
        <vertAlign val="superscript"/>
        <sz val="5"/>
        <color rgb="FF0B0080"/>
        <rFont val="Arial"/>
        <family val="2"/>
        <charset val="238"/>
      </rPr>
      <t>^</t>
    </r>
  </si>
  <si>
    <t>W</t>
  </si>
  <si>
    <t>=</t>
  </si>
  <si>
    <t>**</t>
  </si>
  <si>
    <t>mod</t>
  </si>
  <si>
    <t>[2]</t>
  </si>
  <si>
    <t>(113,690)[3]</t>
  </si>
  <si>
    <t>3,433[4]</t>
  </si>
  <si>
    <t>Brazil</t>
  </si>
  <si>
    <t>R</t>
  </si>
  <si>
    <t>-</t>
  </si>
  <si>
    <t>*</t>
  </si>
  <si>
    <t>[5]</t>
  </si>
  <si>
    <t>(58,178)[6]</t>
  </si>
  <si>
    <t>2,135[7]</t>
  </si>
  <si>
    <t>India</t>
  </si>
  <si>
    <t>+</t>
  </si>
  <si>
    <t>low</t>
  </si>
  <si>
    <t>[8]</t>
  </si>
  <si>
    <r>
      <t>33,783</t>
    </r>
    <r>
      <rPr>
        <vertAlign val="superscript"/>
        <sz val="5"/>
        <color rgb="FF0B0080"/>
        <rFont val="Arial"/>
        <family val="2"/>
        <charset val="238"/>
      </rPr>
      <t>[9][10]</t>
    </r>
  </si>
  <si>
    <t>2,024[9]</t>
  </si>
  <si>
    <t>Mexico</t>
  </si>
  <si>
    <t>[11]</t>
  </si>
  <si>
    <t>70,715[12]</t>
  </si>
  <si>
    <t>1,316[12]</t>
  </si>
  <si>
    <t>China (mainland)</t>
  </si>
  <si>
    <t>120,940[13]</t>
  </si>
  <si>
    <t>800[14]</t>
  </si>
  <si>
    <t>Turkey</t>
  </si>
  <si>
    <t>[15]</t>
  </si>
  <si>
    <t>12,316[16]</t>
  </si>
  <si>
    <t>656[17]</t>
  </si>
  <si>
    <t>Argentina</t>
  </si>
  <si>
    <t>[18]</t>
  </si>
  <si>
    <t>(11,458)[18]</t>
  </si>
  <si>
    <t>626[19]</t>
  </si>
  <si>
    <t>Russia</t>
  </si>
  <si>
    <t>[20][21]</t>
  </si>
  <si>
    <t>25,339[22]</t>
  </si>
  <si>
    <t>604[22]</t>
  </si>
  <si>
    <r>
      <t>United Kingdom</t>
    </r>
    <r>
      <rPr>
        <vertAlign val="superscript"/>
        <sz val="5"/>
        <color rgb="FF0B0080"/>
        <rFont val="Arial"/>
        <family val="2"/>
        <charset val="238"/>
      </rPr>
      <t>#</t>
    </r>
  </si>
  <si>
    <t>[23][24]</t>
  </si>
  <si>
    <t>(28,456)[25]</t>
  </si>
  <si>
    <t>Canada</t>
  </si>
  <si>
    <t>(25,828)[26]</t>
  </si>
  <si>
    <t>429[27]</t>
  </si>
  <si>
    <r>
      <t>France</t>
    </r>
    <r>
      <rPr>
        <vertAlign val="superscript"/>
        <sz val="5"/>
        <color rgb="FF0B0080"/>
        <rFont val="Arial"/>
        <family val="2"/>
        <charset val="238"/>
      </rPr>
      <t>~</t>
    </r>
  </si>
  <si>
    <r>
      <t>1,980,000</t>
    </r>
    <r>
      <rPr>
        <vertAlign val="superscript"/>
        <sz val="5"/>
        <color rgb="FF0B0080"/>
        <rFont val="Arial"/>
        <family val="2"/>
        <charset val="238"/>
      </rPr>
      <t>[28][29]</t>
    </r>
  </si>
  <si>
    <t>344[30]</t>
  </si>
  <si>
    <t>Spain</t>
  </si>
  <si>
    <t>(1,538)[31]</t>
  </si>
  <si>
    <t>300[32]</t>
  </si>
  <si>
    <t>Egypt</t>
  </si>
  <si>
    <t>15,812[33]</t>
  </si>
  <si>
    <t>278[34]</t>
  </si>
  <si>
    <t>Germany</t>
  </si>
  <si>
    <t>N</t>
  </si>
  <si>
    <t>[35]</t>
  </si>
  <si>
    <t>(222,360)[36]</t>
  </si>
  <si>
    <t>258[36]</t>
  </si>
  <si>
    <t>South Korea</t>
  </si>
  <si>
    <t>107,939[37]</t>
  </si>
  <si>
    <t>250[38]</t>
  </si>
  <si>
    <t>Thailand</t>
  </si>
  <si>
    <t>31,902[39]</t>
  </si>
  <si>
    <t>249[40]</t>
  </si>
  <si>
    <t>Italy</t>
  </si>
  <si>
    <t>[41]</t>
  </si>
  <si>
    <t>3,064,933[42]</t>
  </si>
  <si>
    <t>244[43]</t>
  </si>
  <si>
    <t>Colombia</t>
  </si>
  <si>
    <t>152,560[44]</t>
  </si>
  <si>
    <t>243[45]</t>
  </si>
  <si>
    <t>Peru</t>
  </si>
  <si>
    <t>[46]</t>
  </si>
  <si>
    <t>9,165[47]</t>
  </si>
  <si>
    <t>223[19]</t>
  </si>
  <si>
    <t>Ukraine</t>
  </si>
  <si>
    <t>494[48]</t>
  </si>
  <si>
    <t>213[48]</t>
  </si>
  <si>
    <t>Ecuador</t>
  </si>
  <si>
    <t>2,251[47]</t>
  </si>
  <si>
    <t>200[49]</t>
  </si>
  <si>
    <t>Japan</t>
  </si>
  <si>
    <t>[50]</t>
  </si>
  <si>
    <t>11,636[51]</t>
  </si>
  <si>
    <t>198[52]</t>
  </si>
  <si>
    <t>Australia</t>
  </si>
  <si>
    <t>[53]</t>
  </si>
  <si>
    <t>37,484[29]</t>
  </si>
  <si>
    <t>187[54]</t>
  </si>
  <si>
    <t>Poland</t>
  </si>
  <si>
    <t>(2,024)[55]</t>
  </si>
  <si>
    <t>181[43]</t>
  </si>
  <si>
    <t>Chile</t>
  </si>
  <si>
    <t>low2</t>
  </si>
  <si>
    <t>[56]</t>
  </si>
  <si>
    <t>12,258[57]</t>
  </si>
  <si>
    <t>156[58]</t>
  </si>
  <si>
    <t>Syria</t>
  </si>
  <si>
    <t>(452)[59]</t>
  </si>
  <si>
    <t>152[59]</t>
  </si>
  <si>
    <t>Greece</t>
  </si>
  <si>
    <t>(17,977)[60]</t>
  </si>
  <si>
    <t>149[61]</t>
  </si>
  <si>
    <t>Iran</t>
  </si>
  <si>
    <t>3,672[62]</t>
  </si>
  <si>
    <t>147[1]</t>
  </si>
  <si>
    <t>Venezuela</t>
  </si>
  <si>
    <t>2,187[63]</t>
  </si>
  <si>
    <t>135[64]</t>
  </si>
  <si>
    <t>Hungary</t>
  </si>
  <si>
    <t>L</t>
  </si>
  <si>
    <t>(283)[65]</t>
  </si>
  <si>
    <t>134[43]</t>
  </si>
  <si>
    <t>Saudi Arabia</t>
  </si>
  <si>
    <t>14,500[62]</t>
  </si>
  <si>
    <t>128[62]</t>
  </si>
  <si>
    <t>Portugal</t>
  </si>
  <si>
    <t>[66]</t>
  </si>
  <si>
    <t>(166,922)[67]</t>
  </si>
  <si>
    <t>122[43]</t>
  </si>
  <si>
    <t>Romania</t>
  </si>
  <si>
    <t>7,006[68]</t>
  </si>
  <si>
    <t>122[68]</t>
  </si>
  <si>
    <t>Czech Republic</t>
  </si>
  <si>
    <t>2,445[69]</t>
  </si>
  <si>
    <t>102[70]</t>
  </si>
  <si>
    <t>Israel</t>
  </si>
  <si>
    <t>4,330[71]</t>
  </si>
  <si>
    <t>94[72]</t>
  </si>
  <si>
    <t>South Africa</t>
  </si>
  <si>
    <t>12,640[73]</t>
  </si>
  <si>
    <t>93[1]</t>
  </si>
  <si>
    <t>Malaysia</t>
  </si>
  <si>
    <t>12,210[74]</t>
  </si>
  <si>
    <t>92[75]</t>
  </si>
  <si>
    <t>Belarus</t>
  </si>
  <si>
    <t>102[76]</t>
  </si>
  <si>
    <t>88[77]</t>
  </si>
  <si>
    <t>Serbia</t>
  </si>
  <si>
    <t>695[78]</t>
  </si>
  <si>
    <t>83[79]</t>
  </si>
  <si>
    <t>Hong Kong</t>
  </si>
  <si>
    <t>33,109[80]</t>
  </si>
  <si>
    <t>80[81]</t>
  </si>
  <si>
    <t>Cuba</t>
  </si>
  <si>
    <t>[82]</t>
  </si>
  <si>
    <t>973[83]</t>
  </si>
  <si>
    <t>69[84]</t>
  </si>
  <si>
    <t>Costa Rica</t>
  </si>
  <si>
    <t>(1,867)[85]</t>
  </si>
  <si>
    <t>67[86]</t>
  </si>
  <si>
    <t>Morocco</t>
  </si>
  <si>
    <t>2,890[62]</t>
  </si>
  <si>
    <t>64[62]</t>
  </si>
  <si>
    <r>
      <t>Netherlands</t>
    </r>
    <r>
      <rPr>
        <vertAlign val="superscript"/>
        <sz val="5"/>
        <color rgb="FF0B0080"/>
        <rFont val="Arial"/>
        <family val="2"/>
        <charset val="238"/>
      </rPr>
      <t>+</t>
    </r>
  </si>
  <si>
    <t>(1,473)[87]</t>
  </si>
  <si>
    <t>62[43]</t>
  </si>
  <si>
    <t>Bolivia</t>
  </si>
  <si>
    <t>2,310[47]</t>
  </si>
  <si>
    <t>59[1]</t>
  </si>
  <si>
    <t>Vietnam</t>
  </si>
  <si>
    <t>11,186[88]</t>
  </si>
  <si>
    <t>58[88]</t>
  </si>
  <si>
    <t>Algeria</t>
  </si>
  <si>
    <t>916[73]</t>
  </si>
  <si>
    <t>57[1]</t>
  </si>
  <si>
    <t>Finland</t>
  </si>
  <si>
    <t>6,122[89]</t>
  </si>
  <si>
    <t>56[90]</t>
  </si>
  <si>
    <t>Slovakia</t>
  </si>
  <si>
    <t>S</t>
  </si>
  <si>
    <t>955[91]</t>
  </si>
  <si>
    <t>56[92]</t>
  </si>
  <si>
    <t>Paraguay</t>
  </si>
  <si>
    <t>855[47]</t>
  </si>
  <si>
    <r>
      <t>54</t>
    </r>
    <r>
      <rPr>
        <vertAlign val="superscript"/>
        <sz val="5"/>
        <color rgb="FF0B0080"/>
        <rFont val="Arial"/>
        <family val="2"/>
        <charset val="238"/>
      </rPr>
      <t>[1][93]</t>
    </r>
  </si>
  <si>
    <t>New Zealand</t>
  </si>
  <si>
    <t>[23]</t>
  </si>
  <si>
    <t>(3,199)[29]</t>
  </si>
  <si>
    <r>
      <t>50</t>
    </r>
    <r>
      <rPr>
        <vertAlign val="superscript"/>
        <sz val="5"/>
        <color rgb="FF0B0080"/>
        <rFont val="Arial"/>
        <family val="2"/>
        <charset val="238"/>
      </rPr>
      <t>[94][95]</t>
    </r>
  </si>
  <si>
    <t>Taiwan</t>
  </si>
  <si>
    <t>(5,474)[96]</t>
  </si>
  <si>
    <t>48[97]</t>
  </si>
  <si>
    <t>Sri Lanka</t>
  </si>
  <si>
    <t>642[39]</t>
  </si>
  <si>
    <t>48[39]</t>
  </si>
  <si>
    <t>Moldova</t>
  </si>
  <si>
    <t>2,524[98]</t>
  </si>
  <si>
    <t>46[99]</t>
  </si>
  <si>
    <t>Palestinian Territories</t>
  </si>
  <si>
    <t>1,676[62]</t>
  </si>
  <si>
    <t>43[62]</t>
  </si>
  <si>
    <t>Iraq</t>
  </si>
  <si>
    <t>2,880[62]</t>
  </si>
  <si>
    <t>42[1]</t>
  </si>
  <si>
    <t>Austria</t>
  </si>
  <si>
    <t>(964)[100]</t>
  </si>
  <si>
    <t>40[43]</t>
  </si>
  <si>
    <t>Bulgaria</t>
  </si>
  <si>
    <t>***</t>
  </si>
  <si>
    <t>766[101]</t>
  </si>
  <si>
    <t>40[102]</t>
  </si>
  <si>
    <r>
      <t>show</t>
    </r>
    <r>
      <rPr>
        <b/>
        <sz val="6"/>
        <color theme="1"/>
        <rFont val="Calibri"/>
        <family val="2"/>
        <charset val="238"/>
        <scheme val="minor"/>
      </rPr>
      <t>Countries with &lt; 40 deaths</t>
    </r>
  </si>
  <si>
    <r>
      <t>show</t>
    </r>
    <r>
      <rPr>
        <b/>
        <sz val="6"/>
        <color theme="1"/>
        <rFont val="Calibri"/>
        <family val="2"/>
        <charset val="238"/>
        <scheme val="minor"/>
      </rPr>
      <t>Graph of confirmed cases</t>
    </r>
  </si>
  <si>
    <t>‡Qualitative indicators as defined by WHO.[198] Parameter values:</t>
  </si>
  <si>
    <t>Geographic spread</t>
  </si>
  <si>
    <t>Trend</t>
  </si>
  <si>
    <t>Intensity</t>
  </si>
  <si>
    <t>Impact on</t>
  </si>
  <si>
    <t>health care</t>
  </si>
  <si>
    <t>services</t>
  </si>
  <si>
    <t>W(idespread)</t>
  </si>
  <si>
    <t>*** (very high)</t>
  </si>
  <si>
    <t>sev(ere)</t>
  </si>
  <si>
    <t>R(egional)</t>
  </si>
  <si>
    <t>+ (Increasing)</t>
  </si>
  <si>
    <t>** (high)</t>
  </si>
  <si>
    <t>mod(erate)</t>
  </si>
  <si>
    <t>L(ocal)</t>
  </si>
  <si>
    <t>* (low – moderate)</t>
  </si>
  <si>
    <t>S(poradic)</t>
  </si>
  <si>
    <t>I(mported)</t>
  </si>
  <si>
    <t>N(o activity)</t>
  </si>
  <si>
    <t>- (Decreasing)</t>
  </si>
  <si>
    <t>  (low)</t>
  </si>
  <si>
    <r>
      <t>‡‡</t>
    </r>
    <r>
      <rPr>
        <sz val="5"/>
        <color rgb="FF222222"/>
        <rFont val="Calibri"/>
        <family val="2"/>
        <charset val="238"/>
        <scheme val="minor"/>
      </rPr>
      <t>Many countries are not recommending laboratory tests for all suspect cases, the affected numbers have been put in brackets. Comparisons in time or between these countries should not be made.</t>
    </r>
  </si>
  <si>
    <r>
      <t>The number of confirmed cases is lower than the total number of cases,</t>
    </r>
    <r>
      <rPr>
        <vertAlign val="superscript"/>
        <sz val="4"/>
        <color rgb="FF0B0080"/>
        <rFont val="Calibri"/>
        <family val="2"/>
        <charset val="238"/>
        <scheme val="minor"/>
      </rPr>
      <t>[199]</t>
    </r>
    <r>
      <rPr>
        <sz val="5"/>
        <color rgb="FF222222"/>
        <rFont val="Calibri"/>
        <family val="2"/>
        <charset val="238"/>
        <scheme val="minor"/>
      </rPr>
      <t> and may grossly underestimate the true infection rate.</t>
    </r>
    <r>
      <rPr>
        <vertAlign val="superscript"/>
        <sz val="4"/>
        <color rgb="FF0B0080"/>
        <rFont val="Calibri"/>
        <family val="2"/>
        <charset val="238"/>
        <scheme val="minor"/>
      </rPr>
      <t>[200]</t>
    </r>
  </si>
  <si>
    <r>
      <t>^</t>
    </r>
    <r>
      <rPr>
        <sz val="5"/>
        <color rgb="FF222222"/>
        <rFont val="Calibri"/>
        <family val="2"/>
        <charset val="238"/>
        <scheme val="minor"/>
      </rPr>
      <t>Includes </t>
    </r>
    <r>
      <rPr>
        <sz val="5"/>
        <color rgb="FF0B0080"/>
        <rFont val="Calibri"/>
        <family val="2"/>
        <charset val="238"/>
        <scheme val="minor"/>
      </rPr>
      <t>Puerto Rico</t>
    </r>
    <r>
      <rPr>
        <sz val="5"/>
        <color rgb="FF222222"/>
        <rFont val="Calibri"/>
        <family val="2"/>
        <charset val="238"/>
        <scheme val="minor"/>
      </rPr>
      <t> (695 cases, 45 deaths), </t>
    </r>
    <r>
      <rPr>
        <sz val="5"/>
        <color rgb="FF0B0080"/>
        <rFont val="Calibri"/>
        <family val="2"/>
        <charset val="238"/>
        <scheme val="minor"/>
      </rPr>
      <t>Guam</t>
    </r>
    <r>
      <rPr>
        <sz val="5"/>
        <color rgb="FF222222"/>
        <rFont val="Calibri"/>
        <family val="2"/>
        <charset val="238"/>
        <scheme val="minor"/>
      </rPr>
      <t> (338 cases, 2 deaths), </t>
    </r>
    <r>
      <rPr>
        <sz val="5"/>
        <color rgb="FF0B0080"/>
        <rFont val="Calibri"/>
        <family val="2"/>
        <charset val="238"/>
        <scheme val="minor"/>
      </rPr>
      <t>American Samoa</t>
    </r>
    <r>
      <rPr>
        <sz val="5"/>
        <color rgb="FF222222"/>
        <rFont val="Calibri"/>
        <family val="2"/>
        <charset val="238"/>
        <scheme val="minor"/>
      </rPr>
      <t> (85 cases, 1 death), </t>
    </r>
    <r>
      <rPr>
        <sz val="5"/>
        <color rgb="FF0B0080"/>
        <rFont val="Calibri"/>
        <family val="2"/>
        <charset val="238"/>
        <scheme val="minor"/>
      </rPr>
      <t>U.S. Virgin Islands</t>
    </r>
    <r>
      <rPr>
        <sz val="5"/>
        <color rgb="FF222222"/>
        <rFont val="Calibri"/>
        <family val="2"/>
        <charset val="238"/>
        <scheme val="minor"/>
      </rPr>
      <t> (80 cases, 1 death), and </t>
    </r>
    <r>
      <rPr>
        <sz val="5"/>
        <color rgb="FF0B0080"/>
        <rFont val="Calibri"/>
        <family val="2"/>
        <charset val="238"/>
        <scheme val="minor"/>
      </rPr>
      <t>Northern Mariana Islands</t>
    </r>
    <r>
      <rPr>
        <sz val="5"/>
        <color rgb="FF222222"/>
        <rFont val="Calibri"/>
        <family val="2"/>
        <charset val="238"/>
        <scheme val="minor"/>
      </rPr>
      <t> (6 cases).</t>
    </r>
  </si>
  <si>
    <r>
      <t>#</t>
    </r>
    <r>
      <rPr>
        <sz val="5"/>
        <color rgb="FF222222"/>
        <rFont val="Calibri"/>
        <family val="2"/>
        <charset val="238"/>
        <scheme val="minor"/>
      </rPr>
      <t>Does not include Overseas Territories or Crown Dependencies.</t>
    </r>
  </si>
  <si>
    <r>
      <t>~</t>
    </r>
    <r>
      <rPr>
        <sz val="5"/>
        <color rgb="FF222222"/>
        <rFont val="Calibri"/>
        <family val="2"/>
        <charset val="238"/>
        <scheme val="minor"/>
      </rPr>
      <t>Includes </t>
    </r>
    <r>
      <rPr>
        <sz val="5"/>
        <color rgb="FF0B0080"/>
        <rFont val="Calibri"/>
        <family val="2"/>
        <charset val="238"/>
        <scheme val="minor"/>
      </rPr>
      <t>New Caledonia</t>
    </r>
    <r>
      <rPr>
        <sz val="5"/>
        <color rgb="FF222222"/>
        <rFont val="Calibri"/>
        <family val="2"/>
        <charset val="238"/>
        <scheme val="minor"/>
      </rPr>
      <t> (500 cases, 9 deaths), </t>
    </r>
    <r>
      <rPr>
        <sz val="5"/>
        <color rgb="FF0B0080"/>
        <rFont val="Calibri"/>
        <family val="2"/>
        <charset val="238"/>
        <scheme val="minor"/>
      </rPr>
      <t>French Polynesia</t>
    </r>
    <r>
      <rPr>
        <sz val="5"/>
        <color rgb="FF222222"/>
        <rFont val="Calibri"/>
        <family val="2"/>
        <charset val="238"/>
        <scheme val="minor"/>
      </rPr>
      <t> (183 cases, 7 deaths), </t>
    </r>
    <r>
      <rPr>
        <sz val="5"/>
        <color rgb="FF0B0080"/>
        <rFont val="Calibri"/>
        <family val="2"/>
        <charset val="238"/>
        <scheme val="minor"/>
      </rPr>
      <t>Réunion</t>
    </r>
    <r>
      <rPr>
        <sz val="5"/>
        <color rgb="FF222222"/>
        <rFont val="Calibri"/>
        <family val="2"/>
        <charset val="238"/>
        <scheme val="minor"/>
      </rPr>
      <t> (759 cases, 7 deaths), </t>
    </r>
    <r>
      <rPr>
        <sz val="5"/>
        <color rgb="FF0B0080"/>
        <rFont val="Calibri"/>
        <family val="2"/>
        <charset val="238"/>
        <scheme val="minor"/>
      </rPr>
      <t>Mayotte</t>
    </r>
    <r>
      <rPr>
        <sz val="5"/>
        <color rgb="FF222222"/>
        <rFont val="Calibri"/>
        <family val="2"/>
        <charset val="238"/>
        <scheme val="minor"/>
      </rPr>
      <t> (164 cases, 2 deaths), </t>
    </r>
    <r>
      <rPr>
        <sz val="5"/>
        <color rgb="FF0B0080"/>
        <rFont val="Calibri"/>
        <family val="2"/>
        <charset val="238"/>
        <scheme val="minor"/>
      </rPr>
      <t>Martinique</t>
    </r>
    <r>
      <rPr>
        <sz val="5"/>
        <color rgb="FF222222"/>
        <rFont val="Calibri"/>
        <family val="2"/>
        <charset val="238"/>
        <scheme val="minor"/>
      </rPr>
      <t> (261 cases, 1 death), </t>
    </r>
    <r>
      <rPr>
        <sz val="5"/>
        <color rgb="FF0B0080"/>
        <rFont val="Calibri"/>
        <family val="2"/>
        <charset val="238"/>
        <scheme val="minor"/>
      </rPr>
      <t>French Guiana</t>
    </r>
    <r>
      <rPr>
        <sz val="5"/>
        <color rgb="FF222222"/>
        <rFont val="Calibri"/>
        <family val="2"/>
        <charset val="238"/>
        <scheme val="minor"/>
      </rPr>
      <t> (213 cases, 1 death), </t>
    </r>
    <r>
      <rPr>
        <sz val="5"/>
        <color rgb="FF0B0080"/>
        <rFont val="Calibri"/>
        <family val="2"/>
        <charset val="238"/>
        <scheme val="minor"/>
      </rPr>
      <t>Guadeloupe</t>
    </r>
    <r>
      <rPr>
        <sz val="5"/>
        <color rgb="FF222222"/>
        <rFont val="Calibri"/>
        <family val="2"/>
        <charset val="238"/>
        <scheme val="minor"/>
      </rPr>
      <t> (197 cases, 5 deaths), </t>
    </r>
    <r>
      <rPr>
        <sz val="5"/>
        <color rgb="FF0B0080"/>
        <rFont val="Calibri"/>
        <family val="2"/>
        <charset val="238"/>
        <scheme val="minor"/>
      </rPr>
      <t>Saint-Martin</t>
    </r>
    <r>
      <rPr>
        <sz val="5"/>
        <color rgb="FF222222"/>
        <rFont val="Calibri"/>
        <family val="2"/>
        <charset val="238"/>
        <scheme val="minor"/>
      </rPr>
      <t> (62 cases), </t>
    </r>
    <r>
      <rPr>
        <sz val="5"/>
        <color rgb="FF0B0080"/>
        <rFont val="Calibri"/>
        <family val="2"/>
        <charset val="238"/>
        <scheme val="minor"/>
      </rPr>
      <t>Wallis and Futuna</t>
    </r>
    <r>
      <rPr>
        <sz val="5"/>
        <color rgb="FF222222"/>
        <rFont val="Calibri"/>
        <family val="2"/>
        <charset val="238"/>
        <scheme val="minor"/>
      </rPr>
      <t> (55 cases), </t>
    </r>
    <r>
      <rPr>
        <sz val="5"/>
        <color rgb="FF0B0080"/>
        <rFont val="Calibri"/>
        <family val="2"/>
        <charset val="238"/>
        <scheme val="minor"/>
      </rPr>
      <t>Saint-Barthélemy</t>
    </r>
    <r>
      <rPr>
        <sz val="5"/>
        <color rgb="FF222222"/>
        <rFont val="Calibri"/>
        <family val="2"/>
        <charset val="238"/>
        <scheme val="minor"/>
      </rPr>
      <t> (2 cases).</t>
    </r>
  </si>
  <si>
    <r>
      <t>+</t>
    </r>
    <r>
      <rPr>
        <sz val="5"/>
        <color rgb="FF222222"/>
        <rFont val="Calibri"/>
        <family val="2"/>
        <charset val="238"/>
        <scheme val="minor"/>
      </rPr>
      <t>Includes </t>
    </r>
    <r>
      <rPr>
        <sz val="5"/>
        <color rgb="FF0B0080"/>
        <rFont val="Calibri"/>
        <family val="2"/>
        <charset val="238"/>
        <scheme val="minor"/>
      </rPr>
      <t>Aruba</t>
    </r>
    <r>
      <rPr>
        <sz val="5"/>
        <color rgb="FF222222"/>
        <rFont val="Calibri"/>
        <family val="2"/>
        <charset val="238"/>
        <scheme val="minor"/>
      </rPr>
      <t> (13 cases) and the </t>
    </r>
    <r>
      <rPr>
        <sz val="5"/>
        <color rgb="FF0B0080"/>
        <rFont val="Calibri"/>
        <family val="2"/>
        <charset val="238"/>
        <scheme val="minor"/>
      </rPr>
      <t>Netherlands Antilles</t>
    </r>
    <r>
      <rPr>
        <sz val="5"/>
        <color rgb="FF222222"/>
        <rFont val="Calibri"/>
        <family val="2"/>
        <charset val="238"/>
        <scheme val="minor"/>
      </rPr>
      <t> (98 cases).</t>
    </r>
  </si>
  <si>
    <t>v</t>
  </si>
  <si>
    <t>t</t>
  </si>
  <si>
    <t>e</t>
  </si>
  <si>
    <t>China</t>
  </si>
  <si>
    <t>USA</t>
  </si>
  <si>
    <t>Mexiko</t>
  </si>
  <si>
    <t>Australien</t>
  </si>
  <si>
    <t>Vereinigtes Königreich</t>
  </si>
  <si>
    <t>Indien</t>
  </si>
  <si>
    <t>Deutschland</t>
  </si>
  <si>
    <t>Brasilien</t>
  </si>
  <si>
    <t>Saudi Arabien</t>
  </si>
  <si>
    <t>Südafrika</t>
  </si>
  <si>
    <t>Argentinien</t>
  </si>
  <si>
    <t>Kanada</t>
  </si>
  <si>
    <t>Kuwait</t>
  </si>
  <si>
    <t>Ägypten</t>
  </si>
  <si>
    <t>Oman</t>
  </si>
  <si>
    <t>Philippinen</t>
  </si>
  <si>
    <t>Neuseeland</t>
  </si>
  <si>
    <t>Rumänien</t>
  </si>
  <si>
    <t>Jordan ien</t>
  </si>
  <si>
    <t>Kolumbien</t>
  </si>
  <si>
    <t>Marokko</t>
  </si>
  <si>
    <t>Irak</t>
  </si>
  <si>
    <t>Italien</t>
  </si>
  <si>
    <t>Bolivien</t>
  </si>
  <si>
    <t>Nicaragua</t>
  </si>
  <si>
    <t>Griechenland</t>
  </si>
  <si>
    <t>Korea, Republik von</t>
  </si>
  <si>
    <t>Libanon</t>
  </si>
  <si>
    <t>Besetzte palästinensische Gebiete</t>
  </si>
  <si>
    <t>Spanien</t>
  </si>
  <si>
    <t>Kroatien</t>
  </si>
  <si>
    <t>Niederlande</t>
  </si>
  <si>
    <t>Türkei</t>
  </si>
  <si>
    <t>Jemen</t>
  </si>
  <si>
    <t>Schweden</t>
  </si>
  <si>
    <t>Norwegen</t>
  </si>
  <si>
    <t>Bahrain</t>
  </si>
  <si>
    <t>Russland</t>
  </si>
  <si>
    <t>Singapur</t>
  </si>
  <si>
    <t>Tunesien</t>
  </si>
  <si>
    <t>Schweiz</t>
  </si>
  <si>
    <t>Irland</t>
  </si>
  <si>
    <t>Guatemala</t>
  </si>
  <si>
    <t>Indonesien</t>
  </si>
  <si>
    <t>Madagaskar</t>
  </si>
  <si>
    <t>Mongolei</t>
  </si>
  <si>
    <t>Afghanistan</t>
  </si>
  <si>
    <t>Bangladesch</t>
  </si>
  <si>
    <t>El Salvador</t>
  </si>
  <si>
    <t>Kuba</t>
  </si>
  <si>
    <t>Panama</t>
  </si>
  <si>
    <t>Brunei Darussalam</t>
  </si>
  <si>
    <t>Libyen</t>
  </si>
  <si>
    <t>Tansania</t>
  </si>
  <si>
    <t>Frankreich</t>
  </si>
  <si>
    <t>Dänemark</t>
  </si>
  <si>
    <t>Tschechische Republik</t>
  </si>
  <si>
    <t>Honduras</t>
  </si>
  <si>
    <t>Uruguay</t>
  </si>
  <si>
    <t>Neu-Kaledonien</t>
  </si>
  <si>
    <t>Dominikanische Republik</t>
  </si>
  <si>
    <t>Algerien</t>
  </si>
  <si>
    <t>Syrien</t>
  </si>
  <si>
    <t>Kenia</t>
  </si>
  <si>
    <t>Österreich</t>
  </si>
  <si>
    <t>Ruanda</t>
  </si>
  <si>
    <t>Guam</t>
  </si>
  <si>
    <t>Luxemburg</t>
  </si>
  <si>
    <t>Malta</t>
  </si>
  <si>
    <t>Finnland</t>
  </si>
  <si>
    <t>Zypern</t>
  </si>
  <si>
    <t>Estland</t>
  </si>
  <si>
    <t>Uganda</t>
  </si>
  <si>
    <t>Slowenien</t>
  </si>
  <si>
    <t>Jersey</t>
  </si>
  <si>
    <t>Fidschi</t>
  </si>
  <si>
    <t>Demokratische Republik Kongo</t>
  </si>
  <si>
    <t>Trinidad &amp;Tobago</t>
  </si>
  <si>
    <t>Ungarn</t>
  </si>
  <si>
    <t>Island</t>
  </si>
  <si>
    <t>Slowakei</t>
  </si>
  <si>
    <t>Französisch Polynesien</t>
  </si>
  <si>
    <t>Nepal</t>
  </si>
  <si>
    <t>Polen</t>
  </si>
  <si>
    <t>Bosnien und Herzegowina</t>
  </si>
  <si>
    <t>Serbien</t>
  </si>
  <si>
    <t>Bulgarien</t>
  </si>
  <si>
    <t>Moldawien</t>
  </si>
  <si>
    <t>Lettland</t>
  </si>
  <si>
    <t>Litauen</t>
  </si>
  <si>
    <t>Mazedonien</t>
  </si>
  <si>
    <t>Georgia</t>
  </si>
  <si>
    <t>Weißrussland</t>
  </si>
  <si>
    <t>Russische Föderation</t>
  </si>
  <si>
    <t>Pakistan</t>
  </si>
  <si>
    <t>Kosovo</t>
  </si>
  <si>
    <t>Katar</t>
  </si>
  <si>
    <t>Reunion-Mayotte</t>
  </si>
  <si>
    <t>Mauritius</t>
  </si>
  <si>
    <t>Jamaika</t>
  </si>
  <si>
    <t>Montenegro</t>
  </si>
  <si>
    <t>Kambodscha</t>
  </si>
  <si>
    <t>Vereinigte Arabische Emirate</t>
  </si>
  <si>
    <t>Albanien</t>
  </si>
  <si>
    <t>Trinidad &amp; Tobago</t>
  </si>
  <si>
    <t>Sudan</t>
  </si>
  <si>
    <t>Guadeloupe</t>
  </si>
  <si>
    <t>Aserbaidschan</t>
  </si>
  <si>
    <t>land</t>
  </si>
  <si>
    <t>wert</t>
  </si>
  <si>
    <t>variable</t>
  </si>
  <si>
    <t>Fall</t>
  </si>
  <si>
    <t>Todesfall</t>
  </si>
  <si>
    <t>Sorcímkék</t>
  </si>
  <si>
    <t>Oszlopcímkék</t>
  </si>
  <si>
    <t>Összeg / wert</t>
  </si>
  <si>
    <t>Verhältnis</t>
  </si>
  <si>
    <t>https://de.statista.com/statistik/daten/studie/1099484/umfrage/influenza-h1n1-faelle-nach-laendern-weltweit/</t>
  </si>
  <si>
    <t>https://de.statista.com/statistik/daten/studie/1099568/umfrage/influenza-h1n1-todesfaelle-nach-laendern-weltweit/</t>
  </si>
  <si>
    <t xml:space="preserve">Country/territory  </t>
  </si>
  <si>
    <t xml:space="preserve">Doses  </t>
  </si>
  <si>
    <t xml:space="preserve">Guyana  </t>
  </si>
  <si>
    <t xml:space="preserve">175,000 </t>
  </si>
  <si>
    <t xml:space="preserve">Timor-Leste  </t>
  </si>
  <si>
    <t xml:space="preserve">117,000 </t>
  </si>
  <si>
    <t xml:space="preserve">Honduras  </t>
  </si>
  <si>
    <t xml:space="preserve">1,650,000 </t>
  </si>
  <si>
    <t xml:space="preserve">Togo </t>
  </si>
  <si>
    <t xml:space="preserve">663,500 </t>
  </si>
  <si>
    <t xml:space="preserve">Kenya   </t>
  </si>
  <si>
    <t xml:space="preserve">730,000 </t>
  </si>
  <si>
    <t xml:space="preserve">Tokelau </t>
  </si>
  <si>
    <t xml:space="preserve">1,600 </t>
  </si>
  <si>
    <t xml:space="preserve">Kiribati   </t>
  </si>
  <si>
    <t xml:space="preserve">10,000 </t>
  </si>
  <si>
    <t xml:space="preserve">Tonga </t>
  </si>
  <si>
    <t xml:space="preserve">100,000 </t>
  </si>
  <si>
    <t xml:space="preserve">Kosovo   </t>
  </si>
  <si>
    <t xml:space="preserve">Lao People's Democratic Republic  </t>
  </si>
  <si>
    <t xml:space="preserve">1,000,600 </t>
  </si>
  <si>
    <t xml:space="preserve">Lesotho   </t>
  </si>
  <si>
    <t xml:space="preserve">195,000 </t>
  </si>
  <si>
    <t xml:space="preserve">Tuvalu  </t>
  </si>
  <si>
    <t xml:space="preserve">1,000 </t>
  </si>
  <si>
    <t xml:space="preserve">Liberia   </t>
  </si>
  <si>
    <t xml:space="preserve">78,000 </t>
  </si>
  <si>
    <t xml:space="preserve">Vanuatu  </t>
  </si>
  <si>
    <t xml:space="preserve">25,000 </t>
  </si>
  <si>
    <t xml:space="preserve">Madagascar   </t>
  </si>
  <si>
    <t xml:space="preserve">1,056,090 </t>
  </si>
  <si>
    <t xml:space="preserve">Zambia  </t>
  </si>
  <si>
    <t xml:space="preserve">256,800 </t>
  </si>
  <si>
    <t xml:space="preserve">Malawi </t>
  </si>
  <si>
    <t xml:space="preserve">1,300,000 </t>
  </si>
  <si>
    <t xml:space="preserve">Zimbabwe  </t>
  </si>
  <si>
    <t xml:space="preserve">1,250,000 </t>
  </si>
  <si>
    <t xml:space="preserve">Maldives  </t>
  </si>
  <si>
    <t xml:space="preserve">31,200 </t>
  </si>
  <si>
    <t xml:space="preserve"> </t>
  </si>
  <si>
    <t>Annex Six:  Completed Vaccine Deliveries by the End of the Project[1]</t>
  </si>
  <si>
    <t xml:space="preserve">Country </t>
  </si>
  <si>
    <t xml:space="preserve">No. of Doses </t>
  </si>
  <si>
    <t>No. of Doses</t>
  </si>
  <si>
    <t xml:space="preserve">Afghanistan </t>
  </si>
  <si>
    <t xml:space="preserve">Maldives </t>
  </si>
  <si>
    <t xml:space="preserve">Angola </t>
  </si>
  <si>
    <t xml:space="preserve">Mauritania </t>
  </si>
  <si>
    <t xml:space="preserve">Armenia </t>
  </si>
  <si>
    <r>
      <t>Mauritius</t>
    </r>
    <r>
      <rPr>
        <vertAlign val="superscript"/>
        <sz val="8.5"/>
        <color rgb="FF000000"/>
        <rFont val="Arial"/>
        <family val="2"/>
        <charset val="238"/>
      </rPr>
      <t>2</t>
    </r>
    <r>
      <rPr>
        <sz val="8.5"/>
        <color rgb="FF000000"/>
        <rFont val="Arial"/>
        <family val="2"/>
        <charset val="238"/>
      </rPr>
      <t xml:space="preserve"> </t>
    </r>
  </si>
  <si>
    <r>
      <t>Azerbaijan</t>
    </r>
    <r>
      <rPr>
        <vertAlign val="superscript"/>
        <sz val="8.5"/>
        <color rgb="FF000000"/>
        <rFont val="Arial"/>
        <family val="2"/>
        <charset val="238"/>
      </rPr>
      <t>2</t>
    </r>
    <r>
      <rPr>
        <sz val="8.5"/>
        <color rgb="FF000000"/>
        <rFont val="Arial"/>
        <family val="2"/>
        <charset val="238"/>
      </rPr>
      <t xml:space="preserve"> </t>
    </r>
  </si>
  <si>
    <t xml:space="preserve">Moldova </t>
  </si>
  <si>
    <r>
      <t>Bangladesh</t>
    </r>
    <r>
      <rPr>
        <vertAlign val="superscript"/>
        <sz val="8.5"/>
        <color rgb="FF000000"/>
        <rFont val="Arial"/>
        <family val="2"/>
        <charset val="238"/>
      </rPr>
      <t>2</t>
    </r>
    <r>
      <rPr>
        <sz val="8.5"/>
        <color rgb="FF000000"/>
        <rFont val="Arial"/>
        <family val="2"/>
        <charset val="238"/>
      </rPr>
      <t xml:space="preserve"> </t>
    </r>
  </si>
  <si>
    <r>
      <t>Mongolia</t>
    </r>
    <r>
      <rPr>
        <vertAlign val="superscript"/>
        <sz val="8.5"/>
        <color rgb="FF000000"/>
        <rFont val="Arial"/>
        <family val="2"/>
        <charset val="238"/>
      </rPr>
      <t>2</t>
    </r>
    <r>
      <rPr>
        <sz val="8.5"/>
        <color rgb="FF000000"/>
        <rFont val="Arial"/>
        <family val="2"/>
        <charset val="238"/>
      </rPr>
      <t xml:space="preserve"> </t>
    </r>
  </si>
  <si>
    <t xml:space="preserve">Bhutan </t>
  </si>
  <si>
    <t xml:space="preserve">Myanmar </t>
  </si>
  <si>
    <t xml:space="preserve">Bolivia </t>
  </si>
  <si>
    <t xml:space="preserve">Namibia </t>
  </si>
  <si>
    <t xml:space="preserve">Botswana </t>
  </si>
  <si>
    <r>
      <t>Nauru</t>
    </r>
    <r>
      <rPr>
        <vertAlign val="superscript"/>
        <sz val="8.5"/>
        <color rgb="FF000000"/>
        <rFont val="Arial"/>
        <family val="2"/>
        <charset val="238"/>
      </rPr>
      <t>2</t>
    </r>
    <r>
      <rPr>
        <sz val="8.5"/>
        <color rgb="FF000000"/>
        <rFont val="Arial"/>
        <family val="2"/>
        <charset val="238"/>
      </rPr>
      <t xml:space="preserve"> </t>
    </r>
  </si>
  <si>
    <t xml:space="preserve">Burkina Faso </t>
  </si>
  <si>
    <r>
      <t>Nicaragua</t>
    </r>
    <r>
      <rPr>
        <vertAlign val="superscript"/>
        <sz val="8.5"/>
        <color rgb="FF000000"/>
        <rFont val="Arial"/>
        <family val="2"/>
        <charset val="238"/>
      </rPr>
      <t>2</t>
    </r>
    <r>
      <rPr>
        <sz val="8.5"/>
        <color rgb="FF000000"/>
        <rFont val="Arial"/>
        <family val="2"/>
        <charset val="238"/>
      </rPr>
      <t xml:space="preserve"> </t>
    </r>
  </si>
  <si>
    <r>
      <t>Cambodia</t>
    </r>
    <r>
      <rPr>
        <vertAlign val="superscript"/>
        <sz val="8.5"/>
        <color rgb="FF000000"/>
        <rFont val="Arial"/>
        <family val="2"/>
        <charset val="238"/>
      </rPr>
      <t>2</t>
    </r>
    <r>
      <rPr>
        <sz val="8.5"/>
        <color rgb="FF000000"/>
        <rFont val="Arial"/>
        <family val="2"/>
        <charset val="238"/>
      </rPr>
      <t xml:space="preserve"> </t>
    </r>
  </si>
  <si>
    <t xml:space="preserve">Niger </t>
  </si>
  <si>
    <t xml:space="preserve">Cameroon </t>
  </si>
  <si>
    <t xml:space="preserve">Nigeria </t>
  </si>
  <si>
    <t xml:space="preserve">Central African Rep. </t>
  </si>
  <si>
    <r>
      <t>Niue</t>
    </r>
    <r>
      <rPr>
        <vertAlign val="superscript"/>
        <sz val="8.5"/>
        <color rgb="FF000000"/>
        <rFont val="Arial"/>
        <family val="2"/>
        <charset val="238"/>
      </rPr>
      <t>2</t>
    </r>
    <r>
      <rPr>
        <sz val="8.5"/>
        <color rgb="FF000000"/>
        <rFont val="Arial"/>
        <family val="2"/>
        <charset val="238"/>
      </rPr>
      <t xml:space="preserve"> </t>
    </r>
  </si>
  <si>
    <t xml:space="preserve">Chile  </t>
  </si>
  <si>
    <t xml:space="preserve">Pakistan </t>
  </si>
  <si>
    <t xml:space="preserve">Comoros </t>
  </si>
  <si>
    <t xml:space="preserve">Papua New Guinea </t>
  </si>
  <si>
    <t xml:space="preserve">Congo  </t>
  </si>
  <si>
    <t xml:space="preserve">Paraguay </t>
  </si>
  <si>
    <r>
      <t>Cook Islands</t>
    </r>
    <r>
      <rPr>
        <vertAlign val="superscript"/>
        <sz val="8.5"/>
        <color rgb="FF000000"/>
        <rFont val="Arial"/>
        <family val="2"/>
        <charset val="238"/>
      </rPr>
      <t xml:space="preserve"> 2</t>
    </r>
    <r>
      <rPr>
        <sz val="8.5"/>
        <color rgb="FF000000"/>
        <rFont val="Arial"/>
        <family val="2"/>
        <charset val="238"/>
      </rPr>
      <t xml:space="preserve"> </t>
    </r>
  </si>
  <si>
    <r>
      <t>Philippines</t>
    </r>
    <r>
      <rPr>
        <vertAlign val="superscript"/>
        <sz val="8.5"/>
        <color rgb="FF000000"/>
        <rFont val="Arial"/>
        <family val="2"/>
        <charset val="238"/>
      </rPr>
      <t>2</t>
    </r>
    <r>
      <rPr>
        <sz val="8.5"/>
        <color rgb="FF000000"/>
        <rFont val="Arial"/>
        <family val="2"/>
        <charset val="238"/>
      </rPr>
      <t xml:space="preserve"> </t>
    </r>
  </si>
  <si>
    <t xml:space="preserve">Cote d’Ivoire </t>
  </si>
  <si>
    <t xml:space="preserve">Rwanda </t>
  </si>
  <si>
    <t xml:space="preserve">Cuba </t>
  </si>
  <si>
    <r>
      <t>Samoa</t>
    </r>
    <r>
      <rPr>
        <vertAlign val="superscript"/>
        <sz val="8.5"/>
        <color rgb="FF000000"/>
        <rFont val="Arial"/>
        <family val="2"/>
        <charset val="238"/>
      </rPr>
      <t>2</t>
    </r>
    <r>
      <rPr>
        <sz val="8.5"/>
        <color rgb="FF000000"/>
        <rFont val="Arial"/>
        <family val="2"/>
        <charset val="238"/>
      </rPr>
      <t xml:space="preserve"> </t>
    </r>
  </si>
  <si>
    <t xml:space="preserve">DPR Korea </t>
  </si>
  <si>
    <t xml:space="preserve">Sao Tome  </t>
  </si>
  <si>
    <r>
      <t>El Salvador</t>
    </r>
    <r>
      <rPr>
        <vertAlign val="superscript"/>
        <sz val="8.5"/>
        <color rgb="FF000000"/>
        <rFont val="Arial"/>
        <family val="2"/>
        <charset val="238"/>
      </rPr>
      <t>2</t>
    </r>
    <r>
      <rPr>
        <sz val="8.5"/>
        <color rgb="FF000000"/>
        <rFont val="Arial"/>
        <family val="2"/>
        <charset val="238"/>
      </rPr>
      <t xml:space="preserve"> </t>
    </r>
  </si>
  <si>
    <t xml:space="preserve">Senegal </t>
  </si>
  <si>
    <r>
      <t>Equatorial Guinea</t>
    </r>
    <r>
      <rPr>
        <vertAlign val="superscript"/>
        <sz val="8.5"/>
        <color rgb="FF000000"/>
        <rFont val="Arial"/>
        <family val="2"/>
        <charset val="238"/>
      </rPr>
      <t>2</t>
    </r>
    <r>
      <rPr>
        <sz val="8.5"/>
        <color rgb="FF000000"/>
        <rFont val="Arial"/>
        <family val="2"/>
        <charset val="238"/>
      </rPr>
      <t xml:space="preserve"> </t>
    </r>
  </si>
  <si>
    <t xml:space="preserve">Seychelles </t>
  </si>
  <si>
    <r>
      <t>Ethiopia</t>
    </r>
    <r>
      <rPr>
        <vertAlign val="superscript"/>
        <sz val="8.5"/>
        <color rgb="FF000000"/>
        <rFont val="Arial"/>
        <family val="2"/>
        <charset val="238"/>
      </rPr>
      <t>2</t>
    </r>
    <r>
      <rPr>
        <sz val="8.5"/>
        <color rgb="FF000000"/>
        <rFont val="Arial"/>
        <family val="2"/>
        <charset val="238"/>
      </rPr>
      <t xml:space="preserve"> </t>
    </r>
  </si>
  <si>
    <t xml:space="preserve">Sierra Leone </t>
  </si>
  <si>
    <t xml:space="preserve">Fiji </t>
  </si>
  <si>
    <t xml:space="preserve">Solomon Islands </t>
  </si>
  <si>
    <r>
      <t>Gambia</t>
    </r>
    <r>
      <rPr>
        <vertAlign val="superscript"/>
        <sz val="8.5"/>
        <color rgb="FF000000"/>
        <rFont val="Arial"/>
        <family val="2"/>
        <charset val="238"/>
      </rPr>
      <t>2</t>
    </r>
    <r>
      <rPr>
        <sz val="8.5"/>
        <color rgb="FF000000"/>
        <rFont val="Arial"/>
        <family val="2"/>
        <charset val="238"/>
      </rPr>
      <t xml:space="preserve"> </t>
    </r>
  </si>
  <si>
    <t xml:space="preserve">Somalia </t>
  </si>
  <si>
    <t xml:space="preserve">Georgia </t>
  </si>
  <si>
    <t xml:space="preserve">South Africa </t>
  </si>
  <si>
    <t xml:space="preserve">Ghana </t>
  </si>
  <si>
    <r>
      <t>Sri Lanka</t>
    </r>
    <r>
      <rPr>
        <vertAlign val="superscript"/>
        <sz val="8.5"/>
        <color rgb="FF000000"/>
        <rFont val="Arial"/>
        <family val="2"/>
        <charset val="238"/>
      </rPr>
      <t>2</t>
    </r>
    <r>
      <rPr>
        <sz val="8.5"/>
        <color rgb="FF000000"/>
        <rFont val="Arial"/>
        <family val="2"/>
        <charset val="238"/>
      </rPr>
      <t xml:space="preserve"> </t>
    </r>
  </si>
  <si>
    <r>
      <t>Guatemala</t>
    </r>
    <r>
      <rPr>
        <vertAlign val="superscript"/>
        <sz val="8.5"/>
        <color rgb="FF000000"/>
        <rFont val="Arial"/>
        <family val="2"/>
        <charset val="238"/>
      </rPr>
      <t>2</t>
    </r>
    <r>
      <rPr>
        <sz val="8.5"/>
        <color rgb="FF000000"/>
        <rFont val="Arial"/>
        <family val="2"/>
        <charset val="238"/>
      </rPr>
      <t xml:space="preserve"> </t>
    </r>
  </si>
  <si>
    <t xml:space="preserve">Sudan </t>
  </si>
  <si>
    <t xml:space="preserve">Guinea </t>
  </si>
  <si>
    <t xml:space="preserve">Suriname </t>
  </si>
  <si>
    <t xml:space="preserve">Guinea-Bissau </t>
  </si>
  <si>
    <t xml:space="preserve">Swaziland </t>
  </si>
  <si>
    <r>
      <t>Guyana</t>
    </r>
    <r>
      <rPr>
        <vertAlign val="superscript"/>
        <sz val="8.5"/>
        <color rgb="FF000000"/>
        <rFont val="Arial"/>
        <family val="2"/>
        <charset val="238"/>
      </rPr>
      <t>2</t>
    </r>
    <r>
      <rPr>
        <sz val="8.5"/>
        <color rgb="FF000000"/>
        <rFont val="Arial"/>
        <family val="2"/>
        <charset val="238"/>
      </rPr>
      <t xml:space="preserve"> </t>
    </r>
  </si>
  <si>
    <t xml:space="preserve">Tajikistan </t>
  </si>
  <si>
    <r>
      <t>Honduras</t>
    </r>
    <r>
      <rPr>
        <vertAlign val="superscript"/>
        <sz val="8.5"/>
        <color rgb="FF000000"/>
        <rFont val="Arial"/>
        <family val="2"/>
        <charset val="238"/>
      </rPr>
      <t>2</t>
    </r>
    <r>
      <rPr>
        <sz val="8.5"/>
        <color rgb="FF000000"/>
        <rFont val="Arial"/>
        <family val="2"/>
        <charset val="238"/>
      </rPr>
      <t xml:space="preserve"> </t>
    </r>
  </si>
  <si>
    <t xml:space="preserve">Timor-Leste </t>
  </si>
  <si>
    <t xml:space="preserve">Kenya </t>
  </si>
  <si>
    <r>
      <t>Togo</t>
    </r>
    <r>
      <rPr>
        <vertAlign val="superscript"/>
        <sz val="8.5"/>
        <color rgb="FF000000"/>
        <rFont val="Arial"/>
        <family val="2"/>
        <charset val="238"/>
      </rPr>
      <t>2</t>
    </r>
    <r>
      <rPr>
        <sz val="8.5"/>
        <color rgb="FF000000"/>
        <rFont val="Arial"/>
        <family val="2"/>
        <charset val="238"/>
      </rPr>
      <t xml:space="preserve"> </t>
    </r>
  </si>
  <si>
    <t xml:space="preserve">Kiribati </t>
  </si>
  <si>
    <r>
      <t>Tokelau</t>
    </r>
    <r>
      <rPr>
        <vertAlign val="superscript"/>
        <sz val="8.5"/>
        <color rgb="FF000000"/>
        <rFont val="Arial"/>
        <family val="2"/>
        <charset val="238"/>
      </rPr>
      <t>2</t>
    </r>
    <r>
      <rPr>
        <sz val="8.5"/>
        <color rgb="FF000000"/>
        <rFont val="Arial"/>
        <family val="2"/>
        <charset val="238"/>
      </rPr>
      <t xml:space="preserve"> </t>
    </r>
  </si>
  <si>
    <t xml:space="preserve">Kosovo </t>
  </si>
  <si>
    <r>
      <t>Tonga</t>
    </r>
    <r>
      <rPr>
        <vertAlign val="superscript"/>
        <sz val="8.5"/>
        <color rgb="FF000000"/>
        <rFont val="Arial"/>
        <family val="2"/>
        <charset val="238"/>
      </rPr>
      <t>2</t>
    </r>
    <r>
      <rPr>
        <sz val="8.5"/>
        <color rgb="FF000000"/>
        <rFont val="Arial"/>
        <family val="2"/>
        <charset val="238"/>
      </rPr>
      <t xml:space="preserve"> </t>
    </r>
  </si>
  <si>
    <r>
      <t>Lao PDR</t>
    </r>
    <r>
      <rPr>
        <vertAlign val="superscript"/>
        <sz val="8.5"/>
        <color rgb="FF000000"/>
        <rFont val="Arial"/>
        <family val="2"/>
        <charset val="238"/>
      </rPr>
      <t>2</t>
    </r>
    <r>
      <rPr>
        <sz val="8.5"/>
        <color rgb="FF000000"/>
        <rFont val="Arial"/>
        <family val="2"/>
        <charset val="238"/>
      </rPr>
      <t xml:space="preserve"> </t>
    </r>
  </si>
  <si>
    <t xml:space="preserve">Tuvalu </t>
  </si>
  <si>
    <t xml:space="preserve">Lesotho  </t>
  </si>
  <si>
    <t xml:space="preserve">Vanuatu </t>
  </si>
  <si>
    <t xml:space="preserve">Liberia </t>
  </si>
  <si>
    <t xml:space="preserve">Zambia </t>
  </si>
  <si>
    <t xml:space="preserve">Madagascar </t>
  </si>
  <si>
    <t xml:space="preserve">Zimbabwe </t>
  </si>
  <si>
    <t>https://www.who.int/csr/resources/publications/swineflu/h1n1_donor_032011.pdf</t>
  </si>
  <si>
    <t>wikipedia</t>
  </si>
  <si>
    <t>Todesfälle je Millionen Einwohner</t>
  </si>
  <si>
    <t>Falklandinseln</t>
  </si>
  <si>
    <t>Cookinseln</t>
  </si>
  <si>
    <t>St. Kitts &amp; Nevis</t>
  </si>
  <si>
    <t>Cayman Inseln</t>
  </si>
  <si>
    <t>Die Marshallinseln</t>
  </si>
  <si>
    <t>Bermuda</t>
  </si>
  <si>
    <t>Sao Tome &amp; Principe</t>
  </si>
  <si>
    <t>Barbados</t>
  </si>
  <si>
    <t>Bahamas</t>
  </si>
  <si>
    <t>Samoa</t>
  </si>
  <si>
    <t>Tonga</t>
  </si>
  <si>
    <t>St. Lucia</t>
  </si>
  <si>
    <t>Antillen, Curaçao</t>
  </si>
  <si>
    <t>Französisch-Guayana</t>
  </si>
  <si>
    <t>Suriname</t>
  </si>
  <si>
    <t>Malediven</t>
  </si>
  <si>
    <t>Martinique</t>
  </si>
  <si>
    <t>sterberate</t>
  </si>
  <si>
    <t>Infektionen je Millionen Einwohner</t>
  </si>
  <si>
    <t>Montserrat</t>
  </si>
  <si>
    <t>2.744,72</t>
  </si>
  <si>
    <t>2.556,46</t>
  </si>
  <si>
    <t>Palau</t>
  </si>
  <si>
    <t>2.333,33</t>
  </si>
  <si>
    <t>2.141,65</t>
  </si>
  <si>
    <t>2.070,18</t>
  </si>
  <si>
    <t>Gibraltar</t>
  </si>
  <si>
    <t>Sankt Martin</t>
  </si>
  <si>
    <t>1.944,44</t>
  </si>
  <si>
    <t>1.898,88</t>
  </si>
  <si>
    <t>1.854,84</t>
  </si>
  <si>
    <t>1.763,63</t>
  </si>
  <si>
    <t>1.675,09</t>
  </si>
  <si>
    <t>Turks- und Caicosinseln</t>
  </si>
  <si>
    <t>1.333,33</t>
  </si>
  <si>
    <t>Amerikanischen Samoa-Inseln</t>
  </si>
  <si>
    <t>1.268,66</t>
  </si>
  <si>
    <t>Isle of Man</t>
  </si>
  <si>
    <t>983,99</t>
  </si>
  <si>
    <t>Anguilla</t>
  </si>
  <si>
    <t>933,33</t>
  </si>
  <si>
    <t>Nauru</t>
  </si>
  <si>
    <t>770,95</t>
  </si>
  <si>
    <t>749,88</t>
  </si>
  <si>
    <t>745,72</t>
  </si>
  <si>
    <t>Die Föderierten Staaten von Mikronesien</t>
  </si>
  <si>
    <t>738,74</t>
  </si>
  <si>
    <t>722,33</t>
  </si>
  <si>
    <t>687,73</t>
  </si>
  <si>
    <t>685,19</t>
  </si>
  <si>
    <t>Antillen, Sint Maarten</t>
  </si>
  <si>
    <t>634,15</t>
  </si>
  <si>
    <t>619,2</t>
  </si>
  <si>
    <t>601,56</t>
  </si>
  <si>
    <t>567,75</t>
  </si>
  <si>
    <t>563,74</t>
  </si>
  <si>
    <t>Dominica</t>
  </si>
  <si>
    <t>537,31</t>
  </si>
  <si>
    <t>Aruba</t>
  </si>
  <si>
    <t>532,71</t>
  </si>
  <si>
    <t>495,37</t>
  </si>
  <si>
    <t>479,89</t>
  </si>
  <si>
    <t>468,17</t>
  </si>
  <si>
    <t>451,39</t>
  </si>
  <si>
    <t>Jungferninseln</t>
  </si>
  <si>
    <t>445,45</t>
  </si>
  <si>
    <t>Antillen, St. Eustatius</t>
  </si>
  <si>
    <t>436,3</t>
  </si>
  <si>
    <t>425,27</t>
  </si>
  <si>
    <t>Seychellen</t>
  </si>
  <si>
    <t>392,86</t>
  </si>
  <si>
    <t>391,86</t>
  </si>
  <si>
    <t>378,2</t>
  </si>
  <si>
    <t>348,55</t>
  </si>
  <si>
    <t>340,99</t>
  </si>
  <si>
    <t>339,67</t>
  </si>
  <si>
    <t>319,77</t>
  </si>
  <si>
    <t>318,03</t>
  </si>
  <si>
    <t>305,36</t>
  </si>
  <si>
    <t>304,06</t>
  </si>
  <si>
    <t>278,6</t>
  </si>
  <si>
    <t>277,78</t>
  </si>
  <si>
    <t>277,64</t>
  </si>
  <si>
    <t>275,62</t>
  </si>
  <si>
    <t>259,8</t>
  </si>
  <si>
    <t>Guernsey</t>
  </si>
  <si>
    <t>258,65</t>
  </si>
  <si>
    <t>256,91</t>
  </si>
  <si>
    <t>253,48</t>
  </si>
  <si>
    <t>252,17</t>
  </si>
  <si>
    <t>251,53</t>
  </si>
  <si>
    <t>242,1</t>
  </si>
  <si>
    <t>239,75</t>
  </si>
  <si>
    <t>234,21</t>
  </si>
  <si>
    <t>227,85</t>
  </si>
  <si>
    <t>Britische Jungferninseln</t>
  </si>
  <si>
    <t>217,39</t>
  </si>
  <si>
    <t>209,62</t>
  </si>
  <si>
    <t>201,49</t>
  </si>
  <si>
    <t>192,55</t>
  </si>
  <si>
    <t>Grenada</t>
  </si>
  <si>
    <t>192,31</t>
  </si>
  <si>
    <t>190,71</t>
  </si>
  <si>
    <t>183,06</t>
  </si>
  <si>
    <t>165,21</t>
  </si>
  <si>
    <t>163,64</t>
  </si>
  <si>
    <t>158,03</t>
  </si>
  <si>
    <t>157,58</t>
  </si>
  <si>
    <t>St. Vincent und Grenadinen</t>
  </si>
  <si>
    <t>155,96</t>
  </si>
  <si>
    <t>153,85</t>
  </si>
  <si>
    <t>149,31</t>
  </si>
  <si>
    <t>146,27</t>
  </si>
  <si>
    <t>143,76</t>
  </si>
  <si>
    <t>Liechtenstein</t>
  </si>
  <si>
    <t>138,89</t>
  </si>
  <si>
    <t>Belize</t>
  </si>
  <si>
    <t>136,81</t>
  </si>
  <si>
    <t>134,67</t>
  </si>
  <si>
    <t>129,81</t>
  </si>
  <si>
    <t>125,54</t>
  </si>
  <si>
    <t>Kap Verde</t>
  </si>
  <si>
    <t>122,53</t>
  </si>
  <si>
    <t>120,79</t>
  </si>
  <si>
    <t>119,01</t>
  </si>
  <si>
    <t>116,82</t>
  </si>
  <si>
    <t>115,38</t>
  </si>
  <si>
    <t>111,46</t>
  </si>
  <si>
    <t>108,64</t>
  </si>
  <si>
    <t>93,67</t>
  </si>
  <si>
    <t>91,78</t>
  </si>
  <si>
    <t>90,33</t>
  </si>
  <si>
    <t>88,78</t>
  </si>
  <si>
    <t>infektionsrate</t>
  </si>
  <si>
    <t>https://de.statista.com/statistik/daten/studie/1099596/umfrage/infektionsrate-bei-influenza-h1n1-faellen-nach-laendern-weltweit/</t>
  </si>
  <si>
    <t>https://de.statista.com/statistik/daten/studie/1099583/umfrage/sterberate-bei-influenza-h1n1-faellen-weltweit/</t>
  </si>
  <si>
    <t>&lt;table id="statTable" class="table"&gt;&lt;thead&gt;&lt;tr&gt;&lt;th&gt;&lt;/th&gt;&lt;th&gt;Infektionen je Millionen Einwohner&lt;/th&gt;&lt;/tr&gt;&lt;/thead&gt;&lt;tbody&gt;&lt;tr&gt;&lt;td&gt;Cookinseln</t>
  </si>
  <si>
    <t>&lt;/td&gt;&lt;td&gt;5300&lt;/td&gt;&lt;/tr&gt;&lt;tr&gt;&lt;td&gt;Montserrat</t>
  </si>
  <si>
    <t>&lt;/td&gt;&lt;td&gt;3500&lt;/td&gt;&lt;/tr&gt;&lt;tr&gt;&lt;td&gt;Kuwait</t>
  </si>
  <si>
    <t>&lt;/td&gt;&lt;td&gt;2744.72&lt;/td&gt;&lt;/tr&gt;&lt;tr&gt;&lt;td&gt;Jersey</t>
  </si>
  <si>
    <t>&lt;/td&gt;&lt;td&gt;2556.46&lt;/td&gt;&lt;/tr&gt;&lt;tr&gt;&lt;td&gt;Palau</t>
  </si>
  <si>
    <t>&lt;/td&gt;&lt;td&gt;2350&lt;/td&gt;&lt;/tr&gt;&lt;tr&gt;&lt;td&gt;Falklandinseln</t>
  </si>
  <si>
    <t>&lt;/td&gt;&lt;td&gt;2333.33&lt;/td&gt;&lt;/tr&gt;&lt;tr&gt;&lt;td&gt;Oman</t>
  </si>
  <si>
    <t>&lt;/td&gt;&lt;td&gt;2141.65&lt;/td&gt;&lt;/tr&gt;&lt;tr&gt;&lt;td&gt;Cayman Inseln</t>
  </si>
  <si>
    <t>&lt;/td&gt;&lt;td&gt;2070.18&lt;/td&gt;&lt;/tr&gt;&lt;tr&gt;&lt;td&gt;Neu-Kaledonien</t>
  </si>
  <si>
    <t>&lt;/td&gt;&lt;td&gt;2028&lt;/td&gt;&lt;/tr&gt;&lt;tr&gt;&lt;td&gt;Gibraltar</t>
  </si>
  <si>
    <t>&lt;/td&gt;&lt;td&gt;2000&lt;/td&gt;&lt;/tr&gt;&lt;tr&gt;&lt;td&gt;Brunei Darussalam</t>
  </si>
  <si>
    <t>&lt;/td&gt;&lt;td&gt;1965&lt;/td&gt;&lt;/tr&gt;&lt;tr&gt;&lt;td&gt;Sankt Martin</t>
  </si>
  <si>
    <t>&lt;/td&gt;&lt;td&gt;1944.44&lt;/td&gt;&lt;/tr&gt;&lt;tr&gt;&lt;td&gt;Guam</t>
  </si>
  <si>
    <t>&lt;/td&gt;&lt;td&gt;1898.88&lt;/td&gt;&lt;/tr&gt;&lt;tr&gt;&lt;td&gt;Die Marshallinseln</t>
  </si>
  <si>
    <t>&lt;/td&gt;&lt;td&gt;1854.84&lt;/td&gt;&lt;/tr&gt;&lt;tr&gt;&lt;td&gt;Australien</t>
  </si>
  <si>
    <t>&lt;/td&gt;&lt;td&gt;1763.63&lt;/td&gt;&lt;/tr&gt;&lt;tr&gt;&lt;td&gt;Bahrain</t>
  </si>
  <si>
    <t>&lt;/td&gt;&lt;td&gt;1675.09&lt;/td&gt;&lt;/tr&gt;&lt;tr&gt;&lt;td&gt;Turks- und Caicosinseln</t>
  </si>
  <si>
    <t>&lt;/td&gt;&lt;td&gt;1333.33&lt;/td&gt;&lt;/tr&gt;&lt;tr&gt;&lt;td&gt;Amerikanischen Samoa-Inseln</t>
  </si>
  <si>
    <t>&lt;/td&gt;&lt;td&gt;1268.66&lt;/td&gt;&lt;/tr&gt;&lt;tr&gt;&lt;td&gt;Isle of Man</t>
  </si>
  <si>
    <t>&lt;/td&gt;&lt;td&gt;983.99&lt;/td&gt;&lt;/tr&gt;&lt;tr&gt;&lt;td&gt;Anguilla</t>
  </si>
  <si>
    <t>&lt;/td&gt;&lt;td&gt;933.33&lt;/td&gt;&lt;/tr&gt;&lt;tr&gt;&lt;td&gt;Nauru</t>
  </si>
  <si>
    <t>&lt;/td&gt;&lt;td&gt;800&lt;/td&gt;&lt;/tr&gt;&lt;tr&gt;&lt;td&gt;Samoa</t>
  </si>
  <si>
    <t>&lt;/td&gt;&lt;td&gt;770.95&lt;/td&gt;&lt;/tr&gt;&lt;tr&gt;&lt;td&gt;Neuseeland</t>
  </si>
  <si>
    <t>&lt;/td&gt;&lt;td&gt;749.88&lt;/td&gt;&lt;/tr&gt;&lt;tr&gt;&lt;td&gt;Malta</t>
  </si>
  <si>
    <t>&lt;/td&gt;&lt;td&gt;745.72&lt;/td&gt;&lt;/tr&gt;&lt;tr&gt;&lt;td&gt;Die Föderierten Staaten von Mikronesien</t>
  </si>
  <si>
    <t>&lt;/td&gt;&lt;td&gt;738.74&lt;/td&gt;&lt;/tr&gt;&lt;tr&gt;&lt;td&gt;Chile</t>
  </si>
  <si>
    <t>&lt;/td&gt;&lt;td&gt;722.33&lt;/td&gt;&lt;/tr&gt;&lt;tr&gt;&lt;td&gt;Französisch Polynesien</t>
  </si>
  <si>
    <t>&lt;/td&gt;&lt;td&gt;687.73&lt;/td&gt;&lt;/tr&gt;&lt;tr&gt;&lt;td&gt;Luxemburg</t>
  </si>
  <si>
    <t>&lt;/td&gt;&lt;td&gt;685.19&lt;/td&gt;&lt;/tr&gt;&lt;tr&gt;&lt;td&gt;Antillen. Sint Maarten</t>
  </si>
  <si>
    <t>&lt;/td&gt;&lt;td&gt;634.15&lt;/td&gt;&lt;/tr&gt;&lt;tr&gt;&lt;td&gt;Island</t>
  </si>
  <si>
    <t>&lt;/td&gt;&lt;td&gt;619.2&lt;/td&gt;&lt;/tr&gt;&lt;tr&gt;&lt;td&gt;Barbados</t>
  </si>
  <si>
    <t>&lt;/td&gt;&lt;td&gt;601.56&lt;/td&gt;&lt;/tr&gt;&lt;tr&gt;&lt;td&gt;Sudan</t>
  </si>
  <si>
    <t>&lt;/td&gt;&lt;td&gt;567.75&lt;/td&gt;&lt;/tr&gt;&lt;tr&gt;&lt;td&gt;Saudi Arabien</t>
  </si>
  <si>
    <t>&lt;/td&gt;&lt;td&gt;563.74&lt;/td&gt;&lt;/tr&gt;&lt;tr&gt;&lt;td&gt;Dominica</t>
  </si>
  <si>
    <t>&lt;/td&gt;&lt;td&gt;537.31&lt;/td&gt;&lt;/tr&gt;&lt;tr&gt;&lt;td&gt;Aruba</t>
  </si>
  <si>
    <t>&lt;/td&gt;&lt;td&gt;532.71&lt;/td&gt;&lt;/tr&gt;&lt;tr&gt;&lt;td&gt;Mexiko</t>
  </si>
  <si>
    <t>&lt;/td&gt;&lt;td&gt;495.37&lt;/td&gt;&lt;/tr&gt;&lt;tr&gt;&lt;td&gt;Jordan</t>
  </si>
  <si>
    <t>ien&lt;/td&gt;&lt;td&gt;479.89&lt;/td&gt;&lt;/tr&gt;&lt;tr&gt;&lt;td&gt;Vereinigtes Königreich</t>
  </si>
  <si>
    <t>&lt;/td&gt;&lt;td&gt;468.17&lt;/td&gt;&lt;/tr&gt;&lt;tr&gt;&lt;td&gt;Thailand</t>
  </si>
  <si>
    <t>&lt;/td&gt;&lt;td&gt;451.39&lt;/td&gt;&lt;/tr&gt;&lt;tr&gt;&lt;td&gt;Jungferninseln</t>
  </si>
  <si>
    <t>&lt;/td&gt;&lt;td&gt;445.45&lt;/td&gt;&lt;/tr&gt;&lt;tr&gt;&lt;td&gt;Antillen. St Eustatius</t>
  </si>
  <si>
    <t>&lt;/td&gt;&lt;td&gt;436.3&lt;/td&gt;&lt;/tr&gt;&lt;tr&gt;&lt;td&gt;Libanon</t>
  </si>
  <si>
    <t>&lt;/td&gt;&lt;td&gt;425.27&lt;/td&gt;&lt;/tr&gt;&lt;tr&gt;&lt;td&gt;Seychellen</t>
  </si>
  <si>
    <t>&lt;/td&gt;&lt;td&gt;392.86&lt;/td&gt;&lt;/tr&gt;&lt;tr&gt;&lt;td&gt;Besetzte palästinensische Gebiete</t>
  </si>
  <si>
    <t>&lt;/td&gt;&lt;td&gt;391.86&lt;/td&gt;&lt;/tr&gt;&lt;tr&gt;&lt;td&gt;Nicaragua</t>
  </si>
  <si>
    <t>&lt;/td&gt;&lt;td&gt;378.2&lt;/td&gt;&lt;/tr&gt;&lt;tr&gt;&lt;td&gt;Costa Rica</t>
  </si>
  <si>
    <t>&lt;/td&gt;&lt;td&gt;348.55&lt;/td&gt;&lt;/tr&gt;&lt;tr&gt;&lt;td&gt;Zypern</t>
  </si>
  <si>
    <t>&lt;/td&gt;&lt;td&gt;340.99&lt;/td&gt;&lt;/tr&gt;&lt;tr&gt;&lt;td&gt;Kroatien</t>
  </si>
  <si>
    <t>&lt;/td&gt;&lt;td&gt;339.67&lt;/td&gt;&lt;/tr&gt;&lt;tr&gt;&lt;td&gt;St Lucia</t>
  </si>
  <si>
    <t>&lt;/td&gt;&lt;td&gt;319.77&lt;/td&gt;&lt;/tr&gt;&lt;tr&gt;&lt;td&gt;Mongolei</t>
  </si>
  <si>
    <t>&lt;/td&gt;&lt;td&gt;318.03&lt;/td&gt;&lt;/tr&gt;&lt;tr&gt;&lt;td&gt;Kanada</t>
  </si>
  <si>
    <t>&lt;/td&gt;&lt;td&gt;305.36&lt;/td&gt;&lt;/tr&gt;&lt;tr&gt;&lt;td&gt;Peru</t>
  </si>
  <si>
    <t>&lt;/td&gt;&lt;td&gt;304.06&lt;/td&gt;&lt;/tr&gt;&lt;tr&gt;&lt;td&gt;Portugal</t>
  </si>
  <si>
    <t>&lt;/td&gt;&lt;td&gt;278.6&lt;/td&gt;&lt;/tr&gt;&lt;tr&gt;&lt;td&gt;Antillen. Curaçao</t>
  </si>
  <si>
    <t>&lt;/td&gt;&lt;td&gt;277.78&lt;/td&gt;&lt;/tr&gt;&lt;tr&gt;&lt;td&gt;Norwegen</t>
  </si>
  <si>
    <t>&lt;/td&gt;&lt;td&gt;277.64&lt;/td&gt;&lt;/tr&gt;&lt;tr&gt;&lt;td&gt;Fidschi</t>
  </si>
  <si>
    <t>&lt;/td&gt;&lt;td&gt;275.62&lt;/td&gt;&lt;/tr&gt;&lt;tr&gt;&lt;td&gt;Irland</t>
  </si>
  <si>
    <t>&lt;/td&gt;&lt;td&gt;259.8&lt;/td&gt;&lt;/tr&gt;&lt;tr&gt;&lt;td&gt;Guernsey</t>
  </si>
  <si>
    <t>&lt;/td&gt;&lt;td&gt;258.65&lt;/td&gt;&lt;/tr&gt;&lt;tr&gt;&lt;td&gt;Singapur</t>
  </si>
  <si>
    <t>&lt;/td&gt;&lt;td&gt;256.91&lt;/td&gt;&lt;/tr&gt;&lt;tr&gt;&lt;td&gt;Argentinien</t>
  </si>
  <si>
    <t>&lt;/td&gt;&lt;td&gt;253.48&lt;/td&gt;&lt;/tr&gt;&lt;tr&gt;&lt;td&gt;Südafrika</t>
  </si>
  <si>
    <t>&lt;/td&gt;&lt;td&gt;252.17&lt;/td&gt;&lt;/tr&gt;&lt;tr&gt;&lt;td&gt;Sao Tome &amp; Principe</t>
  </si>
  <si>
    <t>&lt;/td&gt;&lt;td&gt;251.53&lt;/td&gt;&lt;/tr&gt;&lt;tr&gt;&lt;td&gt;Deutschland</t>
  </si>
  <si>
    <t>&lt;/td&gt;&lt;td&gt;242.1&lt;/td&gt;&lt;/tr&gt;&lt;tr&gt;&lt;td&gt;Israel</t>
  </si>
  <si>
    <t>&lt;/td&gt;&lt;td&gt;239.75&lt;/td&gt;&lt;/tr&gt;&lt;tr&gt;&lt;td&gt;Bolivien</t>
  </si>
  <si>
    <t>&lt;/td&gt;&lt;td&gt;234.21&lt;/td&gt;&lt;/tr&gt;&lt;tr&gt;&lt;td&gt;Panama</t>
  </si>
  <si>
    <t>&lt;/td&gt;&lt;td&gt;227.85&lt;/td&gt;&lt;/tr&gt;&lt;tr&gt;&lt;td&gt;Britische Jungferninseln</t>
  </si>
  <si>
    <t>&lt;/td&gt;&lt;td&gt;217.39&lt;/td&gt;&lt;/tr&gt;&lt;tr&gt;&lt;td&gt;Suriname</t>
  </si>
  <si>
    <t>&lt;/td&gt;&lt;td&gt;209.62&lt;/td&gt;&lt;/tr&gt;&lt;tr&gt;&lt;td&gt;Estland</t>
  </si>
  <si>
    <t>&lt;/td&gt;&lt;td&gt;201.49&lt;/td&gt;&lt;/tr&gt;&lt;tr&gt;&lt;td&gt;Griechenland</t>
  </si>
  <si>
    <t>&lt;/td&gt;&lt;td&gt;192.55&lt;/td&gt;&lt;/tr&gt;&lt;tr&gt;&lt;td&gt;Grenada</t>
  </si>
  <si>
    <t>&lt;/td&gt;&lt;td&gt;192.31&lt;/td&gt;&lt;/tr&gt;&lt;tr&gt;&lt;td&gt;Tonga</t>
  </si>
  <si>
    <t>&lt;/td&gt;&lt;td&gt;192.31&lt;/td&gt;&lt;/tr&gt;&lt;tr&gt;&lt;td&gt;Montenegro</t>
  </si>
  <si>
    <t>&lt;/td&gt;&lt;td&gt;190.71&lt;/td&gt;&lt;/tr&gt;&lt;tr&gt;&lt;td&gt;USA</t>
  </si>
  <si>
    <t>&lt;/td&gt;&lt;td&gt;183.06&lt;/td&gt;&lt;/tr&gt;&lt;tr&gt;&lt;td&gt;Ecuador</t>
  </si>
  <si>
    <t>&lt;/td&gt;&lt;td&gt;165.21&lt;/td&gt;&lt;/tr&gt;&lt;tr&gt;&lt;td&gt;Uruguay</t>
  </si>
  <si>
    <t>&lt;/td&gt;&lt;td&gt;163.64&lt;/td&gt;&lt;/tr&gt;&lt;tr&gt;&lt;td&gt;Schweiz</t>
  </si>
  <si>
    <t>&lt;/td&gt;&lt;td&gt;158.03&lt;/td&gt;&lt;/tr&gt;&lt;tr&gt;&lt;td&gt;Trinidad &amp; Tobago</t>
  </si>
  <si>
    <t>&lt;/td&gt;&lt;td&gt;157.58&lt;/td&gt;&lt;/tr&gt;&lt;tr&gt;&lt;td&gt;St Vincent und Grenadinen</t>
  </si>
  <si>
    <t>&lt;/td&gt;&lt;td&gt;155.96&lt;/td&gt;&lt;/tr&gt;&lt;tr&gt;&lt;td&gt;Bermuda</t>
  </si>
  <si>
    <t>&lt;/td&gt;&lt;td&gt;153.85&lt;/td&gt;&lt;/tr&gt;&lt;tr&gt;&lt;td&gt;Schweden</t>
  </si>
  <si>
    <t>&lt;/td&gt;&lt;td&gt;149.31&lt;/td&gt;&lt;/tr&gt;&lt;tr&gt;&lt;td&gt;Rumänien</t>
  </si>
  <si>
    <t>&lt;/td&gt;&lt;td&gt;146.27&lt;/td&gt;&lt;/tr&gt;&lt;tr&gt;&lt;td&gt;Indien</t>
  </si>
  <si>
    <t>&lt;/td&gt;&lt;td&gt;143.76&lt;/td&gt;&lt;/tr&gt;&lt;tr&gt;&lt;td&gt;Liechtenstein</t>
  </si>
  <si>
    <t>&lt;/td&gt;&lt;td&gt;138.89&lt;/td&gt;&lt;/tr&gt;&lt;tr&gt;&lt;td&gt;Belize</t>
  </si>
  <si>
    <t>&lt;/td&gt;&lt;td&gt;136.81&lt;/td&gt;&lt;/tr&gt;&lt;tr&gt;&lt;td&gt;Paraguay</t>
  </si>
  <si>
    <t>&lt;/td&gt;&lt;td&gt;134.67&lt;/td&gt;&lt;/tr&gt;&lt;tr&gt;&lt;td&gt;El Salvador</t>
  </si>
  <si>
    <t>&lt;/td&gt;&lt;td&gt;129.81&lt;/td&gt;&lt;/tr&gt;&lt;tr&gt;&lt;td&gt;Französisch-Guayana</t>
  </si>
  <si>
    <t>&lt;/td&gt;&lt;td&gt;125.54&lt;/td&gt;&lt;/tr&gt;&lt;tr&gt;&lt;td&gt;Kap Verde</t>
  </si>
  <si>
    <t>&lt;/td&gt;&lt;td&gt;122.53&lt;/td&gt;&lt;/tr&gt;&lt;tr&gt;&lt;td&gt;Slowenien</t>
  </si>
  <si>
    <t>&lt;/td&gt;&lt;td&gt;120.79&lt;/td&gt;&lt;/tr&gt;&lt;tr&gt;&lt;td&gt;Dänemark</t>
  </si>
  <si>
    <t>&lt;/td&gt;&lt;td&gt;119.01&lt;/td&gt;&lt;/tr&gt;&lt;tr&gt;&lt;td&gt;Libyen</t>
  </si>
  <si>
    <t>&lt;/td&gt;&lt;td&gt;119&lt;/td&gt;&lt;/tr&gt;&lt;tr&gt;&lt;td&gt;Tunesien</t>
  </si>
  <si>
    <t>&lt;/td&gt;&lt;td&gt;116.82&lt;/td&gt;&lt;/tr&gt;&lt;tr&gt;&lt;td&gt;St Kitts &amp; Nevis</t>
  </si>
  <si>
    <t>&lt;/td&gt;&lt;td&gt;115.38&lt;/td&gt;&lt;/tr&gt;&lt;tr&gt;&lt;td&gt;Malediven</t>
  </si>
  <si>
    <t>&lt;/td&gt;&lt;td&gt;111.46&lt;/td&gt;&lt;/tr&gt;&lt;tr&gt;&lt;td&gt;Martinique</t>
  </si>
  <si>
    <t>&lt;/td&gt;&lt;td&gt;108.64&lt;/td&gt;&lt;/tr&gt;&lt;tr&gt;&lt;td&gt;Irak</t>
  </si>
  <si>
    <t>&lt;/td&gt;&lt;td&gt;93.67&lt;/td&gt;&lt;/tr&gt;&lt;tr&gt;&lt;td&gt;Ägypten</t>
  </si>
  <si>
    <t>&lt;/td&gt;&lt;td&gt;91.78&lt;/td&gt;&lt;/tr&gt;&lt;tr&gt;&lt;td&gt;Marokko</t>
  </si>
  <si>
    <t>&lt;/td&gt;&lt;td&gt;90.33&lt;/td&gt;&lt;/tr&gt;&lt;tr&gt;&lt;td&gt;Niederlande&lt;/td&gt;&lt;td&gt;88.78&lt;/td&gt;&lt;/tr&gt;&lt;/tbody&gt;&lt;/table&gt;</t>
  </si>
  <si>
    <t>Antillen. Sint Maarten</t>
  </si>
  <si>
    <t>Antillen. St Eustatius</t>
  </si>
  <si>
    <t>St Lucia</t>
  </si>
  <si>
    <t>Antillen. Curaçao</t>
  </si>
  <si>
    <t>St Vincent und Grenadinen</t>
  </si>
  <si>
    <t>St Kitts &amp; Nevis</t>
  </si>
  <si>
    <t>https://www.who.int/influenza_vaccines_plan/resources/h1n1_deployment_report.pdf</t>
  </si>
  <si>
    <t>sterberate2</t>
  </si>
  <si>
    <t>sr1</t>
  </si>
  <si>
    <t>sr2</t>
  </si>
  <si>
    <t>https://www.ecdc.europa.eu/sites/portal/files/documents/influenza-vaccination-2007%E2%80%932008-to-2014%E2%80%932015.pdf#page=37</t>
  </si>
  <si>
    <t>Korrelation</t>
  </si>
  <si>
    <t>UK</t>
  </si>
  <si>
    <t xml:space="preserve">Türkei </t>
  </si>
  <si>
    <t>Fläche</t>
  </si>
  <si>
    <t>Bevölkerung 2010 http://www.pdwb.de/nd17.htm</t>
  </si>
  <si>
    <t>Fläche pro Person</t>
  </si>
  <si>
    <t xml:space="preserve">310,232,863 </t>
  </si>
  <si>
    <t xml:space="preserve">9,161,923 </t>
  </si>
  <si>
    <t xml:space="preserve">201,103,330 </t>
  </si>
  <si>
    <t xml:space="preserve">8,456,511 </t>
  </si>
  <si>
    <t>Länder</t>
  </si>
  <si>
    <t xml:space="preserve">1,347,563,498 </t>
  </si>
  <si>
    <t>9,326,411</t>
  </si>
  <si>
    <t xml:space="preserve">144.5 </t>
  </si>
  <si>
    <t>41,343,201</t>
  </si>
  <si>
    <t xml:space="preserve">2,736,690 </t>
  </si>
  <si>
    <t xml:space="preserve">84,440,272 </t>
  </si>
  <si>
    <t>84.8</t>
  </si>
  <si>
    <t xml:space="preserve">64,768,389 </t>
  </si>
  <si>
    <t xml:space="preserve">101.2 </t>
  </si>
  <si>
    <t xml:space="preserve">82,282,988 </t>
  </si>
  <si>
    <t xml:space="preserve">235.6 </t>
  </si>
  <si>
    <t>1,184,090,490</t>
  </si>
  <si>
    <t xml:space="preserve">2,973,190 </t>
  </si>
  <si>
    <t>398.3</t>
  </si>
  <si>
    <t xml:space="preserve">112,468,855 </t>
  </si>
  <si>
    <t>1,923,039</t>
  </si>
  <si>
    <t xml:space="preserve">58.5 </t>
  </si>
  <si>
    <t>77,804,122</t>
  </si>
  <si>
    <t xml:space="preserve">100.9 </t>
  </si>
  <si>
    <t>33,759,742</t>
  </si>
  <si>
    <t xml:space="preserve">9,093,507 </t>
  </si>
  <si>
    <t xml:space="preserve">61,284,806 </t>
  </si>
  <si>
    <t xml:space="preserve">253.7 </t>
  </si>
  <si>
    <t>id</t>
  </si>
  <si>
    <t>countries/objects</t>
  </si>
  <si>
    <t>attributes</t>
  </si>
  <si>
    <t>value</t>
  </si>
  <si>
    <t>unit</t>
  </si>
  <si>
    <t>source</t>
  </si>
  <si>
    <t>Anzahl der Todesfälle</t>
  </si>
  <si>
    <t>Frankreich *</t>
  </si>
  <si>
    <t>Belgien</t>
  </si>
  <si>
    <t>Insgesamt</t>
  </si>
  <si>
    <t>https://de.statista.com/statistik/daten/studie/71422/umfrage/todesfaelle-durch-die-schweinegrippe-in-europa/</t>
  </si>
  <si>
    <t>Anzahl der Todesfälle durch Influenza A H1N1-Fälle ("Schweinegrippe") in Europa nach Ländern von März 2009 bis April 2010</t>
  </si>
  <si>
    <t>Belgium</t>
  </si>
  <si>
    <t>group of attributes</t>
  </si>
  <si>
    <t>vaccination</t>
  </si>
  <si>
    <t>clinical risk groups</t>
  </si>
  <si>
    <t>time</t>
  </si>
  <si>
    <t>2009-2010</t>
  </si>
  <si>
    <t>ECDC</t>
  </si>
  <si>
    <t>coverage rate (0-100%)</t>
  </si>
  <si>
    <t>pregnant women</t>
  </si>
  <si>
    <t>HCWs</t>
  </si>
  <si>
    <t>Staff of long-term care facilities</t>
  </si>
  <si>
    <t>Residents of long-term care facilities</t>
  </si>
  <si>
    <t>Older population groups</t>
  </si>
  <si>
    <t>impact</t>
  </si>
  <si>
    <t>capita</t>
  </si>
  <si>
    <t>Statista</t>
  </si>
  <si>
    <t>Anzahl der Infizierten</t>
  </si>
  <si>
    <t>https://de.statista.com/statistik/daten/studie/28467/umfrage/influenza-h1n1-in-europa/</t>
  </si>
  <si>
    <t>Bestätigte Fälle von Schweinegrippe (Influenza A H1N1) in Europa nach Staaten</t>
  </si>
  <si>
    <t>&lt;table id="statTableHTML" class="table hidden"&gt;&lt;thead&gt;&lt;tr&gt;&lt;th&gt;&lt;/th&gt;&lt;th&gt;Anzahl der Infizierten&lt;/th&gt;&lt;/tr&gt;&lt;/thead&gt;&lt;tbody&gt;&lt;tr&gt;&lt;td&gt;Deutschland&lt;/td&gt;&lt;td&gt;17265&lt;/td&gt;&lt;/tr&gt;&lt;tr&gt;&lt;td&gt;Großbritannien*&lt;/td&gt;&lt;td&gt;13192&lt;/td&gt;&lt;/tr&gt;&lt;tr&gt;&lt;td&gt;Portugal&lt;/td&gt;&lt;td&gt;2820&lt;/td&gt;&lt;/tr&gt;&lt;tr&gt;&lt;td&gt;Italien&lt;/td&gt;&lt;td&gt;2058&lt;/td&gt;&lt;/tr&gt;&lt;tr&gt;&lt;td&gt;Griechenland&lt;/td&gt;&lt;td&gt;1996&lt;/td&gt;&lt;/tr&gt;&lt;tr&gt;&lt;td&gt;Spanien&lt;/td&gt;&lt;td&gt;1538&lt;/td&gt;&lt;/tr&gt;&lt;tr&gt;&lt;td&gt;Niederlande*&lt;/td&gt;&lt;td&gt;1473&lt;/td&gt;&lt;/tr&gt;&lt;tr&gt;&lt;td&gt;Norwegen&lt;/td&gt;&lt;td&gt;1153&lt;/td&gt;&lt;/tr&gt;&lt;tr&gt;&lt;td&gt;Frankreich*&lt;/td&gt;&lt;td&gt;1125&lt;/td&gt;&lt;/tr&gt;&lt;tr&gt;&lt;td&gt;Schweiz&lt;/td&gt;&lt;td&gt;1088&lt;/td&gt;&lt;/tr&gt;&lt;tr&gt;&lt;td&gt;Schweden&lt;/td&gt;&lt;td&gt;937&lt;/td&gt;&lt;/tr&gt;&lt;tr&gt;&lt;td&gt;Irland&lt;/td&gt;&lt;td&gt;815&lt;/td&gt;&lt;/tr&gt;&lt;tr&gt;&lt;td&gt;Dänemark&lt;/td&gt;&lt;td&gt;562&lt;/td&gt;&lt;/tr&gt;&lt;tr&gt;&lt;td&gt;Österreich&lt;/td&gt;&lt;td&gt;334&lt;/td&gt;&lt;/tr&gt;&lt;tr&gt;&lt;td&gt;Rumänien&lt;/td&gt;&lt;td&gt;322&lt;/td&gt;&lt;/tr&gt;&lt;tr&gt;&lt;td&gt;Zypern&lt;/td&gt;&lt;td&gt;297&lt;/td&gt;&lt;/tr&gt;&lt;tr&gt;&lt;td&gt;Malta&lt;/td&gt;&lt;td&gt;291&lt;/td&gt;&lt;/tr&gt;&lt;tr&gt;&lt;td&gt;Tschechien&lt;/td&gt;&lt;td&gt;277&lt;/td&gt;&lt;/tr&gt;&lt;tr&gt;&lt;td&gt;Finnland&lt;/td&gt;&lt;td&gt;231&lt;/td&gt;&lt;/tr&gt;&lt;tr&gt;&lt;td&gt;Slowenien&lt;/td&gt;&lt;td&gt;217&lt;/td&gt;&lt;/tr&gt;&lt;tr&gt;&lt;td&gt;Island&lt;/td&gt;&lt;td&gt;176&lt;/td&gt;&lt;/tr&gt;&lt;tr&gt;&lt;td&gt;Luxemburg&lt;/td&gt;&lt;td&gt;168&lt;/td&gt;&lt;/tr&gt;&lt;tr&gt;&lt;td&gt;Polen&lt;/td&gt;&lt;td&gt;157&lt;/td&gt;&lt;/tr&gt;&lt;tr&gt;&lt;td&gt;Ungarn&lt;/td&gt;&lt;td&gt;153&lt;/td&gt;&lt;/tr&gt;&lt;tr&gt;&lt;td&gt;Slowakei&lt;/td&gt;&lt;td&gt;128&lt;/td&gt;&lt;/tr&gt;&lt;tr&gt;&lt;td&gt;Belgien&lt;/td&gt;&lt;td&gt;126&lt;/td&gt;&lt;/tr&gt;&lt;tr&gt;&lt;td&gt;Bulgarien&lt;/td&gt;&lt;td&gt;66&lt;/td&gt;&lt;/tr&gt;&lt;tr&gt;&lt;td&gt;Estland&lt;/td&gt;&lt;td&gt;64&lt;/td&gt;&lt;/tr&gt;&lt;tr&gt;&lt;td&gt;Litauen&lt;/td&gt;&lt;td&gt;51&lt;/td&gt;&lt;/tr&gt;&lt;tr&gt;&lt;td&gt;Lettland&lt;/td&gt;&lt;td&gt;27&lt;/td&gt;&lt;/tr&gt;&lt;/tbody&gt;&lt;/table&gt;</t>
  </si>
  <si>
    <t>Großbritannien*</t>
  </si>
  <si>
    <t>Niederlande*</t>
  </si>
  <si>
    <t>Frankreich*</t>
  </si>
  <si>
    <t>Tschechien</t>
  </si>
  <si>
    <t>Stand: 26.08.2009</t>
  </si>
  <si>
    <t>environment</t>
  </si>
  <si>
    <t>Population density</t>
  </si>
  <si>
    <t>benchmark</t>
  </si>
  <si>
    <t>Population</t>
  </si>
  <si>
    <t>capita/km2</t>
  </si>
  <si>
    <t>Death ratio</t>
  </si>
  <si>
    <t>Infection ratio</t>
  </si>
  <si>
    <t>calculation</t>
  </si>
  <si>
    <t>https://de.statista.com/statistik/daten/studie/74693/umfrage/bevoelkerungsdichte-in-den-laendern-der-eu/</t>
  </si>
  <si>
    <t>Bevölkerungsdichte in den Mitgliedsstaaten im Jahr 2017</t>
  </si>
  <si>
    <t>Einwohner pro Quadratkilometer</t>
  </si>
  <si>
    <t>Großbritannien</t>
  </si>
  <si>
    <t>EU *</t>
  </si>
  <si>
    <t>Anteil Stadtbewohner an der Gesamtbevölkerung</t>
  </si>
  <si>
    <t>EuroZone</t>
  </si>
  <si>
    <t>EU</t>
  </si>
  <si>
    <t>https://de.statista.com/statistik/daten/studie/249029/umfrage/urbanisierung-in-den-eu-laendern/</t>
  </si>
  <si>
    <t>Urbanisierungsgrad in den Mitgliedsstaaten im Jahr 2018</t>
  </si>
  <si>
    <t>Urbanisation grade</t>
  </si>
  <si>
    <t>%</t>
  </si>
  <si>
    <t>irrelevant</t>
  </si>
  <si>
    <t>status</t>
  </si>
  <si>
    <t>used</t>
  </si>
  <si>
    <t>background</t>
  </si>
  <si>
    <t>status2</t>
  </si>
  <si>
    <t>relative</t>
  </si>
  <si>
    <t>absolute</t>
  </si>
  <si>
    <t>https://ec.europa.eu/eurostat/databrowser/view/tps00001/default/table?lang=en</t>
  </si>
  <si>
    <t>Population on 1 January [TPS00001]</t>
  </si>
  <si>
    <t>Open product page</t>
  </si>
  <si>
    <t>Open in Data Browser</t>
  </si>
  <si>
    <t xml:space="preserve">Description: </t>
  </si>
  <si>
    <t>The number of persons having their usual residence in a country on 1 January of the respective year. When usually resident population is not available, countries may report legal or registered residents.</t>
  </si>
  <si>
    <t xml:space="preserve">Last update of data: </t>
  </si>
  <si>
    <t>05/02/2020 11:00</t>
  </si>
  <si>
    <t xml:space="preserve">Last change of data structure: </t>
  </si>
  <si>
    <t>Institutional source(s)</t>
  </si>
  <si>
    <t>Eurostat</t>
  </si>
  <si>
    <t>Source dataset(s)</t>
  </si>
  <si>
    <t>This dataset is computed from</t>
  </si>
  <si>
    <t>DEMO_GIND</t>
  </si>
  <si>
    <t>Contents</t>
  </si>
  <si>
    <t>Demographic indicator</t>
  </si>
  <si>
    <t>Time frequency</t>
  </si>
  <si>
    <t>Sheet 1</t>
  </si>
  <si>
    <t>Population on 1 January - total</t>
  </si>
  <si>
    <t>Annual</t>
  </si>
  <si>
    <t>Structure</t>
  </si>
  <si>
    <t>Dimension</t>
  </si>
  <si>
    <t>Position</t>
  </si>
  <si>
    <t>Label</t>
  </si>
  <si>
    <t>Geopolitical entity (reporting)</t>
  </si>
  <si>
    <t>European Union - 27 countries (from 2020)</t>
  </si>
  <si>
    <t>European Union - 28 countries (2013-2020)</t>
  </si>
  <si>
    <t>European Union - 27 countries (2007-2013)</t>
  </si>
  <si>
    <t>Euro area - 19 countries  (from 2015)</t>
  </si>
  <si>
    <t>Euro area - 18 countries (2014)</t>
  </si>
  <si>
    <t>Czechia</t>
  </si>
  <si>
    <t>Denmark</t>
  </si>
  <si>
    <t>Germany (until 1990 former territory of the FRG)</t>
  </si>
  <si>
    <t>Estonia</t>
  </si>
  <si>
    <t>Ireland</t>
  </si>
  <si>
    <t>France</t>
  </si>
  <si>
    <t>France (metropolitan)</t>
  </si>
  <si>
    <t>Croatia</t>
  </si>
  <si>
    <t>Cyprus</t>
  </si>
  <si>
    <t>Latvia</t>
  </si>
  <si>
    <t>Lithuania</t>
  </si>
  <si>
    <t>Luxembourg</t>
  </si>
  <si>
    <t>Netherlands</t>
  </si>
  <si>
    <t>Slovenia</t>
  </si>
  <si>
    <t>Sweden</t>
  </si>
  <si>
    <t>United Kingdom</t>
  </si>
  <si>
    <t>Iceland</t>
  </si>
  <si>
    <t>Norway</t>
  </si>
  <si>
    <t>Switzerland</t>
  </si>
  <si>
    <t>North Macedonia</t>
  </si>
  <si>
    <t>Albania</t>
  </si>
  <si>
    <t>Andorra</t>
  </si>
  <si>
    <t>Bosnia and Herzegovina</t>
  </si>
  <si>
    <t>Kosovo (under United Nations Security Council Resolution 1244/99)</t>
  </si>
  <si>
    <t>Monaco</t>
  </si>
  <si>
    <t>San Marino</t>
  </si>
  <si>
    <t>Armenia</t>
  </si>
  <si>
    <t>Azerbaijan</t>
  </si>
  <si>
    <t>Time</t>
  </si>
  <si>
    <t>2009</t>
  </si>
  <si>
    <t>Data extracted on 12/03/2020 11:06:35 from [ESTAT]</t>
  </si>
  <si>
    <t xml:space="preserve">Dataset: </t>
  </si>
  <si>
    <t xml:space="preserve">Last updated: </t>
  </si>
  <si>
    <t>TIME</t>
  </si>
  <si>
    <t/>
  </si>
  <si>
    <t>GEO (Labels)</t>
  </si>
  <si>
    <t>:</t>
  </si>
  <si>
    <t>Special value</t>
  </si>
  <si>
    <t>not available</t>
  </si>
  <si>
    <t>https://ec.europa.eu/eurostat/databrowser/view/tps00001/CustomView_1/table?lang=en</t>
  </si>
  <si>
    <t>rate compared to 1.000.000 capita</t>
  </si>
  <si>
    <t>…</t>
  </si>
  <si>
    <t>X1</t>
  </si>
  <si>
    <t>X2</t>
  </si>
  <si>
    <t>X3</t>
  </si>
  <si>
    <t>X4</t>
  </si>
  <si>
    <t>X5</t>
  </si>
  <si>
    <t>X6</t>
  </si>
  <si>
    <t>X7</t>
  </si>
  <si>
    <t>direction</t>
  </si>
  <si>
    <t>X8</t>
  </si>
  <si>
    <t>X9</t>
  </si>
  <si>
    <t>Y</t>
  </si>
  <si>
    <t>no</t>
  </si>
  <si>
    <t>modell1</t>
  </si>
  <si>
    <t>the more is the vaccination rate / the less is Y</t>
  </si>
  <si>
    <t>the more is the density / the more is Y</t>
  </si>
  <si>
    <t>the more is the urbanisation / the more is Y</t>
  </si>
  <si>
    <t>the more is the infection / the more is Y</t>
  </si>
  <si>
    <t>direction_id</t>
  </si>
  <si>
    <t>Összeg / value</t>
  </si>
  <si>
    <t>https://ec.europa.eu/eurostat/web/population-demography-migration-projections/data/main-tables</t>
  </si>
  <si>
    <t>remark</t>
  </si>
  <si>
    <t>value from vaccine3</t>
  </si>
  <si>
    <t>value from only-EU</t>
  </si>
  <si>
    <t>formula</t>
  </si>
  <si>
    <t>https://en.wikipedia.org/wiki/Demography_of_the_United_Kingdom#Population_change_over_time</t>
  </si>
  <si>
    <r>
      <t>Population density (people per km</t>
    </r>
    <r>
      <rPr>
        <vertAlign val="superscript"/>
        <sz val="5"/>
        <color theme="1"/>
        <rFont val="Calibri"/>
        <family val="2"/>
        <charset val="238"/>
        <scheme val="minor"/>
      </rPr>
      <t>2</t>
    </r>
    <r>
      <rPr>
        <sz val="6"/>
        <color theme="1"/>
        <rFont val="Calibri"/>
        <family val="2"/>
        <charset val="238"/>
        <scheme val="minor"/>
      </rPr>
      <t>) by country, 2012.</t>
    </r>
  </si>
  <si>
    <t>Part</t>
  </si>
  <si>
    <t>(mid-2018)[25]</t>
  </si>
  <si>
    <t>Percentage of total</t>
  </si>
  <si>
    <t>population (%)</t>
  </si>
  <si>
    <t>Area</t>
  </si>
  <si>
    <t>(km2)[26]</t>
  </si>
  <si>
    <t>Percentage</t>
  </si>
  <si>
    <t>of total</t>
  </si>
  <si>
    <t>area (%)</t>
  </si>
  <si>
    <t>density</t>
  </si>
  <si>
    <t>England</t>
  </si>
  <si>
    <t>130,309</t>
  </si>
  <si>
    <t>430/km²</t>
  </si>
  <si>
    <t>Scotland</t>
  </si>
  <si>
    <t>77,911</t>
  </si>
  <si>
    <t>70/km²</t>
  </si>
  <si>
    <t>Wales</t>
  </si>
  <si>
    <t>20,736</t>
  </si>
  <si>
    <t>151/km²</t>
  </si>
  <si>
    <t>Northern Ireland</t>
  </si>
  <si>
    <t>13,793</t>
  </si>
  <si>
    <t>136/km²</t>
  </si>
  <si>
    <t>242,749</t>
  </si>
  <si>
    <t>274/km²</t>
  </si>
  <si>
    <t>https://www.worldometers.info/world-population/norway-population/</t>
  </si>
  <si>
    <t>https://www.worldometers.info/world-population/iceland-population/</t>
  </si>
  <si>
    <t>max</t>
  </si>
  <si>
    <t>min</t>
  </si>
  <si>
    <t>iX1</t>
  </si>
  <si>
    <t>iX2</t>
  </si>
  <si>
    <t>iX3</t>
  </si>
  <si>
    <t>iX4</t>
  </si>
  <si>
    <t>iX5</t>
  </si>
  <si>
    <t>iX6</t>
  </si>
  <si>
    <t>iX7</t>
  </si>
  <si>
    <t>iX8</t>
  </si>
  <si>
    <t>iX9</t>
  </si>
  <si>
    <t>Azonos�t�:</t>
  </si>
  <si>
    <t>Objektumok:</t>
  </si>
  <si>
    <t>Attrib�tumok:</t>
  </si>
  <si>
    <t>Lepcs�k:</t>
  </si>
  <si>
    <t>Eltol�s:</t>
  </si>
  <si>
    <t>Le�r�s:</t>
  </si>
  <si>
    <t>COCO STD: 2656909</t>
  </si>
  <si>
    <t>Rangsor</t>
  </si>
  <si>
    <t>X(A1)</t>
  </si>
  <si>
    <t>X(A2)</t>
  </si>
  <si>
    <t>X(A3)</t>
  </si>
  <si>
    <t>X(A4)</t>
  </si>
  <si>
    <t>X(A5)</t>
  </si>
  <si>
    <t>X(A6)</t>
  </si>
  <si>
    <t>X(A7)</t>
  </si>
  <si>
    <t>X(A8)</t>
  </si>
  <si>
    <t>X(A9)</t>
  </si>
  <si>
    <t>X(A10)</t>
  </si>
  <si>
    <t>X(A11)</t>
  </si>
  <si>
    <t>X(A12)</t>
  </si>
  <si>
    <t>X(A13)</t>
  </si>
  <si>
    <t>X(A14)</t>
  </si>
  <si>
    <t>X(A15)</t>
  </si>
  <si>
    <t>X(A16)</t>
  </si>
  <si>
    <t>X(A17)</t>
  </si>
  <si>
    <t>X(A18)</t>
  </si>
  <si>
    <t>Y(A19)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</si>
  <si>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</si>
  <si>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</si>
  <si>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</si>
  <si>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</si>
  <si>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</si>
  <si>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</si>
  <si>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</si>
  <si>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</si>
  <si>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</si>
  <si>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</si>
  <si>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</si>
  <si>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</si>
  <si>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</si>
  <si>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</si>
  <si>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</si>
  <si>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</si>
  <si>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</si>
  <si>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</si>
  <si>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</si>
  <si>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</si>
  <si>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</si>
  <si>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</si>
  <si>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</si>
  <si>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</si>
  <si>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O25</t>
  </si>
  <si>
    <t>O26</t>
  </si>
  <si>
    <t>O27</t>
  </si>
  <si>
    <t>L�pcs�k(1)</t>
  </si>
  <si>
    <t>S1</t>
  </si>
  <si>
    <t>(3170.8+4798.3)/(2)=3984.6</t>
  </si>
  <si>
    <t>(857.9+0)/(2)=428.95</t>
  </si>
  <si>
    <t>(10210.5+9144.9)/(2)=9677.65</t>
  </si>
  <si>
    <t>(0+0)/(2)=0</t>
  </si>
  <si>
    <t>(747.8+550.5)/(2)=649.1</t>
  </si>
  <si>
    <t>(2522.8+822.6)/(2)=1672.65</t>
  </si>
  <si>
    <t>(6169.3+3179.2)/(2)=4674.2</t>
  </si>
  <si>
    <t>(0+1514.3)/(2)=757.15</t>
  </si>
  <si>
    <t>(4633.2+1663.8)/(2)=3148.5</t>
  </si>
  <si>
    <t>(1834.2+6279.4)/(2)=4056.75</t>
  </si>
  <si>
    <t>(1870.5+4697.6)/(2)=3284.05</t>
  </si>
  <si>
    <t>(9423.2+9237.3)/(2)=9330.25</t>
  </si>
  <si>
    <t>(0+2415.8)/(2)=1207.9</t>
  </si>
  <si>
    <t>S2</t>
  </si>
  <si>
    <t>(2390.9+0)/(2)=1195.45</t>
  </si>
  <si>
    <t>(4072.3+1382.4)/(2)=2727.35</t>
  </si>
  <si>
    <t>(3958.1+3782.6)/(2)=3870.35</t>
  </si>
  <si>
    <t>S3</t>
  </si>
  <si>
    <t>(631.5+822.6)/(2)=727</t>
  </si>
  <si>
    <t>S4</t>
  </si>
  <si>
    <t>S5</t>
  </si>
  <si>
    <t>(1382.4+0)/(2)=691.2</t>
  </si>
  <si>
    <t>S6</t>
  </si>
  <si>
    <t>S7</t>
  </si>
  <si>
    <t>S8</t>
  </si>
  <si>
    <t>(0+3037.9)/(2)=1518.95</t>
  </si>
  <si>
    <t>(0+1568.3)/(2)=784.15</t>
  </si>
  <si>
    <t>S9</t>
  </si>
  <si>
    <t>(631.5+0)/(2)=315.75</t>
  </si>
  <si>
    <t>(1834.2+5430.8)/(2)=3632.5</t>
  </si>
  <si>
    <t>S10</t>
  </si>
  <si>
    <t>(971.1+4358)/(2)=2664.55</t>
  </si>
  <si>
    <t>S11</t>
  </si>
  <si>
    <t>(2280.8+2313)/(2)=2296.85</t>
  </si>
  <si>
    <t>S12</t>
  </si>
  <si>
    <t>S13</t>
  </si>
  <si>
    <t>S14</t>
  </si>
  <si>
    <t>(0+2313)/(2)=1156.5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</si>
  <si>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</si>
  <si>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</si>
  <si>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</si>
  <si>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</si>
  <si>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</si>
  <si>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</si>
  <si>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</si>
  <si>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</si>
  <si>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</si>
  <si>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</si>
  <si>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</si>
  <si>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</si>
  <si>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</si>
  <si>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L�pcs�k(2)</t>
  </si>
  <si>
    <t>COCO:STD</t>
  </si>
  <si>
    <t>Becsl�s</t>
  </si>
  <si>
    <t>T�ny+0</t>
  </si>
  <si>
    <t>Delta</t>
  </si>
  <si>
    <t>Delta/T�ny</t>
  </si>
  <si>
    <t>S1 �sszeg:</t>
  </si>
  <si>
    <t>S27 �sszeg:</t>
  </si>
  <si>
    <t>Becsl�s �sszeg:</t>
  </si>
  <si>
    <t>T�ny �sszeg:</t>
  </si>
  <si>
    <t>T�ny-becsl�s elt�r�s:</t>
  </si>
  <si>
    <t>T�ny n�gyzet�sszeg:</t>
  </si>
  <si>
    <t>Becsl�s n�gyzet�sszeg:</t>
  </si>
  <si>
    <t>N�gyzet�sszeg hiba:</t>
  </si>
  <si>
    <t>Open url</t>
  </si>
  <si>
    <r>
      <t>Maxim�lis mem�ria haszn�lat: </t>
    </r>
    <r>
      <rPr>
        <b/>
        <sz val="6"/>
        <color rgb="FF333333"/>
        <rFont val="Verdana"/>
        <family val="2"/>
        <charset val="238"/>
      </rPr>
      <t>1.55 Mb</t>
    </r>
  </si>
  <si>
    <r>
      <t>A futtat�s id�tartama: </t>
    </r>
    <r>
      <rPr>
        <b/>
        <sz val="6"/>
        <color rgb="FF333333"/>
        <rFont val="Verdana"/>
        <family val="2"/>
        <charset val="238"/>
      </rPr>
      <t>0.35 mp (0.01 p)</t>
    </r>
  </si>
  <si>
    <t>ratio</t>
  </si>
  <si>
    <t>korrel</t>
  </si>
  <si>
    <t>the-more-the-more</t>
  </si>
  <si>
    <t>NO</t>
  </si>
  <si>
    <t>opt(-)</t>
  </si>
  <si>
    <t>polynom</t>
  </si>
  <si>
    <t>COCO STD: 2271645</t>
  </si>
  <si>
    <t>Y(A10)</t>
  </si>
  <si>
    <t>(6406.2+1732.6)/(2)=4069.4</t>
  </si>
  <si>
    <t>(38+3204.7)/(2)=1621.35</t>
  </si>
  <si>
    <t>(6755.6+3350.1)/(2)=5052.85</t>
  </si>
  <si>
    <t>(0+10782.7)/(2)=5391.35</t>
  </si>
  <si>
    <t>(2559.2+1732.6)/(2)=2145.9</t>
  </si>
  <si>
    <t>(1877.9+1732.6)/(2)=1805.25</t>
  </si>
  <si>
    <t>(4679.1+3350.1)/(2)=4014.6</t>
  </si>
  <si>
    <t>(1877.9+40.1)/(2)=959.05</t>
  </si>
  <si>
    <t>(1482+3350.1)/(2)=2416.05</t>
  </si>
  <si>
    <t>(0+7896.9)/(2)=3948.45</t>
  </si>
  <si>
    <t>(0+3204.7)/(2)=1602.35</t>
  </si>
  <si>
    <t>(0+2366.1)/(2)=1183.05</t>
  </si>
  <si>
    <t>(0+2847.8)/(2)=1423.9</t>
  </si>
  <si>
    <t>(1482+3026.8)/(2)=2254.4</t>
  </si>
  <si>
    <t>(1837.8+0)/(2)=918.9</t>
  </si>
  <si>
    <r>
      <t>Maxim�lis mem�ria haszn�lat: </t>
    </r>
    <r>
      <rPr>
        <b/>
        <sz val="6"/>
        <color rgb="FF333333"/>
        <rFont val="Verdana"/>
        <family val="2"/>
        <charset val="238"/>
      </rPr>
      <t>1.48 Mb</t>
    </r>
  </si>
  <si>
    <r>
      <t>A futtat�s id�tartama: </t>
    </r>
    <r>
      <rPr>
        <b/>
        <sz val="6"/>
        <color rgb="FF333333"/>
        <rFont val="Verdana"/>
        <family val="2"/>
        <charset val="238"/>
      </rPr>
      <t>0.08 mp (0 p)</t>
    </r>
  </si>
  <si>
    <t>becslés</t>
  </si>
  <si>
    <t>no direction compared to itself</t>
  </si>
  <si>
    <t>RANKING VALUES</t>
  </si>
  <si>
    <t>Death ratio*1000</t>
  </si>
  <si>
    <t>https://miau.my-x.hu/cocostd</t>
  </si>
  <si>
    <t>COCO STD: 8433239</t>
  </si>
  <si>
    <t>(0+9090.2)/(2)=4545.1</t>
  </si>
  <si>
    <t>(6406.2+0)/(2)=3203.1</t>
  </si>
  <si>
    <t>(78.1+3204.7)/(2)=1641.45</t>
  </si>
  <si>
    <t>(6715.4+5082.7)/(2)=5899.05</t>
  </si>
  <si>
    <t>(2479+0)/(2)=1239.5</t>
  </si>
  <si>
    <t>(4679.1+5082.7)/(2)=4880.9</t>
  </si>
  <si>
    <t>(1522.1+5082.7)/(2)=3302.4</t>
  </si>
  <si>
    <t>(0+6204.4)/(2)=3102.2</t>
  </si>
  <si>
    <t>(0+673.7)/(2)=336.85</t>
  </si>
  <si>
    <t>(0+1155.4)/(2)=577.7</t>
  </si>
  <si>
    <t>(1797.7+0)/(2)=898.85</t>
  </si>
  <si>
    <t>(1522.1+4759.4)/(2)=3140.75</t>
  </si>
  <si>
    <r>
      <t>A futtat�s id�tartama: </t>
    </r>
    <r>
      <rPr>
        <b/>
        <sz val="6"/>
        <color rgb="FF333333"/>
        <rFont val="Verdana"/>
        <family val="2"/>
        <charset val="238"/>
      </rPr>
      <t>0.15 mp (0 p)</t>
    </r>
  </si>
  <si>
    <t>Estimations (Y)</t>
  </si>
  <si>
    <t>Facst (Y)</t>
  </si>
  <si>
    <t>Differences</t>
  </si>
  <si>
    <t>COCO STD: 3589152</t>
  </si>
  <si>
    <t>(1834+6599.7)/(2)=4216.85</t>
  </si>
  <si>
    <t>(6168.8+493.3)/(2)=3331</t>
  </si>
  <si>
    <t>(0+2902.6)/(2)=1451.3</t>
  </si>
  <si>
    <t>(4632.8+2640.9)/(2)=3636.85</t>
  </si>
  <si>
    <t>(6501.1+1256.6)/(2)=3878.85</t>
  </si>
  <si>
    <t>(0+5942.4)/(2)=2971.2</t>
  </si>
  <si>
    <t>(9395.4+10277.1)/(2)=9836.25</t>
  </si>
  <si>
    <t>(2125.8+2418.7)/(2)=2272.25</t>
  </si>
  <si>
    <t>(2522.5+734.2)/(2)=1628.4</t>
  </si>
  <si>
    <t>(1870.4+4982.8)/(2)=3426.55</t>
  </si>
  <si>
    <t>(9189.8+7209.3)/(2)=8199.55</t>
  </si>
  <si>
    <t>(0+3560)/(2)=1780</t>
  </si>
  <si>
    <t>(3022.1+1256.6)/(2)=2139.35</t>
  </si>
  <si>
    <t>(3556.9+1791.4)/(2)=2674.15</t>
  </si>
  <si>
    <t>(50.9+734.2)/(2)=392.55</t>
  </si>
  <si>
    <t>(3719.9+2602.5)/(2)=3161.25</t>
  </si>
  <si>
    <t>(3719.9+2046.9)/(2)=2883.45</t>
  </si>
  <si>
    <t>(2862.1+1184.9)/(2)=2023.55</t>
  </si>
  <si>
    <t>(1382.3+0)/(2)=691.15</t>
  </si>
  <si>
    <t>(1677.2+4053.3)/(2)=2865.25</t>
  </si>
  <si>
    <t>(1834+6598.7)/(2)=4216.35</t>
  </si>
  <si>
    <t>(1834+5116.7)/(2)=3475.4</t>
  </si>
  <si>
    <t>(1096.7+0)/(2)=548.35</t>
  </si>
  <si>
    <t>(2862.1+0)/(2)=1431.05</t>
  </si>
  <si>
    <t>(0+36.3)/(2)=18.15</t>
  </si>
  <si>
    <t>(0+2545.4)/(2)=1272.7</t>
  </si>
  <si>
    <t>(233.7+0)/(2)=116.85</t>
  </si>
  <si>
    <r>
      <t>Maxim�lis mem�ria haszn�lat: </t>
    </r>
    <r>
      <rPr>
        <b/>
        <sz val="6"/>
        <color rgb="FF333333"/>
        <rFont val="Verdana"/>
        <family val="2"/>
        <charset val="238"/>
      </rPr>
      <t>1.54 Mb</t>
    </r>
  </si>
  <si>
    <r>
      <t>A futtat�s id�tartama: </t>
    </r>
    <r>
      <rPr>
        <b/>
        <sz val="6"/>
        <color rgb="FF333333"/>
        <rFont val="Verdana"/>
        <family val="2"/>
        <charset val="238"/>
      </rPr>
      <t>0.2 mp (0 p)</t>
    </r>
  </si>
  <si>
    <t>estimation2</t>
  </si>
  <si>
    <t>&lt;--correlations--&gt;</t>
  </si>
  <si>
    <t>differences2</t>
  </si>
  <si>
    <t>RAW OAM</t>
  </si>
  <si>
    <t>ranking value</t>
  </si>
  <si>
    <t>….</t>
  </si>
  <si>
    <t>Estimations</t>
  </si>
  <si>
    <t>curl_input</t>
  </si>
  <si>
    <t>curl_output</t>
  </si>
  <si>
    <t>correlation</t>
  </si>
  <si>
    <t>R2=correlation^2</t>
  </si>
  <si>
    <t>COCO STD: 2583409</t>
  </si>
  <si>
    <r>
      <t>A futtat�s id�tartama: </t>
    </r>
    <r>
      <rPr>
        <b/>
        <sz val="6"/>
        <color rgb="FF333333"/>
        <rFont val="Verdana"/>
        <family val="2"/>
        <charset val="238"/>
      </rPr>
      <t>0.23 mp (0 p)</t>
    </r>
  </si>
  <si>
    <t>Facts</t>
  </si>
  <si>
    <t>as expected</t>
  </si>
  <si>
    <t>inverse</t>
  </si>
  <si>
    <t>R2</t>
  </si>
  <si>
    <t>STAIRS</t>
  </si>
  <si>
    <t>https://miau.my-x.hu/cocomcm</t>
  </si>
  <si>
    <t>Teszt</t>
  </si>
  <si>
    <t>COCO MCM: Teszt</t>
  </si>
  <si>
    <t>COCO:MCM</t>
  </si>
  <si>
    <t>Maxim�lis mem�ria haszn�lat: 1.39 Mb</t>
  </si>
  <si>
    <t>correltion</t>
  </si>
  <si>
    <t>(1763+5895)/(2)=3829</t>
  </si>
  <si>
    <t>(0+2125.4)/(2)=1062.7</t>
  </si>
  <si>
    <t>(6251.4+4126)/(2)=5188.65</t>
  </si>
  <si>
    <t>(0+91.8)/(2)=45.9</t>
  </si>
  <si>
    <t>(476.2+3868.4)/(2)=2172.3</t>
  </si>
  <si>
    <t>(5592.5+0)/(2)=2796.25</t>
  </si>
  <si>
    <t>(4737.9+12154.3)/(2)=8446.15</t>
  </si>
  <si>
    <t>(439.3+7534.2)/(2)=3986.7</t>
  </si>
  <si>
    <t>(0+3631.8)/(2)=1815.9</t>
  </si>
  <si>
    <t>(4435.5+5957.9)/(2)=5196.65</t>
  </si>
  <si>
    <t>(4896.7+0)/(2)=2448.35</t>
  </si>
  <si>
    <t>(1328.7+3159.6)/(2)=2244.2</t>
  </si>
  <si>
    <t>(2650.5+0)/(2)=1325.25</t>
  </si>
  <si>
    <t>(1522.4+0)/(2)=761.2</t>
  </si>
  <si>
    <t>(2565.6+3541)/(2)=3053.3</t>
  </si>
  <si>
    <t>(1562.3+711.8)/(2)=1137.05</t>
  </si>
  <si>
    <t>(1594.3+0)/(2)=797.15</t>
  </si>
  <si>
    <t>(0+2108.4)/(2)=1054.2</t>
  </si>
  <si>
    <t>(5740.2+0)/(2)=2870.1</t>
  </si>
  <si>
    <t>(1437.6+3837.5)/(2)=2637.5</t>
  </si>
  <si>
    <t>(1683.1+0)/(2)=841.55</t>
  </si>
  <si>
    <t>(1054.2+4428.5)/(2)=2741.35</t>
  </si>
  <si>
    <t>S7 �sszeg:</t>
  </si>
  <si>
    <t>A futtat�s id�tartama: 0.06 mp (0 p)</t>
  </si>
  <si>
    <t>R^2</t>
  </si>
  <si>
    <t>level2</t>
  </si>
  <si>
    <t>level3</t>
  </si>
  <si>
    <t>level1</t>
  </si>
  <si>
    <t>type1</t>
  </si>
  <si>
    <t>type2</t>
  </si>
  <si>
    <t>type3</t>
  </si>
  <si>
    <t>type4</t>
  </si>
  <si>
    <t>type5</t>
  </si>
  <si>
    <t>type6</t>
  </si>
  <si>
    <t>&lt;0</t>
  </si>
  <si>
    <t>&gt;0</t>
  </si>
  <si>
    <t>CZ</t>
  </si>
  <si>
    <t>FI</t>
  </si>
  <si>
    <t>GR</t>
  </si>
  <si>
    <t>LU</t>
  </si>
  <si>
    <t>DK</t>
  </si>
  <si>
    <t>EE</t>
  </si>
  <si>
    <t>LT</t>
  </si>
  <si>
    <t>LV</t>
  </si>
  <si>
    <t>SI</t>
  </si>
  <si>
    <t>Stairs</t>
  </si>
  <si>
    <t>Death rate</t>
  </si>
  <si>
    <t>profile: Hungary</t>
  </si>
  <si>
    <t>Diff/Fact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</si>
</sst>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0.0000"/>
  </numFmts>
  <fonts count="6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6"/>
      <color rgb="FF222222"/>
      <name val="Arial"/>
      <family val="2"/>
      <charset val="238"/>
    </font>
    <font>
      <b/>
      <sz val="5"/>
      <color rgb="FF222222"/>
      <name val="Arial"/>
      <family val="2"/>
      <charset val="238"/>
    </font>
    <font>
      <sz val="6"/>
      <color rgb="FF222222"/>
      <name val="Arial"/>
      <family val="2"/>
      <charset val="238"/>
    </font>
    <font>
      <sz val="6"/>
      <color rgb="FF0B0080"/>
      <name val="Arial"/>
      <family val="2"/>
      <charset val="238"/>
    </font>
    <font>
      <vertAlign val="superscript"/>
      <sz val="5"/>
      <color rgb="FF0B0080"/>
      <name val="Arial"/>
      <family val="2"/>
      <charset val="238"/>
    </font>
    <font>
      <sz val="6"/>
      <color rgb="FF000000"/>
      <name val="Arial"/>
      <family val="2"/>
      <charset val="238"/>
    </font>
    <font>
      <b/>
      <sz val="6"/>
      <color theme="1"/>
      <name val="Calibri"/>
      <family val="2"/>
      <charset val="238"/>
      <scheme val="minor"/>
    </font>
    <font>
      <sz val="6"/>
      <color rgb="FF0645AD"/>
      <name val="Calibri"/>
      <family val="2"/>
      <charset val="238"/>
      <scheme val="minor"/>
    </font>
    <font>
      <sz val="5"/>
      <color rgb="FF222222"/>
      <name val="Calibri"/>
      <family val="2"/>
      <charset val="238"/>
      <scheme val="minor"/>
    </font>
    <font>
      <vertAlign val="superscript"/>
      <sz val="4"/>
      <color rgb="FF222222"/>
      <name val="Calibri"/>
      <family val="2"/>
      <charset val="238"/>
      <scheme val="minor"/>
    </font>
    <font>
      <vertAlign val="superscript"/>
      <sz val="4"/>
      <color rgb="FF0B0080"/>
      <name val="Calibri"/>
      <family val="2"/>
      <charset val="238"/>
      <scheme val="minor"/>
    </font>
    <font>
      <sz val="6"/>
      <color rgb="FF222222"/>
      <name val="Calibri"/>
      <family val="2"/>
      <charset val="238"/>
      <scheme val="minor"/>
    </font>
    <font>
      <sz val="6"/>
      <color rgb="FF000000"/>
      <name val="Calibri"/>
      <family val="2"/>
      <charset val="238"/>
      <scheme val="minor"/>
    </font>
    <font>
      <sz val="5"/>
      <color rgb="FF0B008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.5"/>
      <color rgb="FF000000"/>
      <name val="Arial"/>
      <family val="2"/>
      <charset val="238"/>
    </font>
    <font>
      <b/>
      <sz val="8.5"/>
      <color rgb="FF000000"/>
      <name val="Arial"/>
      <family val="2"/>
      <charset val="238"/>
    </font>
    <font>
      <sz val="8.5"/>
      <color rgb="FF000000"/>
      <name val="Arial"/>
      <family val="2"/>
      <charset val="238"/>
    </font>
    <font>
      <sz val="10"/>
      <color rgb="FF000000"/>
      <name val="Courier New"/>
      <family val="3"/>
      <charset val="238"/>
    </font>
    <font>
      <vertAlign val="superscript"/>
      <sz val="8.5"/>
      <color rgb="FF000000"/>
      <name val="Arial"/>
      <family val="2"/>
      <charset val="238"/>
    </font>
    <font>
      <sz val="5.5"/>
      <color rgb="FF000000"/>
      <name val="Arial"/>
      <family val="2"/>
      <charset val="238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sz val="14"/>
      <color rgb="FF0F2741"/>
      <name val="Arial"/>
      <family val="2"/>
      <charset val="238"/>
    </font>
    <font>
      <i/>
      <sz val="11"/>
      <color rgb="FF455F7C"/>
      <name val="Arial"/>
      <family val="2"/>
      <charset val="238"/>
    </font>
    <font>
      <sz val="11"/>
      <color indexed="8"/>
      <name val="Calibri"/>
      <family val="2"/>
      <scheme val="minor"/>
    </font>
    <font>
      <b/>
      <sz val="11"/>
      <name val="Arial"/>
      <family val="2"/>
      <charset val="238"/>
    </font>
    <font>
      <u/>
      <sz val="9"/>
      <color indexed="12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b/>
      <sz val="9"/>
      <color indexed="9"/>
      <name val="Arial"/>
      <family val="2"/>
      <charset val="238"/>
    </font>
    <font>
      <sz val="8"/>
      <name val="Calibri"/>
      <family val="2"/>
      <charset val="238"/>
      <scheme val="minor"/>
    </font>
    <font>
      <sz val="6"/>
      <color theme="1"/>
      <name val="Calibri"/>
      <family val="2"/>
      <charset val="238"/>
      <scheme val="minor"/>
    </font>
    <font>
      <vertAlign val="superscript"/>
      <sz val="5"/>
      <color theme="1"/>
      <name val="Calibri"/>
      <family val="2"/>
      <charset val="238"/>
      <scheme val="minor"/>
    </font>
    <font>
      <b/>
      <sz val="7"/>
      <color rgb="FF222222"/>
      <name val="Calibri"/>
      <family val="2"/>
      <charset val="238"/>
      <scheme val="minor"/>
    </font>
    <font>
      <sz val="7"/>
      <color rgb="FF222222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4"/>
      <color rgb="FF000000"/>
      <name val="Times New Roman"/>
      <family val="1"/>
      <charset val="238"/>
    </font>
    <font>
      <sz val="6"/>
      <color rgb="FF000000"/>
      <name val="Verdana"/>
      <family val="2"/>
      <charset val="238"/>
    </font>
    <font>
      <b/>
      <sz val="6"/>
      <color rgb="FF000000"/>
      <name val="Verdana"/>
      <family val="2"/>
      <charset val="238"/>
    </font>
    <font>
      <b/>
      <sz val="5"/>
      <color rgb="FFFFFFFF"/>
      <name val="Verdana"/>
      <family val="2"/>
      <charset val="238"/>
    </font>
    <font>
      <sz val="5"/>
      <color rgb="FF333333"/>
      <name val="Verdana"/>
      <family val="2"/>
      <charset val="238"/>
    </font>
    <font>
      <sz val="6"/>
      <color rgb="FF333333"/>
      <name val="Verdana"/>
      <family val="2"/>
      <charset val="238"/>
    </font>
    <font>
      <b/>
      <sz val="6"/>
      <color rgb="FF333333"/>
      <name val="Verdana"/>
      <family val="2"/>
      <charset val="238"/>
    </font>
    <font>
      <sz val="24"/>
      <color theme="1"/>
      <name val="Calibri"/>
      <family val="2"/>
      <charset val="238"/>
      <scheme val="minor"/>
    </font>
    <font>
      <sz val="36"/>
      <color theme="1"/>
      <name val="Calibri"/>
      <family val="2"/>
      <charset val="238"/>
      <scheme val="minor"/>
    </font>
    <font>
      <u/>
      <sz val="24"/>
      <color theme="10"/>
      <name val="Calibri"/>
      <family val="2"/>
      <charset val="238"/>
      <scheme val="minor"/>
    </font>
    <font>
      <b/>
      <sz val="5"/>
      <color theme="1"/>
      <name val="Verdana"/>
      <family val="2"/>
      <charset val="238"/>
    </font>
    <font>
      <sz val="22"/>
      <color theme="1"/>
      <name val="Calibri"/>
      <family val="2"/>
      <charset val="238"/>
      <scheme val="minor"/>
    </font>
    <font>
      <sz val="5"/>
      <color rgb="FFFF0000"/>
      <name val="Verdana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u/>
      <sz val="14"/>
      <color theme="1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DFDFD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DDDD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DD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BBFFDD"/>
        <bgColor indexed="64"/>
      </patternFill>
    </fill>
    <fill>
      <patternFill patternType="solid">
        <fgColor rgb="FFF8F9F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6F6"/>
      </patternFill>
    </fill>
    <fill>
      <patternFill patternType="solid">
        <fgColor rgb="FF4669AF"/>
      </patternFill>
    </fill>
    <fill>
      <patternFill patternType="solid">
        <fgColor rgb="FF0096DC"/>
      </patternFill>
    </fill>
    <fill>
      <patternFill patternType="mediumGray">
        <bgColor indexed="22"/>
      </patternFill>
    </fill>
    <fill>
      <patternFill patternType="solid">
        <fgColor rgb="FFDCE6F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AEC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medium">
        <color rgb="FFA2A9B1"/>
      </left>
      <right style="medium">
        <color rgb="FFA2A9B1"/>
      </right>
      <top style="medium">
        <color rgb="FFA2A9B1"/>
      </top>
      <bottom style="medium">
        <color rgb="FFA2A9B1"/>
      </bottom>
      <diagonal/>
    </border>
    <border>
      <left style="medium">
        <color rgb="FFA2A9B1"/>
      </left>
      <right style="medium">
        <color rgb="FFA2A9B1"/>
      </right>
      <top style="medium">
        <color rgb="FFA2A9B1"/>
      </top>
      <bottom/>
      <diagonal/>
    </border>
    <border>
      <left style="medium">
        <color rgb="FFA2A9B1"/>
      </left>
      <right style="medium">
        <color rgb="FFA2A9B1"/>
      </right>
      <top/>
      <bottom/>
      <diagonal/>
    </border>
    <border>
      <left style="medium">
        <color rgb="FFA2A9B1"/>
      </left>
      <right style="medium">
        <color rgb="FFA2A9B1"/>
      </right>
      <top/>
      <bottom style="medium">
        <color rgb="FFA2A9B1"/>
      </bottom>
      <diagonal/>
    </border>
    <border>
      <left style="medium">
        <color rgb="FFA2A9B1"/>
      </left>
      <right/>
      <top style="medium">
        <color rgb="FFA2A9B1"/>
      </top>
      <bottom/>
      <diagonal/>
    </border>
    <border>
      <left/>
      <right style="medium">
        <color rgb="FFA2A9B1"/>
      </right>
      <top style="medium">
        <color rgb="FFA2A9B1"/>
      </top>
      <bottom/>
      <diagonal/>
    </border>
    <border>
      <left style="medium">
        <color rgb="FFA2A9B1"/>
      </left>
      <right/>
      <top/>
      <bottom/>
      <diagonal/>
    </border>
    <border>
      <left/>
      <right style="medium">
        <color rgb="FFA2A9B1"/>
      </right>
      <top/>
      <bottom/>
      <diagonal/>
    </border>
    <border>
      <left style="medium">
        <color rgb="FFA2A9B1"/>
      </left>
      <right/>
      <top/>
      <bottom style="medium">
        <color rgb="FFA2A9B1"/>
      </bottom>
      <diagonal/>
    </border>
    <border>
      <left/>
      <right style="medium">
        <color rgb="FFA2A9B1"/>
      </right>
      <top/>
      <bottom style="medium">
        <color rgb="FFA2A9B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666666"/>
      </left>
      <right style="medium">
        <color rgb="FF666666"/>
      </right>
      <top style="medium">
        <color rgb="FF666666"/>
      </top>
      <bottom style="medium">
        <color rgb="FF666666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666666"/>
      </left>
      <right/>
      <top style="medium">
        <color rgb="FF666666"/>
      </top>
      <bottom style="medium">
        <color rgb="FF666666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2" fillId="0" borderId="0"/>
  </cellStyleXfs>
  <cellXfs count="197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2" fillId="2" borderId="1" xfId="2" applyFill="1" applyBorder="1" applyAlignment="1">
      <alignment vertical="center" wrapText="1"/>
    </xf>
    <xf numFmtId="0" fontId="2" fillId="2" borderId="1" xfId="2" applyFill="1" applyBorder="1" applyAlignment="1">
      <alignment horizontal="left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9" borderId="1" xfId="0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19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9" fillId="0" borderId="0" xfId="0" applyFont="1" applyAlignment="1">
      <alignment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1" applyNumberFormat="1" applyFont="1"/>
    <xf numFmtId="0" fontId="2" fillId="0" borderId="0" xfId="2"/>
    <xf numFmtId="0" fontId="21" fillId="0" borderId="2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0" fontId="21" fillId="0" borderId="4" xfId="0" applyFont="1" applyBorder="1" applyAlignment="1">
      <alignment horizontal="left" vertical="center" wrapText="1"/>
    </xf>
    <xf numFmtId="0" fontId="22" fillId="0" borderId="5" xfId="0" applyFont="1" applyBorder="1" applyAlignment="1">
      <alignment horizontal="left" vertical="center" wrapText="1"/>
    </xf>
    <xf numFmtId="0" fontId="22" fillId="0" borderId="6" xfId="0" applyFont="1" applyBorder="1" applyAlignment="1">
      <alignment horizontal="left" vertical="center" wrapText="1"/>
    </xf>
    <xf numFmtId="0" fontId="22" fillId="0" borderId="7" xfId="0" applyFont="1" applyBorder="1" applyAlignment="1">
      <alignment horizontal="left" vertical="center" wrapText="1"/>
    </xf>
    <xf numFmtId="0" fontId="23" fillId="0" borderId="0" xfId="0" applyFont="1" applyAlignment="1">
      <alignment horizontal="justify" vertical="center"/>
    </xf>
    <xf numFmtId="0" fontId="2" fillId="0" borderId="0" xfId="2" applyAlignment="1">
      <alignment vertical="center"/>
    </xf>
    <xf numFmtId="0" fontId="20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2" fillId="0" borderId="0" xfId="0" applyFont="1" applyAlignment="1">
      <alignment horizontal="left" vertical="center"/>
    </xf>
    <xf numFmtId="3" fontId="22" fillId="0" borderId="0" xfId="0" applyNumberFormat="1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 indent="3"/>
    </xf>
    <xf numFmtId="0" fontId="2" fillId="0" borderId="0" xfId="2" applyAlignment="1">
      <alignment wrapText="1"/>
    </xf>
    <xf numFmtId="0" fontId="0" fillId="0" borderId="0" xfId="0" applyAlignment="1">
      <alignment vertical="center"/>
    </xf>
    <xf numFmtId="0" fontId="26" fillId="0" borderId="0" xfId="0" applyFont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10" fontId="0" fillId="0" borderId="0" xfId="1" applyNumberFormat="1" applyFont="1"/>
    <xf numFmtId="0" fontId="0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16" fontId="29" fillId="0" borderId="0" xfId="0" applyNumberFormat="1" applyFont="1" applyAlignment="1">
      <alignment horizontal="right"/>
    </xf>
    <xf numFmtId="0" fontId="0" fillId="0" borderId="0" xfId="0" applyFont="1"/>
    <xf numFmtId="0" fontId="28" fillId="0" borderId="0" xfId="0" applyFont="1"/>
    <xf numFmtId="0" fontId="0" fillId="10" borderId="0" xfId="0" applyFill="1" applyAlignment="1">
      <alignment horizontal="left"/>
    </xf>
    <xf numFmtId="0" fontId="0" fillId="10" borderId="0" xfId="0" applyNumberFormat="1" applyFill="1"/>
    <xf numFmtId="10" fontId="0" fillId="10" borderId="0" xfId="1" applyNumberFormat="1" applyFont="1" applyFill="1"/>
    <xf numFmtId="0" fontId="0" fillId="10" borderId="0" xfId="0" applyFill="1"/>
    <xf numFmtId="0" fontId="30" fillId="0" borderId="0" xfId="0" applyFont="1"/>
    <xf numFmtId="0" fontId="18" fillId="10" borderId="0" xfId="0" applyFont="1" applyFill="1" applyAlignment="1">
      <alignment vertical="center" wrapText="1"/>
    </xf>
    <xf numFmtId="0" fontId="31" fillId="0" borderId="0" xfId="0" applyFont="1"/>
    <xf numFmtId="0" fontId="2" fillId="0" borderId="0" xfId="2" applyFill="1" applyBorder="1"/>
    <xf numFmtId="9" fontId="27" fillId="0" borderId="0" xfId="0" applyNumberFormat="1" applyFont="1" applyAlignment="1">
      <alignment vertical="center" wrapText="1"/>
    </xf>
    <xf numFmtId="10" fontId="27" fillId="0" borderId="0" xfId="0" applyNumberFormat="1" applyFont="1" applyAlignment="1">
      <alignment vertical="center" wrapText="1"/>
    </xf>
    <xf numFmtId="2" fontId="0" fillId="0" borderId="0" xfId="0" applyNumberFormat="1"/>
    <xf numFmtId="0" fontId="33" fillId="0" borderId="0" xfId="3" applyFont="1" applyAlignment="1">
      <alignment horizontal="left" vertical="center"/>
    </xf>
    <xf numFmtId="0" fontId="32" fillId="0" borderId="0" xfId="3"/>
    <xf numFmtId="0" fontId="34" fillId="11" borderId="0" xfId="3" applyFont="1" applyFill="1" applyAlignment="1">
      <alignment horizontal="left" vertical="center"/>
    </xf>
    <xf numFmtId="0" fontId="35" fillId="0" borderId="0" xfId="3" applyFont="1" applyAlignment="1">
      <alignment horizontal="left" vertical="top" wrapText="1"/>
    </xf>
    <xf numFmtId="0" fontId="35" fillId="0" borderId="0" xfId="3" applyFont="1" applyAlignment="1">
      <alignment horizontal="left" vertical="center"/>
    </xf>
    <xf numFmtId="0" fontId="36" fillId="0" borderId="0" xfId="3" applyFont="1" applyAlignment="1">
      <alignment horizontal="left" vertical="center"/>
    </xf>
    <xf numFmtId="0" fontId="34" fillId="0" borderId="0" xfId="3" applyFont="1" applyAlignment="1">
      <alignment horizontal="left" vertical="center"/>
    </xf>
    <xf numFmtId="0" fontId="35" fillId="11" borderId="0" xfId="3" applyFont="1" applyFill="1" applyAlignment="1">
      <alignment horizontal="left" vertical="center"/>
    </xf>
    <xf numFmtId="0" fontId="33" fillId="11" borderId="0" xfId="3" applyFont="1" applyFill="1" applyAlignment="1">
      <alignment horizontal="left" vertical="center"/>
    </xf>
    <xf numFmtId="0" fontId="36" fillId="11" borderId="0" xfId="3" applyFont="1" applyFill="1" applyAlignment="1">
      <alignment horizontal="left" vertical="center"/>
    </xf>
    <xf numFmtId="0" fontId="37" fillId="12" borderId="8" xfId="3" applyFont="1" applyFill="1" applyBorder="1" applyAlignment="1">
      <alignment horizontal="right" vertical="center"/>
    </xf>
    <xf numFmtId="0" fontId="36" fillId="13" borderId="8" xfId="3" applyFont="1" applyFill="1" applyBorder="1" applyAlignment="1">
      <alignment horizontal="left" vertical="center"/>
    </xf>
    <xf numFmtId="0" fontId="32" fillId="14" borderId="0" xfId="3" applyFill="1"/>
    <xf numFmtId="0" fontId="36" fillId="15" borderId="8" xfId="3" applyFont="1" applyFill="1" applyBorder="1" applyAlignment="1">
      <alignment horizontal="left" vertical="center"/>
    </xf>
    <xf numFmtId="3" fontId="35" fillId="11" borderId="0" xfId="3" applyNumberFormat="1" applyFont="1" applyFill="1" applyAlignment="1">
      <alignment horizontal="right" vertical="center" shrinkToFit="1"/>
    </xf>
    <xf numFmtId="3" fontId="35" fillId="0" borderId="0" xfId="3" applyNumberFormat="1" applyFont="1" applyAlignment="1">
      <alignment horizontal="right" vertical="center" shrinkToFit="1"/>
    </xf>
    <xf numFmtId="0" fontId="36" fillId="10" borderId="8" xfId="3" applyFont="1" applyFill="1" applyBorder="1" applyAlignment="1">
      <alignment horizontal="left" vertical="center"/>
    </xf>
    <xf numFmtId="3" fontId="35" fillId="10" borderId="0" xfId="3" applyNumberFormat="1" applyFont="1" applyFill="1" applyAlignment="1">
      <alignment horizontal="right" vertical="center" shrinkToFit="1"/>
    </xf>
    <xf numFmtId="0" fontId="32" fillId="10" borderId="0" xfId="3" applyFill="1"/>
    <xf numFmtId="165" fontId="0" fillId="0" borderId="0" xfId="0" applyNumberFormat="1"/>
    <xf numFmtId="1" fontId="0" fillId="0" borderId="0" xfId="0" applyNumberFormat="1"/>
    <xf numFmtId="0" fontId="0" fillId="0" borderId="0" xfId="0" applyAlignment="1">
      <alignment wrapText="1"/>
    </xf>
    <xf numFmtId="0" fontId="0" fillId="16" borderId="0" xfId="0" applyFill="1"/>
    <xf numFmtId="0" fontId="0" fillId="17" borderId="0" xfId="0" applyFill="1"/>
    <xf numFmtId="10" fontId="0" fillId="16" borderId="0" xfId="0" applyNumberFormat="1" applyFill="1"/>
    <xf numFmtId="1" fontId="0" fillId="16" borderId="0" xfId="0" applyNumberFormat="1" applyFill="1"/>
    <xf numFmtId="0" fontId="39" fillId="0" borderId="0" xfId="0" applyFont="1" applyAlignment="1">
      <alignment horizontal="left" vertical="center"/>
    </xf>
    <xf numFmtId="0" fontId="41" fillId="18" borderId="10" xfId="0" applyFont="1" applyFill="1" applyBorder="1" applyAlignment="1">
      <alignment horizontal="center" vertical="center" wrapText="1"/>
    </xf>
    <xf numFmtId="0" fontId="2" fillId="18" borderId="11" xfId="2" applyFill="1" applyBorder="1" applyAlignment="1">
      <alignment horizontal="center" vertical="center" wrapText="1"/>
    </xf>
    <xf numFmtId="0" fontId="41" fillId="18" borderId="12" xfId="0" applyFont="1" applyFill="1" applyBorder="1" applyAlignment="1">
      <alignment horizontal="center" vertical="center" wrapText="1"/>
    </xf>
    <xf numFmtId="0" fontId="41" fillId="18" borderId="11" xfId="0" applyFont="1" applyFill="1" applyBorder="1" applyAlignment="1">
      <alignment horizontal="center" vertical="center" wrapText="1"/>
    </xf>
    <xf numFmtId="0" fontId="0" fillId="18" borderId="12" xfId="0" applyFill="1" applyBorder="1" applyAlignment="1">
      <alignment horizontal="center" vertical="center" wrapText="1"/>
    </xf>
    <xf numFmtId="0" fontId="2" fillId="9" borderId="9" xfId="2" applyFill="1" applyBorder="1" applyAlignment="1">
      <alignment horizontal="left" vertical="center" wrapText="1"/>
    </xf>
    <xf numFmtId="0" fontId="42" fillId="9" borderId="9" xfId="0" applyFont="1" applyFill="1" applyBorder="1" applyAlignment="1">
      <alignment vertical="center" wrapText="1"/>
    </xf>
    <xf numFmtId="0" fontId="42" fillId="9" borderId="9" xfId="0" applyFont="1" applyFill="1" applyBorder="1" applyAlignment="1">
      <alignment horizontal="left" vertical="center" wrapText="1"/>
    </xf>
    <xf numFmtId="0" fontId="41" fillId="9" borderId="9" xfId="0" applyFont="1" applyFill="1" applyBorder="1" applyAlignment="1">
      <alignment vertical="center" wrapText="1"/>
    </xf>
    <xf numFmtId="2" fontId="0" fillId="16" borderId="0" xfId="0" applyNumberFormat="1" applyFill="1"/>
    <xf numFmtId="0" fontId="2" fillId="16" borderId="0" xfId="2" applyFill="1"/>
    <xf numFmtId="0" fontId="0" fillId="19" borderId="0" xfId="0" applyFill="1"/>
    <xf numFmtId="10" fontId="0" fillId="0" borderId="0" xfId="0" applyNumberFormat="1"/>
    <xf numFmtId="3" fontId="0" fillId="0" borderId="0" xfId="0" applyNumberFormat="1"/>
    <xf numFmtId="3" fontId="0" fillId="16" borderId="0" xfId="0" applyNumberFormat="1" applyFill="1"/>
    <xf numFmtId="9" fontId="0" fillId="0" borderId="0" xfId="0" applyNumberFormat="1"/>
    <xf numFmtId="0" fontId="43" fillId="0" borderId="0" xfId="0" applyFont="1"/>
    <xf numFmtId="10" fontId="0" fillId="10" borderId="0" xfId="0" applyNumberFormat="1" applyFill="1"/>
    <xf numFmtId="3" fontId="0" fillId="19" borderId="0" xfId="0" applyNumberFormat="1" applyFill="1"/>
    <xf numFmtId="0" fontId="44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46" fillId="0" borderId="0" xfId="0" applyFont="1" applyAlignment="1">
      <alignment horizontal="right" vertical="center" wrapText="1"/>
    </xf>
    <xf numFmtId="0" fontId="45" fillId="0" borderId="0" xfId="0" applyFont="1" applyAlignment="1">
      <alignment vertical="center" wrapText="1"/>
    </xf>
    <xf numFmtId="0" fontId="47" fillId="20" borderId="2" xfId="0" applyFont="1" applyFill="1" applyBorder="1" applyAlignment="1">
      <alignment horizontal="center" vertical="center" wrapText="1"/>
    </xf>
    <xf numFmtId="0" fontId="48" fillId="21" borderId="20" xfId="0" applyFont="1" applyFill="1" applyBorder="1" applyAlignment="1">
      <alignment horizontal="center" vertical="center" wrapText="1"/>
    </xf>
    <xf numFmtId="0" fontId="47" fillId="20" borderId="2" xfId="0" applyFont="1" applyFill="1" applyBorder="1" applyAlignment="1">
      <alignment horizontal="left" vertical="center" wrapText="1"/>
    </xf>
    <xf numFmtId="0" fontId="49" fillId="21" borderId="20" xfId="0" applyFont="1" applyFill="1" applyBorder="1" applyAlignment="1">
      <alignment horizontal="center" vertical="center" wrapText="1"/>
    </xf>
    <xf numFmtId="0" fontId="49" fillId="0" borderId="0" xfId="0" applyFont="1"/>
    <xf numFmtId="9" fontId="0" fillId="0" borderId="0" xfId="1" applyFont="1"/>
    <xf numFmtId="2" fontId="0" fillId="0" borderId="0" xfId="1" applyNumberFormat="1" applyFont="1"/>
    <xf numFmtId="0" fontId="0" fillId="22" borderId="0" xfId="0" applyFill="1"/>
    <xf numFmtId="0" fontId="47" fillId="20" borderId="21" xfId="0" applyFont="1" applyFill="1" applyBorder="1" applyAlignment="1">
      <alignment horizontal="center" vertical="center" wrapText="1"/>
    </xf>
    <xf numFmtId="0" fontId="48" fillId="21" borderId="22" xfId="0" applyFont="1" applyFill="1" applyBorder="1" applyAlignment="1">
      <alignment horizontal="center" vertical="center" wrapText="1"/>
    </xf>
    <xf numFmtId="0" fontId="54" fillId="20" borderId="1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0" fontId="0" fillId="17" borderId="0" xfId="0" applyFill="1" applyAlignment="1">
      <alignment horizontal="center" wrapText="1"/>
    </xf>
    <xf numFmtId="0" fontId="0" fillId="0" borderId="0" xfId="0" applyAlignment="1">
      <alignment horizontal="center"/>
    </xf>
    <xf numFmtId="1" fontId="0" fillId="17" borderId="0" xfId="0" applyNumberFormat="1" applyFill="1" applyAlignment="1">
      <alignment horizontal="center" wrapText="1"/>
    </xf>
    <xf numFmtId="1" fontId="0" fillId="0" borderId="0" xfId="0" applyNumberFormat="1" applyAlignment="1">
      <alignment horizontal="center" wrapText="1"/>
    </xf>
    <xf numFmtId="0" fontId="52" fillId="0" borderId="0" xfId="0" quotePrefix="1" applyFont="1" applyAlignment="1">
      <alignment horizontal="center" vertical="center" wrapText="1"/>
    </xf>
    <xf numFmtId="165" fontId="0" fillId="0" borderId="0" xfId="0" applyNumberFormat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 wrapText="1"/>
    </xf>
    <xf numFmtId="165" fontId="0" fillId="0" borderId="19" xfId="0" applyNumberForma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166" fontId="43" fillId="0" borderId="0" xfId="0" applyNumberFormat="1" applyFont="1" applyAlignment="1">
      <alignment horizontal="center"/>
    </xf>
    <xf numFmtId="0" fontId="4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4" fillId="0" borderId="0" xfId="0" applyFont="1"/>
    <xf numFmtId="0" fontId="56" fillId="21" borderId="20" xfId="0" applyFont="1" applyFill="1" applyBorder="1" applyAlignment="1">
      <alignment horizontal="center" vertical="center" wrapText="1"/>
    </xf>
    <xf numFmtId="0" fontId="57" fillId="0" borderId="0" xfId="0" applyFont="1"/>
    <xf numFmtId="0" fontId="54" fillId="23" borderId="2" xfId="0" applyFont="1" applyFill="1" applyBorder="1" applyAlignment="1">
      <alignment horizontal="center" vertical="center" wrapText="1"/>
    </xf>
    <xf numFmtId="0" fontId="58" fillId="24" borderId="0" xfId="0" applyFont="1" applyFill="1"/>
    <xf numFmtId="166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49" fillId="21" borderId="0" xfId="0" applyFont="1" applyFill="1" applyBorder="1" applyAlignment="1">
      <alignment horizontal="center" vertical="center" wrapText="1"/>
    </xf>
    <xf numFmtId="0" fontId="48" fillId="10" borderId="20" xfId="0" applyFont="1" applyFill="1" applyBorder="1" applyAlignment="1">
      <alignment horizontal="center" vertical="center" wrapText="1"/>
    </xf>
    <xf numFmtId="0" fontId="56" fillId="10" borderId="2" xfId="0" applyFont="1" applyFill="1" applyBorder="1" applyAlignment="1">
      <alignment horizontal="center" vertical="center" wrapText="1"/>
    </xf>
    <xf numFmtId="0" fontId="56" fillId="10" borderId="20" xfId="0" applyFont="1" applyFill="1" applyBorder="1" applyAlignment="1">
      <alignment horizontal="center" vertical="center" wrapText="1"/>
    </xf>
    <xf numFmtId="0" fontId="61" fillId="24" borderId="0" xfId="0" applyFont="1" applyFill="1"/>
    <xf numFmtId="0" fontId="48" fillId="17" borderId="20" xfId="0" applyFont="1" applyFill="1" applyBorder="1" applyAlignment="1">
      <alignment horizontal="center" vertical="center" wrapText="1"/>
    </xf>
    <xf numFmtId="0" fontId="56" fillId="17" borderId="20" xfId="0" applyFont="1" applyFill="1" applyBorder="1" applyAlignment="1">
      <alignment horizontal="center" vertical="center" wrapText="1"/>
    </xf>
    <xf numFmtId="0" fontId="56" fillId="0" borderId="20" xfId="0" applyFont="1" applyFill="1" applyBorder="1" applyAlignment="1">
      <alignment horizontal="center" vertical="center" wrapText="1"/>
    </xf>
    <xf numFmtId="165" fontId="0" fillId="10" borderId="1" xfId="0" applyNumberFormat="1" applyFill="1" applyBorder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35" fillId="0" borderId="0" xfId="3" applyFont="1" applyAlignment="1">
      <alignment horizontal="left" vertical="top" wrapText="1"/>
    </xf>
    <xf numFmtId="0" fontId="32" fillId="0" borderId="0" xfId="3"/>
    <xf numFmtId="0" fontId="37" fillId="12" borderId="8" xfId="3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left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2" fillId="9" borderId="1" xfId="2" applyFill="1" applyBorder="1" applyAlignment="1">
      <alignment horizontal="left" vertical="center" wrapText="1"/>
    </xf>
    <xf numFmtId="0" fontId="15" fillId="9" borderId="1" xfId="0" applyFont="1" applyFill="1" applyBorder="1" applyAlignment="1">
      <alignment vertical="center" wrapText="1"/>
    </xf>
    <xf numFmtId="0" fontId="16" fillId="8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 wrapText="1"/>
    </xf>
    <xf numFmtId="0" fontId="2" fillId="9" borderId="1" xfId="2" applyFill="1" applyBorder="1" applyAlignment="1">
      <alignment horizontal="left" vertical="center" indent="1"/>
    </xf>
    <xf numFmtId="0" fontId="3" fillId="2" borderId="1" xfId="0" applyFont="1" applyFill="1" applyBorder="1" applyAlignment="1">
      <alignment horizontal="center" vertical="center"/>
    </xf>
    <xf numFmtId="0" fontId="0" fillId="0" borderId="1" xfId="0" applyBorder="1"/>
    <xf numFmtId="0" fontId="2" fillId="2" borderId="1" xfId="2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2" fillId="3" borderId="1" xfId="2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1" fillId="18" borderId="10" xfId="0" applyFont="1" applyFill="1" applyBorder="1" applyAlignment="1">
      <alignment horizontal="center" vertical="center" wrapText="1"/>
    </xf>
    <xf numFmtId="0" fontId="41" fillId="18" borderId="11" xfId="0" applyFont="1" applyFill="1" applyBorder="1" applyAlignment="1">
      <alignment horizontal="center" vertical="center" wrapText="1"/>
    </xf>
    <xf numFmtId="0" fontId="41" fillId="18" borderId="12" xfId="0" applyFont="1" applyFill="1" applyBorder="1" applyAlignment="1">
      <alignment horizontal="center" vertical="center" wrapText="1"/>
    </xf>
    <xf numFmtId="0" fontId="41" fillId="18" borderId="13" xfId="0" applyFont="1" applyFill="1" applyBorder="1" applyAlignment="1">
      <alignment horizontal="center" vertical="center" wrapText="1"/>
    </xf>
    <xf numFmtId="0" fontId="41" fillId="18" borderId="14" xfId="0" applyFont="1" applyFill="1" applyBorder="1" applyAlignment="1">
      <alignment horizontal="center" vertical="center" wrapText="1"/>
    </xf>
    <xf numFmtId="0" fontId="41" fillId="18" borderId="15" xfId="0" applyFont="1" applyFill="1" applyBorder="1" applyAlignment="1">
      <alignment horizontal="center" vertical="center" wrapText="1"/>
    </xf>
    <xf numFmtId="0" fontId="41" fillId="18" borderId="16" xfId="0" applyFont="1" applyFill="1" applyBorder="1" applyAlignment="1">
      <alignment horizontal="center" vertical="center" wrapText="1"/>
    </xf>
    <xf numFmtId="0" fontId="0" fillId="18" borderId="17" xfId="0" applyFill="1" applyBorder="1" applyAlignment="1">
      <alignment horizontal="center" vertical="center" wrapText="1"/>
    </xf>
    <xf numFmtId="0" fontId="0" fillId="18" borderId="18" xfId="0" applyFill="1" applyBorder="1" applyAlignment="1">
      <alignment horizontal="center" vertical="center" wrapText="1"/>
    </xf>
    <xf numFmtId="0" fontId="53" fillId="0" borderId="0" xfId="2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59" fillId="0" borderId="0" xfId="2" applyFont="1" applyAlignment="1">
      <alignment horizontal="center"/>
    </xf>
    <xf numFmtId="0" fontId="60" fillId="0" borderId="0" xfId="0" applyFont="1" applyAlignment="1">
      <alignment horizontal="center"/>
    </xf>
    <xf numFmtId="166" fontId="0" fillId="0" borderId="0" xfId="0" applyNumberFormat="1"/>
  </cellXfs>
  <cellStyles count="4">
    <cellStyle name="Hivatkozás" xfId="2" builtinId="8"/>
    <cellStyle name="Normál" xfId="0" builtinId="0"/>
    <cellStyle name="Normál 2" xfId="3" xr:uid="{AC0A7A83-55F7-413D-B448-76FE9DE451BD}"/>
    <cellStyle name="Százalék" xfId="1" builtinId="5"/>
  </cellStyles>
  <dxfs count="65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numFmt numFmtId="165" formatCode="0.0"/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Facts (horizontal)</a:t>
            </a:r>
            <a:r>
              <a:rPr lang="hu-HU" baseline="0"/>
              <a:t> vs </a:t>
            </a:r>
            <a:r>
              <a:rPr lang="en-US"/>
              <a:t>Estimations</a:t>
            </a:r>
            <a:r>
              <a:rPr lang="hu-HU"/>
              <a:t> (vertical)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curl!$L$2</c:f>
              <c:strCache>
                <c:ptCount val="1"/>
                <c:pt idx="0">
                  <c:v>Estimations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1567475940507436"/>
                  <c:y val="0.2859951881014873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0.3889x + 4993.6</a:t>
                    </a:r>
                    <a:br>
                      <a:rPr lang="en-US" baseline="0"/>
                    </a:br>
                    <a:r>
                      <a:rPr lang="en-US" baseline="0">
                        <a:solidFill>
                          <a:srgbClr val="FF0000"/>
                        </a:solidFill>
                      </a:rPr>
                      <a:t>R² = 0.4237</a:t>
                    </a:r>
                    <a:endParaRPr lang="en-US">
                      <a:solidFill>
                        <a:srgbClr val="FF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curl!$K$3:$K$29</c:f>
              <c:numCache>
                <c:formatCode>General</c:formatCode>
                <c:ptCount val="27"/>
                <c:pt idx="0">
                  <c:v>1766</c:v>
                </c:pt>
                <c:pt idx="1">
                  <c:v>10038</c:v>
                </c:pt>
                <c:pt idx="2">
                  <c:v>9783</c:v>
                </c:pt>
                <c:pt idx="3">
                  <c:v>5987</c:v>
                </c:pt>
                <c:pt idx="4">
                  <c:v>15721</c:v>
                </c:pt>
                <c:pt idx="5">
                  <c:v>8260</c:v>
                </c:pt>
                <c:pt idx="6">
                  <c:v>5345</c:v>
                </c:pt>
                <c:pt idx="7">
                  <c:v>3097</c:v>
                </c:pt>
                <c:pt idx="8">
                  <c:v>12708</c:v>
                </c:pt>
                <c:pt idx="9">
                  <c:v>13358</c:v>
                </c:pt>
                <c:pt idx="10">
                  <c:v>6262</c:v>
                </c:pt>
                <c:pt idx="11">
                  <c:v>5750</c:v>
                </c:pt>
                <c:pt idx="12">
                  <c:v>4135</c:v>
                </c:pt>
                <c:pt idx="13">
                  <c:v>15720</c:v>
                </c:pt>
                <c:pt idx="14">
                  <c:v>16018</c:v>
                </c:pt>
                <c:pt idx="15">
                  <c:v>6079</c:v>
                </c:pt>
                <c:pt idx="16">
                  <c:v>12167</c:v>
                </c:pt>
                <c:pt idx="17">
                  <c:v>3760</c:v>
                </c:pt>
                <c:pt idx="18">
                  <c:v>6042</c:v>
                </c:pt>
                <c:pt idx="19">
                  <c:v>4746</c:v>
                </c:pt>
                <c:pt idx="20">
                  <c:v>11549</c:v>
                </c:pt>
                <c:pt idx="21">
                  <c:v>5968</c:v>
                </c:pt>
                <c:pt idx="22">
                  <c:v>10404</c:v>
                </c:pt>
                <c:pt idx="23">
                  <c:v>9348</c:v>
                </c:pt>
                <c:pt idx="24">
                  <c:v>5860</c:v>
                </c:pt>
                <c:pt idx="25">
                  <c:v>3132</c:v>
                </c:pt>
                <c:pt idx="26">
                  <c:v>7639</c:v>
                </c:pt>
              </c:numCache>
            </c:numRef>
          </c:xVal>
          <c:yVal>
            <c:numRef>
              <c:f>curl!$L$3:$L$29</c:f>
              <c:numCache>
                <c:formatCode>General</c:formatCode>
                <c:ptCount val="27"/>
                <c:pt idx="0">
                  <c:v>7105</c:v>
                </c:pt>
                <c:pt idx="1">
                  <c:v>11941</c:v>
                </c:pt>
                <c:pt idx="2">
                  <c:v>10369</c:v>
                </c:pt>
                <c:pt idx="3">
                  <c:v>5863</c:v>
                </c:pt>
                <c:pt idx="4">
                  <c:v>10369</c:v>
                </c:pt>
                <c:pt idx="5">
                  <c:v>6179</c:v>
                </c:pt>
                <c:pt idx="6">
                  <c:v>5863</c:v>
                </c:pt>
                <c:pt idx="7">
                  <c:v>10369</c:v>
                </c:pt>
                <c:pt idx="8">
                  <c:v>10408</c:v>
                </c:pt>
                <c:pt idx="9">
                  <c:v>8926</c:v>
                </c:pt>
                <c:pt idx="10">
                  <c:v>7877</c:v>
                </c:pt>
                <c:pt idx="11">
                  <c:v>4799</c:v>
                </c:pt>
                <c:pt idx="12">
                  <c:v>5824</c:v>
                </c:pt>
                <c:pt idx="13">
                  <c:v>10207</c:v>
                </c:pt>
                <c:pt idx="14">
                  <c:v>10369</c:v>
                </c:pt>
                <c:pt idx="15">
                  <c:v>7441</c:v>
                </c:pt>
                <c:pt idx="16">
                  <c:v>15289</c:v>
                </c:pt>
                <c:pt idx="17">
                  <c:v>6183</c:v>
                </c:pt>
                <c:pt idx="18">
                  <c:v>7421</c:v>
                </c:pt>
                <c:pt idx="19">
                  <c:v>5464</c:v>
                </c:pt>
                <c:pt idx="20">
                  <c:v>10923</c:v>
                </c:pt>
                <c:pt idx="21">
                  <c:v>7324</c:v>
                </c:pt>
                <c:pt idx="22">
                  <c:v>7324</c:v>
                </c:pt>
                <c:pt idx="23">
                  <c:v>7324</c:v>
                </c:pt>
                <c:pt idx="24">
                  <c:v>5863</c:v>
                </c:pt>
                <c:pt idx="25">
                  <c:v>6179</c:v>
                </c:pt>
                <c:pt idx="26">
                  <c:v>7441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B6-4A2E-A0CF-FBA08159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46319"/>
        <c:axId val="608420783"/>
      </c:scatterChart>
      <c:valAx>
        <c:axId val="600746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8420783"/>
        <c:crosses val="autoZero"/>
        <c:crossBetween val="midCat"/>
      </c:valAx>
      <c:valAx>
        <c:axId val="608420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7463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Relationships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curl!$R$181</c:f>
              <c:strCache>
                <c:ptCount val="1"/>
                <c:pt idx="0">
                  <c:v>clinical risk groups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curl!$Q$182:$Q$188</c:f>
              <c:strCache>
                <c:ptCount val="7"/>
                <c:pt idx="0">
                  <c:v>S1</c:v>
                </c:pt>
                <c:pt idx="1">
                  <c:v>S2</c:v>
                </c:pt>
                <c:pt idx="2">
                  <c:v>S3</c:v>
                </c:pt>
                <c:pt idx="3">
                  <c:v>S4</c:v>
                </c:pt>
                <c:pt idx="4">
                  <c:v>S5</c:v>
                </c:pt>
                <c:pt idx="5">
                  <c:v>S6</c:v>
                </c:pt>
                <c:pt idx="6">
                  <c:v>S7</c:v>
                </c:pt>
              </c:strCache>
            </c:strRef>
          </c:cat>
          <c:val>
            <c:numRef>
              <c:f>curl!$R$182:$R$188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4C-4837-8102-27A55C6D2FEB}"/>
            </c:ext>
          </c:extLst>
        </c:ser>
        <c:ser>
          <c:idx val="1"/>
          <c:order val="1"/>
          <c:tx>
            <c:strRef>
              <c:f>curl!$V$181</c:f>
              <c:strCache>
                <c:ptCount val="1"/>
                <c:pt idx="0">
                  <c:v>pregnant women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curl!$Q$182:$Q$188</c:f>
              <c:strCache>
                <c:ptCount val="7"/>
                <c:pt idx="0">
                  <c:v>S1</c:v>
                </c:pt>
                <c:pt idx="1">
                  <c:v>S2</c:v>
                </c:pt>
                <c:pt idx="2">
                  <c:v>S3</c:v>
                </c:pt>
                <c:pt idx="3">
                  <c:v>S4</c:v>
                </c:pt>
                <c:pt idx="4">
                  <c:v>S5</c:v>
                </c:pt>
                <c:pt idx="5">
                  <c:v>S6</c:v>
                </c:pt>
                <c:pt idx="6">
                  <c:v>S7</c:v>
                </c:pt>
              </c:strCache>
            </c:strRef>
          </c:cat>
          <c:val>
            <c:numRef>
              <c:f>curl!$V$182:$V$188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34C-4837-8102-27A55C6D2FEB}"/>
            </c:ext>
          </c:extLst>
        </c:ser>
        <c:ser>
          <c:idx val="2"/>
          <c:order val="2"/>
          <c:tx>
            <c:strRef>
              <c:f>curl!$W$181</c:f>
              <c:strCache>
                <c:ptCount val="1"/>
                <c:pt idx="0">
                  <c:v>HCWs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curl!$Q$182:$Q$188</c:f>
              <c:strCache>
                <c:ptCount val="7"/>
                <c:pt idx="0">
                  <c:v>S1</c:v>
                </c:pt>
                <c:pt idx="1">
                  <c:v>S2</c:v>
                </c:pt>
                <c:pt idx="2">
                  <c:v>S3</c:v>
                </c:pt>
                <c:pt idx="3">
                  <c:v>S4</c:v>
                </c:pt>
                <c:pt idx="4">
                  <c:v>S5</c:v>
                </c:pt>
                <c:pt idx="5">
                  <c:v>S6</c:v>
                </c:pt>
                <c:pt idx="6">
                  <c:v>S7</c:v>
                </c:pt>
              </c:strCache>
            </c:strRef>
          </c:cat>
          <c:val>
            <c:numRef>
              <c:f>curl!$W$182:$W$188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797.1</c:v>
                </c:pt>
                <c:pt idx="6">
                  <c:v>2637.5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4C-4837-8102-27A55C6D2FEB}"/>
            </c:ext>
          </c:extLst>
        </c:ser>
        <c:ser>
          <c:idx val="3"/>
          <c:order val="3"/>
          <c:tx>
            <c:strRef>
              <c:f>curl!$X$181</c:f>
              <c:strCache>
                <c:ptCount val="1"/>
                <c:pt idx="0">
                  <c:v>Staff of long-term care facilities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curl!$Q$182:$Q$188</c:f>
              <c:strCache>
                <c:ptCount val="7"/>
                <c:pt idx="0">
                  <c:v>S1</c:v>
                </c:pt>
                <c:pt idx="1">
                  <c:v>S2</c:v>
                </c:pt>
                <c:pt idx="2">
                  <c:v>S3</c:v>
                </c:pt>
                <c:pt idx="3">
                  <c:v>S4</c:v>
                </c:pt>
                <c:pt idx="4">
                  <c:v>S5</c:v>
                </c:pt>
                <c:pt idx="5">
                  <c:v>S6</c:v>
                </c:pt>
                <c:pt idx="6">
                  <c:v>S7</c:v>
                </c:pt>
              </c:strCache>
            </c:strRef>
          </c:cat>
          <c:val>
            <c:numRef>
              <c:f>curl!$X$182:$X$188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841.6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34C-4837-8102-27A55C6D2FEB}"/>
            </c:ext>
          </c:extLst>
        </c:ser>
        <c:ser>
          <c:idx val="4"/>
          <c:order val="4"/>
          <c:tx>
            <c:strRef>
              <c:f>curl!$Y$181</c:f>
              <c:strCache>
                <c:ptCount val="1"/>
                <c:pt idx="0">
                  <c:v>Residents of long-term care facilities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curl!$Q$182:$Q$188</c:f>
              <c:strCache>
                <c:ptCount val="7"/>
                <c:pt idx="0">
                  <c:v>S1</c:v>
                </c:pt>
                <c:pt idx="1">
                  <c:v>S2</c:v>
                </c:pt>
                <c:pt idx="2">
                  <c:v>S3</c:v>
                </c:pt>
                <c:pt idx="3">
                  <c:v>S4</c:v>
                </c:pt>
                <c:pt idx="4">
                  <c:v>S5</c:v>
                </c:pt>
                <c:pt idx="5">
                  <c:v>S6</c:v>
                </c:pt>
                <c:pt idx="6">
                  <c:v>S7</c:v>
                </c:pt>
              </c:strCache>
            </c:strRef>
          </c:cat>
          <c:val>
            <c:numRef>
              <c:f>curl!$Y$182:$Y$188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2741.3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34C-4837-8102-27A55C6D2FEB}"/>
            </c:ext>
          </c:extLst>
        </c:ser>
        <c:ser>
          <c:idx val="5"/>
          <c:order val="5"/>
          <c:tx>
            <c:strRef>
              <c:f>curl!$Z$181</c:f>
              <c:strCache>
                <c:ptCount val="1"/>
                <c:pt idx="0">
                  <c:v>Older population groups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curl!$Q$182:$Q$188</c:f>
              <c:strCache>
                <c:ptCount val="7"/>
                <c:pt idx="0">
                  <c:v>S1</c:v>
                </c:pt>
                <c:pt idx="1">
                  <c:v>S2</c:v>
                </c:pt>
                <c:pt idx="2">
                  <c:v>S3</c:v>
                </c:pt>
                <c:pt idx="3">
                  <c:v>S4</c:v>
                </c:pt>
                <c:pt idx="4">
                  <c:v>S5</c:v>
                </c:pt>
                <c:pt idx="5">
                  <c:v>S6</c:v>
                </c:pt>
                <c:pt idx="6">
                  <c:v>S7</c:v>
                </c:pt>
              </c:strCache>
            </c:strRef>
          </c:cat>
          <c:val>
            <c:numRef>
              <c:f>curl!$Z$182:$Z$188</c:f>
              <c:numCache>
                <c:formatCode>General</c:formatCode>
                <c:ptCount val="7"/>
                <c:pt idx="0">
                  <c:v>3829</c:v>
                </c:pt>
                <c:pt idx="1">
                  <c:v>0</c:v>
                </c:pt>
                <c:pt idx="2">
                  <c:v>8446.1</c:v>
                </c:pt>
                <c:pt idx="3">
                  <c:v>5196.7</c:v>
                </c:pt>
                <c:pt idx="4">
                  <c:v>0</c:v>
                </c:pt>
                <c:pt idx="5">
                  <c:v>1054.2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4C-4837-8102-27A55C6D2FEB}"/>
            </c:ext>
          </c:extLst>
        </c:ser>
        <c:ser>
          <c:idx val="6"/>
          <c:order val="6"/>
          <c:tx>
            <c:strRef>
              <c:f>curl!$AA$181</c:f>
              <c:strCache>
                <c:ptCount val="1"/>
                <c:pt idx="0">
                  <c:v>Population density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curl!$Q$182:$Q$188</c:f>
              <c:strCache>
                <c:ptCount val="7"/>
                <c:pt idx="0">
                  <c:v>S1</c:v>
                </c:pt>
                <c:pt idx="1">
                  <c:v>S2</c:v>
                </c:pt>
                <c:pt idx="2">
                  <c:v>S3</c:v>
                </c:pt>
                <c:pt idx="3">
                  <c:v>S4</c:v>
                </c:pt>
                <c:pt idx="4">
                  <c:v>S5</c:v>
                </c:pt>
                <c:pt idx="5">
                  <c:v>S6</c:v>
                </c:pt>
                <c:pt idx="6">
                  <c:v>S7</c:v>
                </c:pt>
              </c:strCache>
            </c:strRef>
          </c:cat>
          <c:val>
            <c:numRef>
              <c:f>curl!$AA$182:$AA$188</c:f>
              <c:numCache>
                <c:formatCode>General</c:formatCode>
                <c:ptCount val="7"/>
                <c:pt idx="0">
                  <c:v>0</c:v>
                </c:pt>
                <c:pt idx="1">
                  <c:v>45.9</c:v>
                </c:pt>
                <c:pt idx="2">
                  <c:v>0</c:v>
                </c:pt>
                <c:pt idx="3">
                  <c:v>2448.3000000000002</c:v>
                </c:pt>
                <c:pt idx="4">
                  <c:v>761.2</c:v>
                </c:pt>
                <c:pt idx="5">
                  <c:v>2870.1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34C-4837-8102-27A55C6D2FEB}"/>
            </c:ext>
          </c:extLst>
        </c:ser>
        <c:ser>
          <c:idx val="7"/>
          <c:order val="7"/>
          <c:tx>
            <c:strRef>
              <c:f>curl!$AB$181</c:f>
              <c:strCache>
                <c:ptCount val="1"/>
                <c:pt idx="0">
                  <c:v>Urbanisation grade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curl!$Q$182:$Q$188</c:f>
              <c:strCache>
                <c:ptCount val="7"/>
                <c:pt idx="0">
                  <c:v>S1</c:v>
                </c:pt>
                <c:pt idx="1">
                  <c:v>S2</c:v>
                </c:pt>
                <c:pt idx="2">
                  <c:v>S3</c:v>
                </c:pt>
                <c:pt idx="3">
                  <c:v>S4</c:v>
                </c:pt>
                <c:pt idx="4">
                  <c:v>S5</c:v>
                </c:pt>
                <c:pt idx="5">
                  <c:v>S6</c:v>
                </c:pt>
                <c:pt idx="6">
                  <c:v>S7</c:v>
                </c:pt>
              </c:strCache>
            </c:strRef>
          </c:cat>
          <c:val>
            <c:numRef>
              <c:f>curl!$AB$182:$AB$188</c:f>
              <c:numCache>
                <c:formatCode>General</c:formatCode>
                <c:ptCount val="7"/>
                <c:pt idx="0">
                  <c:v>1062.7</c:v>
                </c:pt>
                <c:pt idx="1">
                  <c:v>2172.3000000000002</c:v>
                </c:pt>
                <c:pt idx="2">
                  <c:v>3986.7</c:v>
                </c:pt>
                <c:pt idx="3">
                  <c:v>2244.1999999999998</c:v>
                </c:pt>
                <c:pt idx="4">
                  <c:v>3053.3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4C-4837-8102-27A55C6D2FEB}"/>
            </c:ext>
          </c:extLst>
        </c:ser>
        <c:ser>
          <c:idx val="8"/>
          <c:order val="8"/>
          <c:tx>
            <c:strRef>
              <c:f>curl!$AC$181</c:f>
              <c:strCache>
                <c:ptCount val="1"/>
                <c:pt idx="0">
                  <c:v>Infection ratio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curl!$Q$182:$Q$188</c:f>
              <c:strCache>
                <c:ptCount val="7"/>
                <c:pt idx="0">
                  <c:v>S1</c:v>
                </c:pt>
                <c:pt idx="1">
                  <c:v>S2</c:v>
                </c:pt>
                <c:pt idx="2">
                  <c:v>S3</c:v>
                </c:pt>
                <c:pt idx="3">
                  <c:v>S4</c:v>
                </c:pt>
                <c:pt idx="4">
                  <c:v>S5</c:v>
                </c:pt>
                <c:pt idx="5">
                  <c:v>S6</c:v>
                </c:pt>
                <c:pt idx="6">
                  <c:v>S7</c:v>
                </c:pt>
              </c:strCache>
            </c:strRef>
          </c:cat>
          <c:val>
            <c:numRef>
              <c:f>curl!$AC$182:$AC$188</c:f>
              <c:numCache>
                <c:formatCode>General</c:formatCode>
                <c:ptCount val="7"/>
                <c:pt idx="0">
                  <c:v>5188.7</c:v>
                </c:pt>
                <c:pt idx="1">
                  <c:v>2796.2</c:v>
                </c:pt>
                <c:pt idx="2">
                  <c:v>1815.9</c:v>
                </c:pt>
                <c:pt idx="3">
                  <c:v>1325.2</c:v>
                </c:pt>
                <c:pt idx="4">
                  <c:v>1137.0999999999999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34C-4837-8102-27A55C6D2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6655104"/>
        <c:axId val="1330359616"/>
      </c:lineChart>
      <c:catAx>
        <c:axId val="106665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0359616"/>
        <c:crosses val="autoZero"/>
        <c:auto val="1"/>
        <c:lblAlgn val="ctr"/>
        <c:lblOffset val="100"/>
        <c:noMultiLvlLbl val="0"/>
      </c:catAx>
      <c:valAx>
        <c:axId val="1330359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6655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type</a:t>
            </a:r>
            <a:r>
              <a:rPr lang="hu-HU"/>
              <a:t>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curl!$R$233</c:f>
              <c:strCache>
                <c:ptCount val="1"/>
                <c:pt idx="0">
                  <c:v>type1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curl!$Q$234:$Q$236</c:f>
              <c:strCache>
                <c:ptCount val="3"/>
                <c:pt idx="0">
                  <c:v>level1</c:v>
                </c:pt>
                <c:pt idx="1">
                  <c:v>level2</c:v>
                </c:pt>
                <c:pt idx="2">
                  <c:v>level3</c:v>
                </c:pt>
              </c:strCache>
            </c:strRef>
          </c:cat>
          <c:val>
            <c:numRef>
              <c:f>curl!$R$234:$R$236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B2-4E3A-80AA-1BB0B2EA8375}"/>
            </c:ext>
          </c:extLst>
        </c:ser>
        <c:ser>
          <c:idx val="1"/>
          <c:order val="1"/>
          <c:tx>
            <c:strRef>
              <c:f>curl!$V$233</c:f>
              <c:strCache>
                <c:ptCount val="1"/>
                <c:pt idx="0">
                  <c:v>type2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curl!$Q$234:$Q$236</c:f>
              <c:strCache>
                <c:ptCount val="3"/>
                <c:pt idx="0">
                  <c:v>level1</c:v>
                </c:pt>
                <c:pt idx="1">
                  <c:v>level2</c:v>
                </c:pt>
                <c:pt idx="2">
                  <c:v>level3</c:v>
                </c:pt>
              </c:strCache>
            </c:strRef>
          </c:cat>
          <c:val>
            <c:numRef>
              <c:f>curl!$V$234:$V$236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B2-4E3A-80AA-1BB0B2EA8375}"/>
            </c:ext>
          </c:extLst>
        </c:ser>
        <c:ser>
          <c:idx val="2"/>
          <c:order val="2"/>
          <c:tx>
            <c:strRef>
              <c:f>curl!$W$233</c:f>
              <c:strCache>
                <c:ptCount val="1"/>
                <c:pt idx="0">
                  <c:v>type3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curl!$Q$234:$Q$236</c:f>
              <c:strCache>
                <c:ptCount val="3"/>
                <c:pt idx="0">
                  <c:v>level1</c:v>
                </c:pt>
                <c:pt idx="1">
                  <c:v>level2</c:v>
                </c:pt>
                <c:pt idx="2">
                  <c:v>level3</c:v>
                </c:pt>
              </c:strCache>
            </c:strRef>
          </c:cat>
          <c:val>
            <c:numRef>
              <c:f>curl!$W$234:$W$236</c:f>
              <c:numCache>
                <c:formatCode>General</c:formatCode>
                <c:ptCount val="3"/>
                <c:pt idx="0">
                  <c:v>1</c:v>
                </c:pt>
                <c:pt idx="1">
                  <c:v>3</c:v>
                </c:pt>
                <c:pt idx="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B2-4E3A-80AA-1BB0B2EA8375}"/>
            </c:ext>
          </c:extLst>
        </c:ser>
        <c:ser>
          <c:idx val="3"/>
          <c:order val="3"/>
          <c:tx>
            <c:strRef>
              <c:f>curl!$X$233</c:f>
              <c:strCache>
                <c:ptCount val="1"/>
                <c:pt idx="0">
                  <c:v>type4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curl!$Q$234:$Q$236</c:f>
              <c:strCache>
                <c:ptCount val="3"/>
                <c:pt idx="0">
                  <c:v>level1</c:v>
                </c:pt>
                <c:pt idx="1">
                  <c:v>level2</c:v>
                </c:pt>
                <c:pt idx="2">
                  <c:v>level3</c:v>
                </c:pt>
              </c:strCache>
            </c:strRef>
          </c:cat>
          <c:val>
            <c:numRef>
              <c:f>curl!$X$234:$X$236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B2-4E3A-80AA-1BB0B2EA8375}"/>
            </c:ext>
          </c:extLst>
        </c:ser>
        <c:ser>
          <c:idx val="4"/>
          <c:order val="4"/>
          <c:tx>
            <c:strRef>
              <c:f>curl!$Y$233</c:f>
              <c:strCache>
                <c:ptCount val="1"/>
                <c:pt idx="0">
                  <c:v>type5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curl!$Q$234:$Q$236</c:f>
              <c:strCache>
                <c:ptCount val="3"/>
                <c:pt idx="0">
                  <c:v>level1</c:v>
                </c:pt>
                <c:pt idx="1">
                  <c:v>level2</c:v>
                </c:pt>
                <c:pt idx="2">
                  <c:v>level3</c:v>
                </c:pt>
              </c:strCache>
            </c:strRef>
          </c:cat>
          <c:val>
            <c:numRef>
              <c:f>curl!$Y$234:$Y$236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3B2-4E3A-80AA-1BB0B2EA8375}"/>
            </c:ext>
          </c:extLst>
        </c:ser>
        <c:ser>
          <c:idx val="5"/>
          <c:order val="5"/>
          <c:tx>
            <c:strRef>
              <c:f>curl!$Z$233</c:f>
              <c:strCache>
                <c:ptCount val="1"/>
                <c:pt idx="0">
                  <c:v>type6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curl!$Q$234:$Q$236</c:f>
              <c:strCache>
                <c:ptCount val="3"/>
                <c:pt idx="0">
                  <c:v>level1</c:v>
                </c:pt>
                <c:pt idx="1">
                  <c:v>level2</c:v>
                </c:pt>
                <c:pt idx="2">
                  <c:v>level3</c:v>
                </c:pt>
              </c:strCache>
            </c:strRef>
          </c:cat>
          <c:val>
            <c:numRef>
              <c:f>curl!$Z$234:$Z$236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B2-4E3A-80AA-1BB0B2EA8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6309552"/>
        <c:axId val="1330384160"/>
      </c:lineChart>
      <c:catAx>
        <c:axId val="131630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0384160"/>
        <c:crosses val="autoZero"/>
        <c:auto val="1"/>
        <c:lblAlgn val="ctr"/>
        <c:lblOffset val="100"/>
        <c:noMultiLvlLbl val="0"/>
      </c:catAx>
      <c:valAx>
        <c:axId val="1330384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6309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Facts</a:t>
            </a:r>
            <a:r>
              <a:rPr lang="hu-HU"/>
              <a:t> &amp; Estimations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curl!$AP$94</c:f>
              <c:strCache>
                <c:ptCount val="1"/>
                <c:pt idx="0">
                  <c:v>Facts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268372703412068E-2"/>
                  <c:y val="-0.174843613298337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curl!$AO$95:$AO$121</c:f>
              <c:numCache>
                <c:formatCode>General</c:formatCode>
                <c:ptCount val="27"/>
                <c:pt idx="0">
                  <c:v>7448.2</c:v>
                </c:pt>
                <c:pt idx="1">
                  <c:v>10425.6</c:v>
                </c:pt>
                <c:pt idx="2">
                  <c:v>8235.9</c:v>
                </c:pt>
                <c:pt idx="3">
                  <c:v>3942.7</c:v>
                </c:pt>
                <c:pt idx="4">
                  <c:v>12138.1</c:v>
                </c:pt>
                <c:pt idx="5">
                  <c:v>5915.9</c:v>
                </c:pt>
                <c:pt idx="6">
                  <c:v>5551.4</c:v>
                </c:pt>
                <c:pt idx="7">
                  <c:v>4908</c:v>
                </c:pt>
                <c:pt idx="8">
                  <c:v>9045.9</c:v>
                </c:pt>
                <c:pt idx="9">
                  <c:v>13873.5</c:v>
                </c:pt>
                <c:pt idx="10">
                  <c:v>8532.9</c:v>
                </c:pt>
                <c:pt idx="11">
                  <c:v>5972.5</c:v>
                </c:pt>
                <c:pt idx="12">
                  <c:v>4294.8</c:v>
                </c:pt>
                <c:pt idx="13">
                  <c:v>12137.6</c:v>
                </c:pt>
                <c:pt idx="14">
                  <c:v>14070.8</c:v>
                </c:pt>
                <c:pt idx="15">
                  <c:v>5498.9</c:v>
                </c:pt>
                <c:pt idx="16">
                  <c:v>12636.1</c:v>
                </c:pt>
                <c:pt idx="17">
                  <c:v>5043.5</c:v>
                </c:pt>
                <c:pt idx="18">
                  <c:v>6275.2</c:v>
                </c:pt>
                <c:pt idx="19">
                  <c:v>7395.8</c:v>
                </c:pt>
                <c:pt idx="20">
                  <c:v>11994.8</c:v>
                </c:pt>
                <c:pt idx="21">
                  <c:v>6198.9</c:v>
                </c:pt>
                <c:pt idx="22">
                  <c:v>10805.7</c:v>
                </c:pt>
                <c:pt idx="23">
                  <c:v>8871</c:v>
                </c:pt>
                <c:pt idx="24">
                  <c:v>6086.2</c:v>
                </c:pt>
                <c:pt idx="25">
                  <c:v>5408.6</c:v>
                </c:pt>
                <c:pt idx="26">
                  <c:v>7933.7</c:v>
                </c:pt>
              </c:numCache>
            </c:numRef>
          </c:xVal>
          <c:yVal>
            <c:numRef>
              <c:f>curl!$AP$95:$AP$121</c:f>
              <c:numCache>
                <c:formatCode>General</c:formatCode>
                <c:ptCount val="27"/>
                <c:pt idx="0">
                  <c:v>1766</c:v>
                </c:pt>
                <c:pt idx="1">
                  <c:v>10038</c:v>
                </c:pt>
                <c:pt idx="2">
                  <c:v>9783</c:v>
                </c:pt>
                <c:pt idx="3">
                  <c:v>5987</c:v>
                </c:pt>
                <c:pt idx="4">
                  <c:v>15721</c:v>
                </c:pt>
                <c:pt idx="5">
                  <c:v>8260</c:v>
                </c:pt>
                <c:pt idx="6">
                  <c:v>5345</c:v>
                </c:pt>
                <c:pt idx="7">
                  <c:v>3097</c:v>
                </c:pt>
                <c:pt idx="8">
                  <c:v>12708</c:v>
                </c:pt>
                <c:pt idx="9">
                  <c:v>13358</c:v>
                </c:pt>
                <c:pt idx="10">
                  <c:v>6262</c:v>
                </c:pt>
                <c:pt idx="11">
                  <c:v>5750</c:v>
                </c:pt>
                <c:pt idx="12">
                  <c:v>4135</c:v>
                </c:pt>
                <c:pt idx="13">
                  <c:v>15720</c:v>
                </c:pt>
                <c:pt idx="14">
                  <c:v>16018</c:v>
                </c:pt>
                <c:pt idx="15">
                  <c:v>6079</c:v>
                </c:pt>
                <c:pt idx="16">
                  <c:v>12167</c:v>
                </c:pt>
                <c:pt idx="17">
                  <c:v>3760</c:v>
                </c:pt>
                <c:pt idx="18">
                  <c:v>6042</c:v>
                </c:pt>
                <c:pt idx="19">
                  <c:v>4746</c:v>
                </c:pt>
                <c:pt idx="20">
                  <c:v>11549</c:v>
                </c:pt>
                <c:pt idx="21">
                  <c:v>5968</c:v>
                </c:pt>
                <c:pt idx="22">
                  <c:v>10404</c:v>
                </c:pt>
                <c:pt idx="23">
                  <c:v>9348</c:v>
                </c:pt>
                <c:pt idx="24">
                  <c:v>5860</c:v>
                </c:pt>
                <c:pt idx="25">
                  <c:v>3132</c:v>
                </c:pt>
                <c:pt idx="26">
                  <c:v>7639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55-4E43-99B4-52DE64F4D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1988848"/>
        <c:axId val="1662260320"/>
      </c:scatterChart>
      <c:valAx>
        <c:axId val="166198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2260320"/>
        <c:crosses val="autoZero"/>
        <c:crossBetween val="midCat"/>
      </c:valAx>
      <c:valAx>
        <c:axId val="1662260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1988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modell1!$AD$139</c:f>
              <c:strCache>
                <c:ptCount val="1"/>
                <c:pt idx="0">
                  <c:v>Infection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modell1!$AD$140:$AD$166</c:f>
              <c:numCache>
                <c:formatCode>General</c:formatCode>
                <c:ptCount val="27"/>
                <c:pt idx="0">
                  <c:v>3148.5</c:v>
                </c:pt>
                <c:pt idx="1">
                  <c:v>3148.5</c:v>
                </c:pt>
                <c:pt idx="2">
                  <c:v>3148.5</c:v>
                </c:pt>
                <c:pt idx="3">
                  <c:v>3148.5</c:v>
                </c:pt>
                <c:pt idx="4">
                  <c:v>691.2</c:v>
                </c:pt>
                <c:pt idx="5">
                  <c:v>691.2</c:v>
                </c:pt>
                <c:pt idx="6">
                  <c:v>691.2</c:v>
                </c:pt>
                <c:pt idx="7">
                  <c:v>691.2</c:v>
                </c:pt>
                <c:pt idx="8">
                  <c:v>691.2</c:v>
                </c:pt>
                <c:pt idx="9">
                  <c:v>1475.3000000000002</c:v>
                </c:pt>
                <c:pt idx="10">
                  <c:v>1475.3000000000002</c:v>
                </c:pt>
                <c:pt idx="11">
                  <c:v>1475.3000000000002</c:v>
                </c:pt>
                <c:pt idx="12">
                  <c:v>1475.3000000000002</c:v>
                </c:pt>
                <c:pt idx="13">
                  <c:v>1475.3000000000002</c:v>
                </c:pt>
                <c:pt idx="14">
                  <c:v>1475.3000000000002</c:v>
                </c:pt>
                <c:pt idx="15">
                  <c:v>1475.3000000000002</c:v>
                </c:pt>
                <c:pt idx="16">
                  <c:v>1475.3000000000002</c:v>
                </c:pt>
                <c:pt idx="17">
                  <c:v>1475.3000000000002</c:v>
                </c:pt>
                <c:pt idx="18">
                  <c:v>1475.3000000000002</c:v>
                </c:pt>
                <c:pt idx="19">
                  <c:v>1475.3000000000002</c:v>
                </c:pt>
                <c:pt idx="20">
                  <c:v>1899.1000000000001</c:v>
                </c:pt>
                <c:pt idx="21">
                  <c:v>1899.1000000000001</c:v>
                </c:pt>
                <c:pt idx="22">
                  <c:v>1899.1000000000001</c:v>
                </c:pt>
                <c:pt idx="23">
                  <c:v>1899.1000000000001</c:v>
                </c:pt>
                <c:pt idx="24">
                  <c:v>1899.1000000000001</c:v>
                </c:pt>
                <c:pt idx="25">
                  <c:v>1207.9000000000001</c:v>
                </c:pt>
                <c:pt idx="26">
                  <c:v>1207.9000000000001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4A-4B7D-ABA1-BB665A92C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65775"/>
        <c:axId val="1902524639"/>
      </c:lineChart>
      <c:catAx>
        <c:axId val="4976577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2524639"/>
        <c:crosses val="autoZero"/>
        <c:auto val="1"/>
        <c:lblAlgn val="ctr"/>
        <c:lblOffset val="100"/>
        <c:noMultiLvlLbl val="0"/>
      </c:catAx>
      <c:valAx>
        <c:axId val="1902524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76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'modell1 (2)'!$AD$139</c:f>
              <c:strCache>
                <c:ptCount val="1"/>
                <c:pt idx="0">
                  <c:v>Infection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'modell1 (2)'!$AD$140:$AD$166</c:f>
              <c:numCache>
                <c:formatCode>General</c:formatCode>
                <c:ptCount val="27"/>
                <c:pt idx="0">
                  <c:v>3148.5</c:v>
                </c:pt>
                <c:pt idx="1">
                  <c:v>3148.5</c:v>
                </c:pt>
                <c:pt idx="2">
                  <c:v>3148.5</c:v>
                </c:pt>
                <c:pt idx="3">
                  <c:v>3148.5</c:v>
                </c:pt>
                <c:pt idx="4">
                  <c:v>691.2</c:v>
                </c:pt>
                <c:pt idx="5">
                  <c:v>691.2</c:v>
                </c:pt>
                <c:pt idx="6">
                  <c:v>691.2</c:v>
                </c:pt>
                <c:pt idx="7">
                  <c:v>691.2</c:v>
                </c:pt>
                <c:pt idx="8">
                  <c:v>691.2</c:v>
                </c:pt>
                <c:pt idx="9">
                  <c:v>1475.3000000000002</c:v>
                </c:pt>
                <c:pt idx="10">
                  <c:v>1475.3000000000002</c:v>
                </c:pt>
                <c:pt idx="11">
                  <c:v>1475.3000000000002</c:v>
                </c:pt>
                <c:pt idx="12">
                  <c:v>1475.3000000000002</c:v>
                </c:pt>
                <c:pt idx="13">
                  <c:v>1475.3000000000002</c:v>
                </c:pt>
                <c:pt idx="14">
                  <c:v>1475.3000000000002</c:v>
                </c:pt>
                <c:pt idx="15">
                  <c:v>1475.3000000000002</c:v>
                </c:pt>
                <c:pt idx="16">
                  <c:v>1475.3000000000002</c:v>
                </c:pt>
                <c:pt idx="17">
                  <c:v>1475.3000000000002</c:v>
                </c:pt>
                <c:pt idx="18">
                  <c:v>1475.3000000000002</c:v>
                </c:pt>
                <c:pt idx="19">
                  <c:v>1475.3000000000002</c:v>
                </c:pt>
                <c:pt idx="20">
                  <c:v>1899.1000000000001</c:v>
                </c:pt>
                <c:pt idx="21">
                  <c:v>1899.1000000000001</c:v>
                </c:pt>
                <c:pt idx="22">
                  <c:v>1899.1000000000001</c:v>
                </c:pt>
                <c:pt idx="23">
                  <c:v>1899.1000000000001</c:v>
                </c:pt>
                <c:pt idx="24">
                  <c:v>1899.1000000000001</c:v>
                </c:pt>
                <c:pt idx="25">
                  <c:v>1207.9000000000001</c:v>
                </c:pt>
                <c:pt idx="26">
                  <c:v>1207.9000000000001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B3-4B66-A93C-D9DFC3F43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65775"/>
        <c:axId val="1902524639"/>
      </c:lineChart>
      <c:catAx>
        <c:axId val="4976577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2524639"/>
        <c:crosses val="autoZero"/>
        <c:auto val="1"/>
        <c:lblAlgn val="ctr"/>
        <c:lblOffset val="100"/>
        <c:noMultiLvlLbl val="0"/>
      </c:catAx>
      <c:valAx>
        <c:axId val="1902524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76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0.png"/><Relationship Id="rId1" Type="http://schemas.openxmlformats.org/officeDocument/2006/relationships/chart" Target="../charts/chart1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163097</xdr:colOff>
      <xdr:row>3</xdr:row>
      <xdr:rowOff>57150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7900F31C-24CA-4BCA-B436-3E0B4FEFB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20297" cy="60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54610</xdr:colOff>
      <xdr:row>34</xdr:row>
      <xdr:rowOff>29845</xdr:rowOff>
    </xdr:to>
    <xdr:pic>
      <xdr:nvPicPr>
        <xdr:cNvPr id="2" name="Picture 1071889">
          <a:extLst>
            <a:ext uri="{FF2B5EF4-FFF2-40B4-BE49-F238E27FC236}">
              <a16:creationId xmlns:a16="http://schemas.microsoft.com/office/drawing/2014/main" id="{7C457187-8D81-41CA-8C71-9E7CFC6C39A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931410" cy="629094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12700</xdr:rowOff>
    </xdr:from>
    <xdr:to>
      <xdr:col>7</xdr:col>
      <xdr:colOff>254000</xdr:colOff>
      <xdr:row>42</xdr:row>
      <xdr:rowOff>50800</xdr:rowOff>
    </xdr:to>
    <xdr:pic>
      <xdr:nvPicPr>
        <xdr:cNvPr id="3" name="Picture 1071849">
          <a:extLst>
            <a:ext uri="{FF2B5EF4-FFF2-40B4-BE49-F238E27FC236}">
              <a16:creationId xmlns:a16="http://schemas.microsoft.com/office/drawing/2014/main" id="{E274E3BB-8F64-46FE-B097-CA0E65E58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6650"/>
          <a:ext cx="4521200" cy="589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10</xdr:col>
      <xdr:colOff>523048</xdr:colOff>
      <xdr:row>16</xdr:row>
      <xdr:rowOff>98090</xdr:rowOff>
    </xdr:to>
    <xdr:pic>
      <xdr:nvPicPr>
        <xdr:cNvPr id="344" name="Kép 343">
          <a:extLst>
            <a:ext uri="{FF2B5EF4-FFF2-40B4-BE49-F238E27FC236}">
              <a16:creationId xmlns:a16="http://schemas.microsoft.com/office/drawing/2014/main" id="{D87FB5AA-124F-42AE-BB98-BF55B5E57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8300"/>
          <a:ext cx="6619048" cy="2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250825</xdr:colOff>
      <xdr:row>17</xdr:row>
      <xdr:rowOff>60325</xdr:rowOff>
    </xdr:from>
    <xdr:to>
      <xdr:col>10</xdr:col>
      <xdr:colOff>116205</xdr:colOff>
      <xdr:row>41</xdr:row>
      <xdr:rowOff>84455</xdr:rowOff>
    </xdr:to>
    <xdr:pic>
      <xdr:nvPicPr>
        <xdr:cNvPr id="345" name="Picture 64172">
          <a:extLst>
            <a:ext uri="{FF2B5EF4-FFF2-40B4-BE49-F238E27FC236}">
              <a16:creationId xmlns:a16="http://schemas.microsoft.com/office/drawing/2014/main" id="{C0F29B2C-B342-4847-A02B-E9C1CF0D85C3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1009650" y="2432050"/>
          <a:ext cx="4443730" cy="5961380"/>
        </a:xfrm>
        <a:prstGeom prst="rect">
          <a:avLst/>
        </a:prstGeom>
      </xdr:spPr>
    </xdr:pic>
    <xdr:clientData/>
  </xdr:twoCellAnchor>
  <xdr:twoCellAnchor editAs="oneCell">
    <xdr:from>
      <xdr:col>0</xdr:col>
      <xdr:colOff>302895</xdr:colOff>
      <xdr:row>41</xdr:row>
      <xdr:rowOff>147955</xdr:rowOff>
    </xdr:from>
    <xdr:to>
      <xdr:col>10</xdr:col>
      <xdr:colOff>212725</xdr:colOff>
      <xdr:row>66</xdr:row>
      <xdr:rowOff>79375</xdr:rowOff>
    </xdr:to>
    <xdr:pic>
      <xdr:nvPicPr>
        <xdr:cNvPr id="346" name="Picture 64167">
          <a:extLst>
            <a:ext uri="{FF2B5EF4-FFF2-40B4-BE49-F238E27FC236}">
              <a16:creationId xmlns:a16="http://schemas.microsoft.com/office/drawing/2014/main" id="{ADAA81AD-AFC0-4435-B7C7-5D4499635F82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038225" y="6962775"/>
          <a:ext cx="4535170" cy="6005830"/>
        </a:xfrm>
        <a:prstGeom prst="rect">
          <a:avLst/>
        </a:prstGeom>
      </xdr:spPr>
    </xdr:pic>
    <xdr:clientData/>
  </xdr:twoCellAnchor>
  <xdr:twoCellAnchor editAs="oneCell">
    <xdr:from>
      <xdr:col>0</xdr:col>
      <xdr:colOff>353378</xdr:colOff>
      <xdr:row>67</xdr:row>
      <xdr:rowOff>14921</xdr:rowOff>
    </xdr:from>
    <xdr:to>
      <xdr:col>10</xdr:col>
      <xdr:colOff>231458</xdr:colOff>
      <xdr:row>91</xdr:row>
      <xdr:rowOff>66356</xdr:rowOff>
    </xdr:to>
    <xdr:pic>
      <xdr:nvPicPr>
        <xdr:cNvPr id="347" name="Picture 64162">
          <a:extLst>
            <a:ext uri="{FF2B5EF4-FFF2-40B4-BE49-F238E27FC236}">
              <a16:creationId xmlns:a16="http://schemas.microsoft.com/office/drawing/2014/main" id="{FBD17BE7-B9CB-4764-8B20-440E2CFC4454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1104900" y="11601449"/>
          <a:ext cx="4471035" cy="59740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570133</xdr:colOff>
      <xdr:row>42</xdr:row>
      <xdr:rowOff>61996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91C4A574-79ED-486B-B8F9-E814D0F5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4150"/>
          <a:ext cx="10933333" cy="8542857"/>
        </a:xfrm>
        <a:prstGeom prst="rect">
          <a:avLst/>
        </a:prstGeom>
      </xdr:spPr>
    </xdr:pic>
    <xdr:clientData/>
  </xdr:twoCellAnchor>
  <xdr:twoCellAnchor>
    <xdr:from>
      <xdr:col>5</xdr:col>
      <xdr:colOff>240270</xdr:colOff>
      <xdr:row>16</xdr:row>
      <xdr:rowOff>85811</xdr:rowOff>
    </xdr:from>
    <xdr:to>
      <xdr:col>17</xdr:col>
      <xdr:colOff>205946</xdr:colOff>
      <xdr:row>17</xdr:row>
      <xdr:rowOff>0</xdr:rowOff>
    </xdr:to>
    <xdr:sp macro="" textlink="">
      <xdr:nvSpPr>
        <xdr:cNvPr id="3" name="Téglalap: lekerekített 2">
          <a:extLst>
            <a:ext uri="{FF2B5EF4-FFF2-40B4-BE49-F238E27FC236}">
              <a16:creationId xmlns:a16="http://schemas.microsoft.com/office/drawing/2014/main" id="{E90147E7-B216-4719-AFEB-CDE650BAF9AE}"/>
            </a:ext>
          </a:extLst>
        </xdr:cNvPr>
        <xdr:cNvSpPr/>
      </xdr:nvSpPr>
      <xdr:spPr>
        <a:xfrm>
          <a:off x="3286554" y="2969054"/>
          <a:ext cx="7276757" cy="94392"/>
        </a:xfrm>
        <a:prstGeom prst="roundRect">
          <a:avLst/>
        </a:prstGeom>
        <a:solidFill>
          <a:srgbClr val="FF0000">
            <a:alpha val="25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5</xdr:col>
      <xdr:colOff>186724</xdr:colOff>
      <xdr:row>25</xdr:row>
      <xdr:rowOff>32264</xdr:rowOff>
    </xdr:from>
    <xdr:to>
      <xdr:col>17</xdr:col>
      <xdr:colOff>152400</xdr:colOff>
      <xdr:row>25</xdr:row>
      <xdr:rowOff>126656</xdr:rowOff>
    </xdr:to>
    <xdr:sp macro="" textlink="">
      <xdr:nvSpPr>
        <xdr:cNvPr id="4" name="Téglalap: lekerekített 3">
          <a:extLst>
            <a:ext uri="{FF2B5EF4-FFF2-40B4-BE49-F238E27FC236}">
              <a16:creationId xmlns:a16="http://schemas.microsoft.com/office/drawing/2014/main" id="{E0D65F4A-6B50-4822-BECA-5168CBDEA91A}"/>
            </a:ext>
          </a:extLst>
        </xdr:cNvPr>
        <xdr:cNvSpPr/>
      </xdr:nvSpPr>
      <xdr:spPr>
        <a:xfrm>
          <a:off x="3233008" y="4537332"/>
          <a:ext cx="7276757" cy="94392"/>
        </a:xfrm>
        <a:prstGeom prst="roundRect">
          <a:avLst/>
        </a:prstGeom>
        <a:solidFill>
          <a:srgbClr val="FF0000">
            <a:alpha val="25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5</xdr:col>
      <xdr:colOff>231689</xdr:colOff>
      <xdr:row>20</xdr:row>
      <xdr:rowOff>106921</xdr:rowOff>
    </xdr:from>
    <xdr:to>
      <xdr:col>17</xdr:col>
      <xdr:colOff>197365</xdr:colOff>
      <xdr:row>21</xdr:row>
      <xdr:rowOff>21110</xdr:rowOff>
    </xdr:to>
    <xdr:sp macro="" textlink="">
      <xdr:nvSpPr>
        <xdr:cNvPr id="5" name="Téglalap: lekerekített 4">
          <a:extLst>
            <a:ext uri="{FF2B5EF4-FFF2-40B4-BE49-F238E27FC236}">
              <a16:creationId xmlns:a16="http://schemas.microsoft.com/office/drawing/2014/main" id="{5534D53D-EA9E-48D8-AFFA-85B238109C54}"/>
            </a:ext>
          </a:extLst>
        </xdr:cNvPr>
        <xdr:cNvSpPr/>
      </xdr:nvSpPr>
      <xdr:spPr>
        <a:xfrm>
          <a:off x="3277973" y="3710975"/>
          <a:ext cx="7276757" cy="94392"/>
        </a:xfrm>
        <a:prstGeom prst="roundRect">
          <a:avLst/>
        </a:prstGeom>
        <a:solidFill>
          <a:srgbClr val="FF0000">
            <a:alpha val="25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5</xdr:col>
      <xdr:colOff>255373</xdr:colOff>
      <xdr:row>29</xdr:row>
      <xdr:rowOff>147767</xdr:rowOff>
    </xdr:from>
    <xdr:to>
      <xdr:col>17</xdr:col>
      <xdr:colOff>221049</xdr:colOff>
      <xdr:row>30</xdr:row>
      <xdr:rowOff>61956</xdr:rowOff>
    </xdr:to>
    <xdr:sp macro="" textlink="">
      <xdr:nvSpPr>
        <xdr:cNvPr id="6" name="Téglalap: lekerekített 5">
          <a:extLst>
            <a:ext uri="{FF2B5EF4-FFF2-40B4-BE49-F238E27FC236}">
              <a16:creationId xmlns:a16="http://schemas.microsoft.com/office/drawing/2014/main" id="{748005BD-0B2B-4006-8094-2E245A50A5D7}"/>
            </a:ext>
          </a:extLst>
        </xdr:cNvPr>
        <xdr:cNvSpPr/>
      </xdr:nvSpPr>
      <xdr:spPr>
        <a:xfrm>
          <a:off x="3301657" y="5373645"/>
          <a:ext cx="7276757" cy="94392"/>
        </a:xfrm>
        <a:prstGeom prst="roundRect">
          <a:avLst/>
        </a:prstGeom>
        <a:solidFill>
          <a:srgbClr val="FF0000">
            <a:alpha val="25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5</xdr:col>
      <xdr:colOff>231689</xdr:colOff>
      <xdr:row>34</xdr:row>
      <xdr:rowOff>55434</xdr:rowOff>
    </xdr:from>
    <xdr:to>
      <xdr:col>17</xdr:col>
      <xdr:colOff>197365</xdr:colOff>
      <xdr:row>34</xdr:row>
      <xdr:rowOff>149826</xdr:rowOff>
    </xdr:to>
    <xdr:sp macro="" textlink="">
      <xdr:nvSpPr>
        <xdr:cNvPr id="7" name="Téglalap: lekerekített 6">
          <a:extLst>
            <a:ext uri="{FF2B5EF4-FFF2-40B4-BE49-F238E27FC236}">
              <a16:creationId xmlns:a16="http://schemas.microsoft.com/office/drawing/2014/main" id="{0ECE9456-A70D-4920-AC5E-05CAB594E7FB}"/>
            </a:ext>
          </a:extLst>
        </xdr:cNvPr>
        <xdr:cNvSpPr/>
      </xdr:nvSpPr>
      <xdr:spPr>
        <a:xfrm>
          <a:off x="3277973" y="6182326"/>
          <a:ext cx="7276757" cy="94392"/>
        </a:xfrm>
        <a:prstGeom prst="roundRect">
          <a:avLst/>
        </a:prstGeom>
        <a:solidFill>
          <a:srgbClr val="FF0000">
            <a:alpha val="25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5</xdr:col>
      <xdr:colOff>223108</xdr:colOff>
      <xdr:row>40</xdr:row>
      <xdr:rowOff>171621</xdr:rowOff>
    </xdr:from>
    <xdr:to>
      <xdr:col>17</xdr:col>
      <xdr:colOff>188784</xdr:colOff>
      <xdr:row>41</xdr:row>
      <xdr:rowOff>85810</xdr:rowOff>
    </xdr:to>
    <xdr:sp macro="" textlink="">
      <xdr:nvSpPr>
        <xdr:cNvPr id="8" name="Téglalap: lekerekített 7">
          <a:extLst>
            <a:ext uri="{FF2B5EF4-FFF2-40B4-BE49-F238E27FC236}">
              <a16:creationId xmlns:a16="http://schemas.microsoft.com/office/drawing/2014/main" id="{7A8245D7-C490-4329-A2DF-DB4DF6512F10}"/>
            </a:ext>
          </a:extLst>
        </xdr:cNvPr>
        <xdr:cNvSpPr/>
      </xdr:nvSpPr>
      <xdr:spPr>
        <a:xfrm>
          <a:off x="3269392" y="7379729"/>
          <a:ext cx="7276757" cy="94392"/>
        </a:xfrm>
        <a:prstGeom prst="roundRect">
          <a:avLst/>
        </a:prstGeom>
        <a:solidFill>
          <a:srgbClr val="FF0000">
            <a:alpha val="25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35</xdr:col>
      <xdr:colOff>92952</xdr:colOff>
      <xdr:row>37</xdr:row>
      <xdr:rowOff>6901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BF75A4FE-2664-4E40-B287-4DF40C3FE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62833" y="0"/>
          <a:ext cx="9914286" cy="7542857"/>
        </a:xfrm>
        <a:prstGeom prst="rect">
          <a:avLst/>
        </a:prstGeom>
      </xdr:spPr>
    </xdr:pic>
    <xdr:clientData/>
  </xdr:twoCellAnchor>
  <xdr:twoCellAnchor>
    <xdr:from>
      <xdr:col>26</xdr:col>
      <xdr:colOff>386839</xdr:colOff>
      <xdr:row>9</xdr:row>
      <xdr:rowOff>43793</xdr:rowOff>
    </xdr:from>
    <xdr:to>
      <xdr:col>26</xdr:col>
      <xdr:colOff>525517</xdr:colOff>
      <xdr:row>35</xdr:row>
      <xdr:rowOff>131379</xdr:rowOff>
    </xdr:to>
    <xdr:sp macro="" textlink="">
      <xdr:nvSpPr>
        <xdr:cNvPr id="10" name="Téglalap 9">
          <a:extLst>
            <a:ext uri="{FF2B5EF4-FFF2-40B4-BE49-F238E27FC236}">
              <a16:creationId xmlns:a16="http://schemas.microsoft.com/office/drawing/2014/main" id="{C094540C-CB55-4160-9409-145410BEB3F2}"/>
            </a:ext>
          </a:extLst>
        </xdr:cNvPr>
        <xdr:cNvSpPr/>
      </xdr:nvSpPr>
      <xdr:spPr>
        <a:xfrm>
          <a:off x="16327529" y="1686034"/>
          <a:ext cx="138678" cy="5430345"/>
        </a:xfrm>
        <a:prstGeom prst="rect">
          <a:avLst/>
        </a:prstGeom>
        <a:solidFill>
          <a:srgbClr val="FFC000">
            <a:alpha val="18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2</xdr:col>
      <xdr:colOff>219278</xdr:colOff>
      <xdr:row>80</xdr:row>
      <xdr:rowOff>25400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FDDE6962-4369-4CF4-8AE9-C69803351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1494790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77</xdr:row>
      <xdr:rowOff>0</xdr:rowOff>
    </xdr:from>
    <xdr:to>
      <xdr:col>20</xdr:col>
      <xdr:colOff>692150</xdr:colOff>
      <xdr:row>80</xdr:row>
      <xdr:rowOff>25400</xdr:rowOff>
    </xdr:to>
    <xdr:pic>
      <xdr:nvPicPr>
        <xdr:cNvPr id="3" name="Kép 2" descr="COCO">
          <a:extLst>
            <a:ext uri="{FF2B5EF4-FFF2-40B4-BE49-F238E27FC236}">
              <a16:creationId xmlns:a16="http://schemas.microsoft.com/office/drawing/2014/main" id="{7FEF295D-A4EC-4483-A192-69BD8A8B9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15200" y="1494790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162277</xdr:colOff>
      <xdr:row>7</xdr:row>
      <xdr:rowOff>92428</xdr:rowOff>
    </xdr:from>
    <xdr:to>
      <xdr:col>16</xdr:col>
      <xdr:colOff>409222</xdr:colOff>
      <xdr:row>22</xdr:row>
      <xdr:rowOff>83961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CAF7A22-43B3-4599-B7CE-B5F33BF0DF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20637</xdr:colOff>
      <xdr:row>3</xdr:row>
      <xdr:rowOff>25400</xdr:rowOff>
    </xdr:to>
    <xdr:pic>
      <xdr:nvPicPr>
        <xdr:cNvPr id="3" name="Kép 2" descr="COCO">
          <a:extLst>
            <a:ext uri="{FF2B5EF4-FFF2-40B4-BE49-F238E27FC236}">
              <a16:creationId xmlns:a16="http://schemas.microsoft.com/office/drawing/2014/main" id="{F91D1BB0-7037-4CCB-AF79-F77CDE047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5850" y="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136</xdr:row>
      <xdr:rowOff>0</xdr:rowOff>
    </xdr:from>
    <xdr:to>
      <xdr:col>16</xdr:col>
      <xdr:colOff>1909762</xdr:colOff>
      <xdr:row>139</xdr:row>
      <xdr:rowOff>25400</xdr:rowOff>
    </xdr:to>
    <xdr:pic>
      <xdr:nvPicPr>
        <xdr:cNvPr id="6" name="Kép 5" descr="COCO">
          <a:extLst>
            <a:ext uri="{FF2B5EF4-FFF2-40B4-BE49-F238E27FC236}">
              <a16:creationId xmlns:a16="http://schemas.microsoft.com/office/drawing/2014/main" id="{510FA633-D743-443C-B62E-B25B004E9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6650" y="2638425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136</xdr:row>
      <xdr:rowOff>0</xdr:rowOff>
    </xdr:from>
    <xdr:to>
      <xdr:col>16</xdr:col>
      <xdr:colOff>1909762</xdr:colOff>
      <xdr:row>139</xdr:row>
      <xdr:rowOff>25400</xdr:rowOff>
    </xdr:to>
    <xdr:pic>
      <xdr:nvPicPr>
        <xdr:cNvPr id="7" name="Kép 6" descr="COCO">
          <a:extLst>
            <a:ext uri="{FF2B5EF4-FFF2-40B4-BE49-F238E27FC236}">
              <a16:creationId xmlns:a16="http://schemas.microsoft.com/office/drawing/2014/main" id="{28C2B397-B71E-4D93-BCD1-B56D0C3A0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6650" y="2638425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55562</xdr:colOff>
      <xdr:row>174</xdr:row>
      <xdr:rowOff>124618</xdr:rowOff>
    </xdr:from>
    <xdr:to>
      <xdr:col>15</xdr:col>
      <xdr:colOff>2305843</xdr:colOff>
      <xdr:row>193</xdr:row>
      <xdr:rowOff>31749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84EF6795-8717-4E7B-9990-503D33E36C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2647156</xdr:colOff>
      <xdr:row>237</xdr:row>
      <xdr:rowOff>5556</xdr:rowOff>
    </xdr:from>
    <xdr:to>
      <xdr:col>26</xdr:col>
      <xdr:colOff>51594</xdr:colOff>
      <xdr:row>252</xdr:row>
      <xdr:rowOff>10319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3328E4D3-5187-42F5-A67F-A94B64CC69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460375</xdr:colOff>
      <xdr:row>121</xdr:row>
      <xdr:rowOff>156368</xdr:rowOff>
    </xdr:from>
    <xdr:to>
      <xdr:col>51</xdr:col>
      <xdr:colOff>424657</xdr:colOff>
      <xdr:row>140</xdr:row>
      <xdr:rowOff>39687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B095F0E5-DB0B-4B73-8577-65E6AABDCF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74</xdr:row>
      <xdr:rowOff>0</xdr:rowOff>
    </xdr:from>
    <xdr:to>
      <xdr:col>2</xdr:col>
      <xdr:colOff>533400</xdr:colOff>
      <xdr:row>77</xdr:row>
      <xdr:rowOff>25400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755DD22A-10AE-42FA-8792-7FA136B93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4150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33</xdr:col>
      <xdr:colOff>28575</xdr:colOff>
      <xdr:row>138</xdr:row>
      <xdr:rowOff>63500</xdr:rowOff>
    </xdr:from>
    <xdr:to>
      <xdr:col>40</xdr:col>
      <xdr:colOff>333375</xdr:colOff>
      <xdr:row>152</xdr:row>
      <xdr:rowOff>76200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29D3525-7389-44EC-8F3A-350CD09F14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74</xdr:row>
      <xdr:rowOff>0</xdr:rowOff>
    </xdr:from>
    <xdr:to>
      <xdr:col>2</xdr:col>
      <xdr:colOff>533400</xdr:colOff>
      <xdr:row>76</xdr:row>
      <xdr:rowOff>196850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10F797CC-EB52-41DD-810F-A01EA087A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4150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212725</xdr:colOff>
      <xdr:row>121</xdr:row>
      <xdr:rowOff>184150</xdr:rowOff>
    </xdr:from>
    <xdr:to>
      <xdr:col>30</xdr:col>
      <xdr:colOff>200025</xdr:colOff>
      <xdr:row>136</xdr:row>
      <xdr:rowOff>25400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4233BBD-1FD2-4C6B-9B90-73C9AB799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37</xdr:col>
      <xdr:colOff>0</xdr:colOff>
      <xdr:row>42</xdr:row>
      <xdr:rowOff>0</xdr:rowOff>
    </xdr:from>
    <xdr:to>
      <xdr:col>40</xdr:col>
      <xdr:colOff>76200</xdr:colOff>
      <xdr:row>45</xdr:row>
      <xdr:rowOff>25400</xdr:rowOff>
    </xdr:to>
    <xdr:pic>
      <xdr:nvPicPr>
        <xdr:cNvPr id="4" name="Kép 3" descr="COCO">
          <a:extLst>
            <a:ext uri="{FF2B5EF4-FFF2-40B4-BE49-F238E27FC236}">
              <a16:creationId xmlns:a16="http://schemas.microsoft.com/office/drawing/2014/main" id="{9469BDE9-B53A-40CC-8B3D-B77B2D245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92000" y="864870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ttd" refreshedDate="43894.851028124998" createdVersion="6" refreshedVersion="6" minRefreshableVersion="3" recordCount="201" xr:uid="{06023878-BC64-4839-8377-B90F66FE46E9}">
  <cacheSource type="worksheet">
    <worksheetSource ref="A1:C202" sheet="statista"/>
  </cacheSource>
  <cacheFields count="3">
    <cacheField name="land" numFmtId="0">
      <sharedItems count="123">
        <s v="China"/>
        <s v="USA"/>
        <s v="Mexiko"/>
        <s v="Australien"/>
        <s v="Thailand"/>
        <s v="Vereinigtes Königreich"/>
        <s v="Indien"/>
        <s v="Deutschland"/>
        <s v="Brasilien"/>
        <s v="Saudi Arabien"/>
        <s v="Südafrika"/>
        <s v="Chile"/>
        <s v="Argentinien"/>
        <s v="Kanada"/>
        <s v="Peru"/>
        <s v="Kuwait"/>
        <s v="Ägypten"/>
        <s v="Oman"/>
        <s v="Japan"/>
        <s v="Iran"/>
        <s v="Philippinen"/>
        <s v="Neuseeland"/>
        <s v="Rumänien"/>
        <s v="Jordan ien"/>
        <s v="Portugal"/>
        <s v="Kolumbien"/>
        <s v="Marokko"/>
        <s v="Irak"/>
        <s v="Italien"/>
        <s v="Bolivien"/>
        <s v="Ecuador"/>
        <s v="Nicaragua"/>
        <s v="Griechenland"/>
        <s v="Korea, Republik von"/>
        <s v="Venezuela"/>
        <s v="Libanon"/>
        <s v="Israel"/>
        <s v="Besetzte palästinensische Gebiete"/>
        <s v="Costa Rica"/>
        <s v="Spanien"/>
        <s v="Kroatien"/>
        <s v="Malaysia"/>
        <s v="Niederlande"/>
        <s v="Türkei"/>
        <s v="Jemen"/>
        <s v="Schweden"/>
        <s v="Norwegen"/>
        <s v="Bahrain"/>
        <s v="Russland"/>
        <s v="Singapur"/>
        <s v="Tunesien"/>
        <s v="Schweiz"/>
        <s v="Irland"/>
        <s v="Guatemala"/>
        <s v="Indonesien"/>
        <s v="Vietnam"/>
        <s v="Madagaskar"/>
        <s v="Mongolei"/>
        <s v="Paraguay"/>
        <s v="Afghanistan"/>
        <s v="Bangladesch"/>
        <s v="El Salvador"/>
        <s v="Kuba"/>
        <s v="Panama"/>
        <s v="Brunei Darussalam"/>
        <s v="Libyen"/>
        <s v="Tansania"/>
        <s v="Frankreich"/>
        <s v="Dänemark"/>
        <s v="Tschechische Republik"/>
        <s v="Sri Lanka"/>
        <s v="Honduras"/>
        <s v="Uruguay"/>
        <s v="Neu-Kaledonien"/>
        <s v="Dominikanische Republik"/>
        <s v="Algerien"/>
        <s v="Syrien"/>
        <s v="Kenia"/>
        <s v="Österreich"/>
        <s v="Ruanda"/>
        <s v="Guam"/>
        <s v="Luxemburg"/>
        <s v="Malta"/>
        <s v="Finnland"/>
        <s v="Zypern"/>
        <s v="Estland"/>
        <s v="Uganda"/>
        <s v="Slowenien"/>
        <s v="Jersey"/>
        <s v="Fidschi"/>
        <s v="Demokratische Republik Kongo"/>
        <s v="Trinidad &amp;Tobago"/>
        <s v="Ungarn"/>
        <s v="Island"/>
        <s v="Slowakei"/>
        <s v="Französisch Polynesien"/>
        <s v="Nepal"/>
        <s v="Polen"/>
        <s v="Bosnien und Herzegowina"/>
        <s v="Serbien"/>
        <s v="Ukraine"/>
        <s v="Bulgarien"/>
        <s v="Moldawien"/>
        <s v="Lettland"/>
        <s v="Litauen"/>
        <s v="Mazedonien"/>
        <s v="Georgia"/>
        <s v="Weißrussland"/>
        <s v="Russische Föderation"/>
        <s v="Pakistan"/>
        <s v="Kosovo"/>
        <s v="Katar"/>
        <s v="Reunion-Mayotte"/>
        <s v="Mauritius"/>
        <s v="Jamaika"/>
        <s v="Montenegro"/>
        <s v="Kambodscha"/>
        <s v="Vereinigte Arabische Emirate"/>
        <s v="Albanien"/>
        <s v="Trinidad &amp; Tobago"/>
        <s v="Sudan"/>
        <s v="Guadeloupe"/>
        <s v="Aserbaidschan"/>
      </sharedItems>
    </cacheField>
    <cacheField name="wert" numFmtId="0">
      <sharedItems containsSemiMixedTypes="0" containsString="0" containsNumber="1" containsInteger="1" minValue="2" maxValue="62871"/>
    </cacheField>
    <cacheField name="variable" numFmtId="0">
      <sharedItems count="2">
        <s v="Fall"/>
        <s v="Todesfal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ttd" refreshedDate="43895.468472106484" createdVersion="6" refreshedVersion="6" minRefreshableVersion="3" recordCount="400" xr:uid="{B36C044F-6C08-4EB5-8137-624D1288B84B}">
  <cacheSource type="worksheet">
    <worksheetSource ref="A1:C401" sheet="statista"/>
  </cacheSource>
  <cacheFields count="3">
    <cacheField name="land" numFmtId="0">
      <sharedItems count="166">
        <s v="China"/>
        <s v="USA"/>
        <s v="Mexiko"/>
        <s v="Australien"/>
        <s v="Thailand"/>
        <s v="Vereinigtes Königreich"/>
        <s v="Indien"/>
        <s v="Deutschland"/>
        <s v="Brasilien"/>
        <s v="Saudi Arabien"/>
        <s v="Südafrika"/>
        <s v="Chile"/>
        <s v="Argentinien"/>
        <s v="Kanada"/>
        <s v="Peru"/>
        <s v="Kuwait"/>
        <s v="Ägypten"/>
        <s v="Oman"/>
        <s v="Japan"/>
        <s v="Iran"/>
        <s v="Philippinen"/>
        <s v="Neuseeland"/>
        <s v="Rumänien"/>
        <s v="Jordan ien"/>
        <s v="Portugal"/>
        <s v="Kolumbien"/>
        <s v="Marokko"/>
        <s v="Irak"/>
        <s v="Italien"/>
        <s v="Bolivien"/>
        <s v="Ecuador"/>
        <s v="Nicaragua"/>
        <s v="Griechenland"/>
        <s v="Korea, Republik von"/>
        <s v="Venezuela"/>
        <s v="Libanon"/>
        <s v="Israel"/>
        <s v="Besetzte palästinensische Gebiete"/>
        <s v="Costa Rica"/>
        <s v="Spanien"/>
        <s v="Kroatien"/>
        <s v="Malaysia"/>
        <s v="Niederlande"/>
        <s v="Türkei"/>
        <s v="Jemen"/>
        <s v="Schweden"/>
        <s v="Norwegen"/>
        <s v="Bahrain"/>
        <s v="Russland"/>
        <s v="Singapur"/>
        <s v="Tunesien"/>
        <s v="Schweiz"/>
        <s v="Irland"/>
        <s v="Guatemala"/>
        <s v="Indonesien"/>
        <s v="Vietnam"/>
        <s v="Madagaskar"/>
        <s v="Mongolei"/>
        <s v="Paraguay"/>
        <s v="Afghanistan"/>
        <s v="Bangladesch"/>
        <s v="El Salvador"/>
        <s v="Kuba"/>
        <s v="Panama"/>
        <s v="Brunei Darussalam"/>
        <s v="Libyen"/>
        <s v="Tansania"/>
        <s v="Frankreich"/>
        <s v="Dänemark"/>
        <s v="Tschechische Republik"/>
        <s v="Sri Lanka"/>
        <s v="Honduras"/>
        <s v="Uruguay"/>
        <s v="Neu-Kaledonien"/>
        <s v="Dominikanische Republik"/>
        <s v="Algerien"/>
        <s v="Syrien"/>
        <s v="Kenia"/>
        <s v="Österreich"/>
        <s v="Ruanda"/>
        <s v="Guam"/>
        <s v="Luxemburg"/>
        <s v="Malta"/>
        <s v="Finnland"/>
        <s v="Zypern"/>
        <s v="Estland"/>
        <s v="Uganda"/>
        <s v="Slowenien"/>
        <s v="Jersey"/>
        <s v="Fidschi"/>
        <s v="Demokratische Republik Kongo"/>
        <s v="Trinidad &amp;Tobago"/>
        <s v="Ungarn"/>
        <s v="Island"/>
        <s v="Slowakei"/>
        <s v="Französisch Polynesien"/>
        <s v="Nepal"/>
        <s v="Polen"/>
        <s v="Bosnien und Herzegowina"/>
        <s v="Serbien"/>
        <s v="Ukraine"/>
        <s v="Bulgarien"/>
        <s v="Moldawien"/>
        <s v="Lettland"/>
        <s v="Litauen"/>
        <s v="Mazedonien"/>
        <s v="Georgia"/>
        <s v="Weißrussland"/>
        <s v="Russische Föderation"/>
        <s v="Pakistan"/>
        <s v="Kosovo"/>
        <s v="Katar"/>
        <s v="Reunion-Mayotte"/>
        <s v="Mauritius"/>
        <s v="Jamaika"/>
        <s v="Montenegro"/>
        <s v="Kambodscha"/>
        <s v="Vereinigte Arabische Emirate"/>
        <s v="Albanien"/>
        <s v="Trinidad &amp; Tobago"/>
        <s v="Sudan"/>
        <s v="Guadeloupe"/>
        <s v="Aserbaidschan"/>
        <s v="Falklandinseln"/>
        <s v="Cookinseln"/>
        <s v="St. Kitts &amp; Nevis"/>
        <s v="Cayman Inseln"/>
        <s v="Die Marshallinseln"/>
        <s v="Bermuda"/>
        <s v="Sao Tome &amp; Principe"/>
        <s v="Barbados"/>
        <s v="Bahamas"/>
        <s v="Samoa"/>
        <s v="Tonga"/>
        <s v="St. Lucia"/>
        <s v="Antillen, Curaçao"/>
        <s v="Französisch-Guayana"/>
        <s v="Suriname"/>
        <s v="Malediven"/>
        <s v="Martinique"/>
        <s v="Montserrat"/>
        <s v="Palau"/>
        <s v="Gibraltar"/>
        <s v="Sankt Martin"/>
        <s v="Turks- und Caicosinseln"/>
        <s v="Amerikanischen Samoa-Inseln"/>
        <s v="Isle of Man"/>
        <s v="Anguilla"/>
        <s v="Nauru"/>
        <s v="Die Föderierten Staaten von Mikronesien"/>
        <s v="Antillen. Sint Maarten"/>
        <s v="Dominica"/>
        <s v="Aruba"/>
        <s v="Jungferninseln"/>
        <s v="Antillen. St Eustatius"/>
        <s v="Seychellen"/>
        <s v="St Lucia"/>
        <s v="Antillen. Curaçao"/>
        <s v="Guernsey"/>
        <s v="Britische Jungferninseln"/>
        <s v="Grenada"/>
        <s v="St Vincent und Grenadinen"/>
        <s v="Liechtenstein"/>
        <s v="Belize"/>
        <s v="Kap Verde"/>
        <s v="St Kitts &amp; Nevis"/>
      </sharedItems>
    </cacheField>
    <cacheField name="wert" numFmtId="0">
      <sharedItems containsSemiMixedTypes="0" containsString="0" containsNumber="1" minValue="2" maxValue="62871"/>
    </cacheField>
    <cacheField name="variable" numFmtId="0">
      <sharedItems count="4">
        <s v="Fall"/>
        <s v="Todesfall"/>
        <s v="sterberate"/>
        <s v="infektionsrat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ttd" refreshedDate="43911.958809722222" createdVersion="6" refreshedVersion="6" minRefreshableVersion="3" recordCount="364" xr:uid="{10019596-3815-44C8-9F37-8747D1A2ECB0}">
  <cacheSource type="worksheet">
    <worksheetSource ref="A1:K365" sheet="db"/>
  </cacheSource>
  <cacheFields count="11">
    <cacheField name="id" numFmtId="0">
      <sharedItems containsSemiMixedTypes="0" containsString="0" containsNumber="1" containsInteger="1" minValue="1" maxValue="364"/>
    </cacheField>
    <cacheField name="countries/objects" numFmtId="0">
      <sharedItems count="29">
        <s v="Belgium"/>
        <s v="Croatia"/>
        <s v="Cyprus"/>
        <s v="Czech Republic"/>
        <s v="Denmark"/>
        <s v="Estonia"/>
        <s v="Finland"/>
        <s v="France"/>
        <s v="Germany"/>
        <s v="Greece"/>
        <s v="Hungary"/>
        <s v="Iceland"/>
        <s v="Ireland"/>
        <s v="Italy"/>
        <s v="Latvia"/>
        <s v="Lithuania"/>
        <s v="Luxembourg"/>
        <s v="Malta"/>
        <s v="Netherlands"/>
        <s v="Norway"/>
        <s v="Poland"/>
        <s v="Portugal"/>
        <s v="Romania"/>
        <s v="Slovakia"/>
        <s v="Slovenia"/>
        <s v="Spain"/>
        <s v="Sweden"/>
        <s v="UK"/>
        <s v="Slowenia" u="1"/>
      </sharedItems>
    </cacheField>
    <cacheField name="group of attributes" numFmtId="0">
      <sharedItems/>
    </cacheField>
    <cacheField name="attributes" numFmtId="0">
      <sharedItems count="13">
        <s v="clinical risk groups"/>
        <s v="pregnant women"/>
        <s v="HCWs"/>
        <s v="Staff of long-term care facilities"/>
        <s v="Residents of long-term care facilities"/>
        <s v="Older population groups"/>
        <s v="Anzahl der Todesfälle"/>
        <s v="Anzahl der Infizierten"/>
        <s v="Population density"/>
        <s v="Urbanisation grade"/>
        <s v="Population"/>
        <s v="Death ratio"/>
        <s v="Infection ratio"/>
      </sharedItems>
    </cacheField>
    <cacheField name="time" numFmtId="0">
      <sharedItems containsMixedTypes="1" containsNumber="1" containsInteger="1" minValue="2009" maxValue="2018"/>
    </cacheField>
    <cacheField name="value" numFmtId="0">
      <sharedItems containsSemiMixedTypes="0" containsString="0" containsNumber="1" minValue="0" maxValue="82002356"/>
    </cacheField>
    <cacheField name="unit" numFmtId="0">
      <sharedItems/>
    </cacheField>
    <cacheField name="source" numFmtId="0">
      <sharedItems/>
    </cacheField>
    <cacheField name="status" numFmtId="0">
      <sharedItems/>
    </cacheField>
    <cacheField name="status2" numFmtId="0">
      <sharedItems/>
    </cacheField>
    <cacheField name="modell1" numFmtId="0">
      <sharedItems count="11">
        <s v="X1"/>
        <s v="X2"/>
        <s v="X3"/>
        <s v="X4"/>
        <s v="X5"/>
        <s v="X6"/>
        <s v="no"/>
        <s v="X7"/>
        <s v="X8"/>
        <s v="Y"/>
        <s v="X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1">
  <r>
    <x v="0"/>
    <n v="62871"/>
    <x v="0"/>
  </r>
  <r>
    <x v="1"/>
    <n v="57602"/>
    <x v="0"/>
  </r>
  <r>
    <x v="2"/>
    <n v="54298"/>
    <x v="0"/>
  </r>
  <r>
    <x v="3"/>
    <n v="37553"/>
    <x v="0"/>
  </r>
  <r>
    <x v="4"/>
    <n v="30588"/>
    <x v="0"/>
  </r>
  <r>
    <x v="5"/>
    <n v="28823"/>
    <x v="0"/>
  </r>
  <r>
    <x v="6"/>
    <n v="28465"/>
    <x v="0"/>
  </r>
  <r>
    <x v="7"/>
    <n v="19893"/>
    <x v="0"/>
  </r>
  <r>
    <x v="8"/>
    <n v="17219"/>
    <x v="0"/>
  </r>
  <r>
    <x v="9"/>
    <n v="145"/>
    <x v="0"/>
  </r>
  <r>
    <x v="10"/>
    <n v="12636"/>
    <x v="0"/>
  </r>
  <r>
    <x v="11"/>
    <n v="12258"/>
    <x v="0"/>
  </r>
  <r>
    <x v="12"/>
    <n v="10209"/>
    <x v="0"/>
  </r>
  <r>
    <x v="13"/>
    <n v="10156"/>
    <x v="0"/>
  </r>
  <r>
    <x v="14"/>
    <n v="8868"/>
    <x v="0"/>
  </r>
  <r>
    <x v="15"/>
    <n v="8193"/>
    <x v="0"/>
  </r>
  <r>
    <x v="16"/>
    <n v="7618"/>
    <x v="0"/>
  </r>
  <r>
    <x v="17"/>
    <n v="6093"/>
    <x v="0"/>
  </r>
  <r>
    <x v="18"/>
    <n v="5022"/>
    <x v="0"/>
  </r>
  <r>
    <x v="19"/>
    <n v="3672"/>
    <x v="0"/>
  </r>
  <r>
    <x v="20"/>
    <n v="3207"/>
    <x v="0"/>
  </r>
  <r>
    <x v="21"/>
    <n v="3199"/>
    <x v="0"/>
  </r>
  <r>
    <x v="22"/>
    <n v="3112"/>
    <x v="0"/>
  </r>
  <r>
    <x v="23"/>
    <n v="3031"/>
    <x v="0"/>
  </r>
  <r>
    <x v="24"/>
    <n v="2983"/>
    <x v="0"/>
  </r>
  <r>
    <x v="25"/>
    <n v="2912"/>
    <x v="0"/>
  </r>
  <r>
    <x v="26"/>
    <n v="289"/>
    <x v="0"/>
  </r>
  <r>
    <x v="27"/>
    <n v="288"/>
    <x v="0"/>
  </r>
  <r>
    <x v="28"/>
    <n v="247"/>
    <x v="0"/>
  </r>
  <r>
    <x v="29"/>
    <n v="231"/>
    <x v="0"/>
  </r>
  <r>
    <x v="30"/>
    <n v="2251"/>
    <x v="0"/>
  </r>
  <r>
    <x v="31"/>
    <n v="2172"/>
    <x v="0"/>
  </r>
  <r>
    <x v="32"/>
    <n v="2149"/>
    <x v="0"/>
  </r>
  <r>
    <x v="33"/>
    <n v="2032"/>
    <x v="0"/>
  </r>
  <r>
    <x v="34"/>
    <n v="1973"/>
    <x v="0"/>
  </r>
  <r>
    <x v="35"/>
    <n v="1838"/>
    <x v="0"/>
  </r>
  <r>
    <x v="36"/>
    <n v="1719"/>
    <x v="0"/>
  </r>
  <r>
    <x v="37"/>
    <n v="1676"/>
    <x v="0"/>
  </r>
  <r>
    <x v="38"/>
    <n v="1596"/>
    <x v="0"/>
  </r>
  <r>
    <x v="39"/>
    <n v="1538"/>
    <x v="0"/>
  </r>
  <r>
    <x v="40"/>
    <n v="15"/>
    <x v="0"/>
  </r>
  <r>
    <x v="41"/>
    <n v="1476"/>
    <x v="0"/>
  </r>
  <r>
    <x v="42"/>
    <n v="1473"/>
    <x v="0"/>
  </r>
  <r>
    <x v="43"/>
    <n v="14"/>
    <x v="0"/>
  </r>
  <r>
    <x v="44"/>
    <n v="1381"/>
    <x v="0"/>
  </r>
  <r>
    <x v="45"/>
    <n v="1381"/>
    <x v="0"/>
  </r>
  <r>
    <x v="46"/>
    <n v="1336"/>
    <x v="0"/>
  </r>
  <r>
    <x v="47"/>
    <n v="1325"/>
    <x v="0"/>
  </r>
  <r>
    <x v="48"/>
    <n v="13"/>
    <x v="0"/>
  </r>
  <r>
    <x v="49"/>
    <n v="1217"/>
    <x v="0"/>
  </r>
  <r>
    <x v="50"/>
    <n v="12"/>
    <x v="0"/>
  </r>
  <r>
    <x v="51"/>
    <n v="1196"/>
    <x v="0"/>
  </r>
  <r>
    <x v="52"/>
    <n v="1173"/>
    <x v="0"/>
  </r>
  <r>
    <x v="53"/>
    <n v="117"/>
    <x v="0"/>
  </r>
  <r>
    <x v="54"/>
    <n v="1098"/>
    <x v="0"/>
  </r>
  <r>
    <x v="55"/>
    <n v="995"/>
    <x v="0"/>
  </r>
  <r>
    <x v="56"/>
    <n v="877"/>
    <x v="0"/>
  </r>
  <r>
    <x v="57"/>
    <n v="859"/>
    <x v="0"/>
  </r>
  <r>
    <x v="58"/>
    <n v="855"/>
    <x v="0"/>
  </r>
  <r>
    <x v="59"/>
    <n v="837"/>
    <x v="0"/>
  </r>
  <r>
    <x v="60"/>
    <n v="814"/>
    <x v="0"/>
  </r>
  <r>
    <x v="61"/>
    <n v="800"/>
    <x v="0"/>
  </r>
  <r>
    <x v="62"/>
    <n v="793"/>
    <x v="0"/>
  </r>
  <r>
    <x v="63"/>
    <n v="787"/>
    <x v="0"/>
  </r>
  <r>
    <x v="64"/>
    <n v="786"/>
    <x v="0"/>
  </r>
  <r>
    <x v="65"/>
    <n v="764"/>
    <x v="0"/>
  </r>
  <r>
    <x v="66"/>
    <n v="692"/>
    <x v="0"/>
  </r>
  <r>
    <x v="67"/>
    <n v="691"/>
    <x v="0"/>
  </r>
  <r>
    <x v="68"/>
    <n v="651"/>
    <x v="0"/>
  </r>
  <r>
    <x v="69"/>
    <n v="650"/>
    <x v="0"/>
  </r>
  <r>
    <x v="70"/>
    <n v="631"/>
    <x v="0"/>
  </r>
  <r>
    <x v="71"/>
    <n v="560"/>
    <x v="0"/>
  </r>
  <r>
    <x v="72"/>
    <n v="550"/>
    <x v="0"/>
  </r>
  <r>
    <x v="73"/>
    <n v="507"/>
    <x v="0"/>
  </r>
  <r>
    <x v="74"/>
    <n v="491"/>
    <x v="0"/>
  </r>
  <r>
    <x v="75"/>
    <n v="476"/>
    <x v="0"/>
  </r>
  <r>
    <x v="76"/>
    <n v="432"/>
    <x v="0"/>
  </r>
  <r>
    <x v="77"/>
    <n v="417"/>
    <x v="0"/>
  </r>
  <r>
    <x v="78"/>
    <n v="361"/>
    <x v="0"/>
  </r>
  <r>
    <x v="79"/>
    <n v="344"/>
    <x v="0"/>
  </r>
  <r>
    <x v="80"/>
    <n v="338"/>
    <x v="0"/>
  </r>
  <r>
    <x v="81"/>
    <n v="333"/>
    <x v="0"/>
  </r>
  <r>
    <x v="82"/>
    <n v="305"/>
    <x v="0"/>
  </r>
  <r>
    <x v="83"/>
    <n v="305"/>
    <x v="0"/>
  </r>
  <r>
    <x v="84"/>
    <n v="297"/>
    <x v="0"/>
  </r>
  <r>
    <x v="85"/>
    <n v="270"/>
    <x v="0"/>
  </r>
  <r>
    <x v="86"/>
    <n v="262"/>
    <x v="0"/>
  </r>
  <r>
    <x v="87"/>
    <n v="244"/>
    <x v="0"/>
  </r>
  <r>
    <x v="88"/>
    <n v="234"/>
    <x v="0"/>
  </r>
  <r>
    <x v="89"/>
    <n v="234"/>
    <x v="0"/>
  </r>
  <r>
    <x v="90"/>
    <n v="222"/>
    <x v="0"/>
  </r>
  <r>
    <x v="91"/>
    <n v="211"/>
    <x v="0"/>
  </r>
  <r>
    <x v="92"/>
    <n v="206"/>
    <x v="0"/>
  </r>
  <r>
    <x v="93"/>
    <n v="200"/>
    <x v="0"/>
  </r>
  <r>
    <x v="94"/>
    <n v="200"/>
    <x v="0"/>
  </r>
  <r>
    <x v="95"/>
    <n v="185"/>
    <x v="0"/>
  </r>
  <r>
    <x v="96"/>
    <n v="171"/>
    <x v="0"/>
  </r>
  <r>
    <x v="97"/>
    <n v="164"/>
    <x v="0"/>
  </r>
  <r>
    <x v="98"/>
    <n v="163"/>
    <x v="0"/>
  </r>
  <r>
    <x v="99"/>
    <n v="160"/>
    <x v="0"/>
  </r>
  <r>
    <x v="1"/>
    <n v="2635"/>
    <x v="1"/>
  </r>
  <r>
    <x v="8"/>
    <n v="1632"/>
    <x v="1"/>
  </r>
  <r>
    <x v="6"/>
    <n v="1404"/>
    <x v="1"/>
  </r>
  <r>
    <x v="2"/>
    <n v="1103"/>
    <x v="1"/>
  </r>
  <r>
    <x v="0"/>
    <n v="714"/>
    <x v="1"/>
  </r>
  <r>
    <x v="12"/>
    <n v="626"/>
    <x v="1"/>
  </r>
  <r>
    <x v="5"/>
    <n v="447"/>
    <x v="1"/>
  </r>
  <r>
    <x v="13"/>
    <n v="429"/>
    <x v="1"/>
  </r>
  <r>
    <x v="43"/>
    <n v="415"/>
    <x v="1"/>
  </r>
  <r>
    <x v="67"/>
    <n v="309"/>
    <x v="1"/>
  </r>
  <r>
    <x v="16"/>
    <n v="258"/>
    <x v="1"/>
  </r>
  <r>
    <x v="7"/>
    <n v="243"/>
    <x v="1"/>
  </r>
  <r>
    <x v="4"/>
    <n v="218"/>
    <x v="1"/>
  </r>
  <r>
    <x v="14"/>
    <n v="217"/>
    <x v="1"/>
  </r>
  <r>
    <x v="25"/>
    <n v="205"/>
    <x v="1"/>
  </r>
  <r>
    <x v="100"/>
    <n v="202"/>
    <x v="1"/>
  </r>
  <r>
    <x v="3"/>
    <n v="191"/>
    <x v="1"/>
  </r>
  <r>
    <x v="33"/>
    <n v="170"/>
    <x v="1"/>
  </r>
  <r>
    <x v="11"/>
    <n v="155"/>
    <x v="1"/>
  </r>
  <r>
    <x v="97"/>
    <n v="148"/>
    <x v="1"/>
  </r>
  <r>
    <x v="19"/>
    <n v="147"/>
    <x v="1"/>
  </r>
  <r>
    <x v="18"/>
    <n v="145"/>
    <x v="1"/>
  </r>
  <r>
    <x v="32"/>
    <n v="139"/>
    <x v="1"/>
  </r>
  <r>
    <x v="76"/>
    <n v="138"/>
    <x v="1"/>
  </r>
  <r>
    <x v="34"/>
    <n v="133"/>
    <x v="1"/>
  </r>
  <r>
    <x v="92"/>
    <n v="130"/>
    <x v="1"/>
  </r>
  <r>
    <x v="9"/>
    <n v="128"/>
    <x v="1"/>
  </r>
  <r>
    <x v="22"/>
    <n v="122"/>
    <x v="1"/>
  </r>
  <r>
    <x v="30"/>
    <n v="120"/>
    <x v="1"/>
  </r>
  <r>
    <x v="69"/>
    <n v="98"/>
    <x v="1"/>
  </r>
  <r>
    <x v="10"/>
    <n v="93"/>
    <x v="1"/>
  </r>
  <r>
    <x v="36"/>
    <n v="85"/>
    <x v="1"/>
  </r>
  <r>
    <x v="41"/>
    <n v="77"/>
    <x v="1"/>
  </r>
  <r>
    <x v="99"/>
    <n v="71"/>
    <x v="1"/>
  </r>
  <r>
    <x v="26"/>
    <n v="64"/>
    <x v="1"/>
  </r>
  <r>
    <x v="29"/>
    <n v="59"/>
    <x v="1"/>
  </r>
  <r>
    <x v="42"/>
    <n v="59"/>
    <x v="1"/>
  </r>
  <r>
    <x v="75"/>
    <n v="57"/>
    <x v="1"/>
  </r>
  <r>
    <x v="94"/>
    <n v="54"/>
    <x v="1"/>
  </r>
  <r>
    <x v="62"/>
    <n v="54"/>
    <x v="1"/>
  </r>
  <r>
    <x v="55"/>
    <n v="53"/>
    <x v="1"/>
  </r>
  <r>
    <x v="58"/>
    <n v="52"/>
    <x v="1"/>
  </r>
  <r>
    <x v="38"/>
    <n v="52"/>
    <x v="1"/>
  </r>
  <r>
    <x v="70"/>
    <n v="48"/>
    <x v="1"/>
  </r>
  <r>
    <x v="37"/>
    <n v="43"/>
    <x v="1"/>
  </r>
  <r>
    <x v="27"/>
    <n v="42"/>
    <x v="1"/>
  </r>
  <r>
    <x v="101"/>
    <n v="40"/>
    <x v="1"/>
  </r>
  <r>
    <x v="102"/>
    <n v="35"/>
    <x v="1"/>
  </r>
  <r>
    <x v="103"/>
    <n v="34"/>
    <x v="1"/>
  </r>
  <r>
    <x v="61"/>
    <n v="33"/>
    <x v="1"/>
  </r>
  <r>
    <x v="72"/>
    <n v="33"/>
    <x v="1"/>
  </r>
  <r>
    <x v="44"/>
    <n v="31"/>
    <x v="1"/>
  </r>
  <r>
    <x v="17"/>
    <n v="31"/>
    <x v="1"/>
  </r>
  <r>
    <x v="20"/>
    <n v="30"/>
    <x v="1"/>
  </r>
  <r>
    <x v="15"/>
    <n v="30"/>
    <x v="1"/>
  </r>
  <r>
    <x v="46"/>
    <n v="29"/>
    <x v="1"/>
  </r>
  <r>
    <x v="40"/>
    <n v="26"/>
    <x v="1"/>
  </r>
  <r>
    <x v="52"/>
    <n v="24"/>
    <x v="1"/>
  </r>
  <r>
    <x v="45"/>
    <n v="24"/>
    <x v="1"/>
  </r>
  <r>
    <x v="50"/>
    <n v="24"/>
    <x v="1"/>
  </r>
  <r>
    <x v="74"/>
    <n v="23"/>
    <x v="1"/>
  </r>
  <r>
    <x v="104"/>
    <n v="23"/>
    <x v="1"/>
  </r>
  <r>
    <x v="105"/>
    <n v="23"/>
    <x v="1"/>
  </r>
  <r>
    <x v="106"/>
    <n v="21"/>
    <x v="1"/>
  </r>
  <r>
    <x v="21"/>
    <n v="20"/>
    <x v="1"/>
  </r>
  <r>
    <x v="57"/>
    <n v="20"/>
    <x v="1"/>
  </r>
  <r>
    <x v="107"/>
    <n v="20"/>
    <x v="1"/>
  </r>
  <r>
    <x v="85"/>
    <n v="19"/>
    <x v="1"/>
  </r>
  <r>
    <x v="108"/>
    <n v="19"/>
    <x v="1"/>
  </r>
  <r>
    <x v="49"/>
    <n v="19"/>
    <x v="1"/>
  </r>
  <r>
    <x v="23"/>
    <n v="19"/>
    <x v="1"/>
  </r>
  <r>
    <x v="87"/>
    <n v="19"/>
    <x v="1"/>
  </r>
  <r>
    <x v="53"/>
    <n v="18"/>
    <x v="1"/>
  </r>
  <r>
    <x v="59"/>
    <n v="17"/>
    <x v="1"/>
  </r>
  <r>
    <x v="71"/>
    <n v="17"/>
    <x v="1"/>
  </r>
  <r>
    <x v="51"/>
    <n v="16"/>
    <x v="1"/>
  </r>
  <r>
    <x v="109"/>
    <n v="14"/>
    <x v="1"/>
  </r>
  <r>
    <x v="110"/>
    <n v="14"/>
    <x v="1"/>
  </r>
  <r>
    <x v="63"/>
    <n v="12"/>
    <x v="1"/>
  </r>
  <r>
    <x v="31"/>
    <n v="11"/>
    <x v="1"/>
  </r>
  <r>
    <x v="98"/>
    <n v="10"/>
    <x v="1"/>
  </r>
  <r>
    <x v="111"/>
    <n v="10"/>
    <x v="1"/>
  </r>
  <r>
    <x v="54"/>
    <n v="10"/>
    <x v="1"/>
  </r>
  <r>
    <x v="112"/>
    <n v="9"/>
    <x v="1"/>
  </r>
  <r>
    <x v="113"/>
    <n v="8"/>
    <x v="1"/>
  </r>
  <r>
    <x v="47"/>
    <n v="8"/>
    <x v="1"/>
  </r>
  <r>
    <x v="114"/>
    <n v="7"/>
    <x v="1"/>
  </r>
  <r>
    <x v="73"/>
    <n v="7"/>
    <x v="1"/>
  </r>
  <r>
    <x v="115"/>
    <n v="7"/>
    <x v="1"/>
  </r>
  <r>
    <x v="95"/>
    <n v="7"/>
    <x v="1"/>
  </r>
  <r>
    <x v="60"/>
    <n v="6"/>
    <x v="1"/>
  </r>
  <r>
    <x v="116"/>
    <n v="6"/>
    <x v="1"/>
  </r>
  <r>
    <x v="117"/>
    <n v="6"/>
    <x v="1"/>
  </r>
  <r>
    <x v="118"/>
    <n v="6"/>
    <x v="1"/>
  </r>
  <r>
    <x v="82"/>
    <n v="5"/>
    <x v="1"/>
  </r>
  <r>
    <x v="35"/>
    <n v="5"/>
    <x v="1"/>
  </r>
  <r>
    <x v="119"/>
    <n v="5"/>
    <x v="1"/>
  </r>
  <r>
    <x v="120"/>
    <n v="5"/>
    <x v="1"/>
  </r>
  <r>
    <x v="121"/>
    <n v="5"/>
    <x v="1"/>
  </r>
  <r>
    <x v="39"/>
    <n v="4"/>
    <x v="1"/>
  </r>
  <r>
    <x v="122"/>
    <n v="2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0">
  <r>
    <x v="0"/>
    <n v="62871"/>
    <x v="0"/>
  </r>
  <r>
    <x v="1"/>
    <n v="57602"/>
    <x v="0"/>
  </r>
  <r>
    <x v="2"/>
    <n v="54298"/>
    <x v="0"/>
  </r>
  <r>
    <x v="3"/>
    <n v="37553"/>
    <x v="0"/>
  </r>
  <r>
    <x v="4"/>
    <n v="30588"/>
    <x v="0"/>
  </r>
  <r>
    <x v="5"/>
    <n v="28823"/>
    <x v="0"/>
  </r>
  <r>
    <x v="6"/>
    <n v="28465"/>
    <x v="0"/>
  </r>
  <r>
    <x v="7"/>
    <n v="19893"/>
    <x v="0"/>
  </r>
  <r>
    <x v="8"/>
    <n v="17219"/>
    <x v="0"/>
  </r>
  <r>
    <x v="9"/>
    <n v="145"/>
    <x v="0"/>
  </r>
  <r>
    <x v="10"/>
    <n v="12636"/>
    <x v="0"/>
  </r>
  <r>
    <x v="11"/>
    <n v="12258"/>
    <x v="0"/>
  </r>
  <r>
    <x v="12"/>
    <n v="10209"/>
    <x v="0"/>
  </r>
  <r>
    <x v="13"/>
    <n v="10156"/>
    <x v="0"/>
  </r>
  <r>
    <x v="14"/>
    <n v="8868"/>
    <x v="0"/>
  </r>
  <r>
    <x v="15"/>
    <n v="8193"/>
    <x v="0"/>
  </r>
  <r>
    <x v="16"/>
    <n v="7618"/>
    <x v="0"/>
  </r>
  <r>
    <x v="17"/>
    <n v="6093"/>
    <x v="0"/>
  </r>
  <r>
    <x v="18"/>
    <n v="5022"/>
    <x v="0"/>
  </r>
  <r>
    <x v="19"/>
    <n v="3672"/>
    <x v="0"/>
  </r>
  <r>
    <x v="20"/>
    <n v="3207"/>
    <x v="0"/>
  </r>
  <r>
    <x v="21"/>
    <n v="3199"/>
    <x v="0"/>
  </r>
  <r>
    <x v="22"/>
    <n v="3112"/>
    <x v="0"/>
  </r>
  <r>
    <x v="23"/>
    <n v="3031"/>
    <x v="0"/>
  </r>
  <r>
    <x v="24"/>
    <n v="2983"/>
    <x v="0"/>
  </r>
  <r>
    <x v="25"/>
    <n v="2912"/>
    <x v="0"/>
  </r>
  <r>
    <x v="26"/>
    <n v="289"/>
    <x v="0"/>
  </r>
  <r>
    <x v="27"/>
    <n v="288"/>
    <x v="0"/>
  </r>
  <r>
    <x v="28"/>
    <n v="247"/>
    <x v="0"/>
  </r>
  <r>
    <x v="29"/>
    <n v="231"/>
    <x v="0"/>
  </r>
  <r>
    <x v="30"/>
    <n v="2251"/>
    <x v="0"/>
  </r>
  <r>
    <x v="31"/>
    <n v="2172"/>
    <x v="0"/>
  </r>
  <r>
    <x v="32"/>
    <n v="2149"/>
    <x v="0"/>
  </r>
  <r>
    <x v="33"/>
    <n v="2032"/>
    <x v="0"/>
  </r>
  <r>
    <x v="34"/>
    <n v="1973"/>
    <x v="0"/>
  </r>
  <r>
    <x v="35"/>
    <n v="1838"/>
    <x v="0"/>
  </r>
  <r>
    <x v="36"/>
    <n v="1719"/>
    <x v="0"/>
  </r>
  <r>
    <x v="37"/>
    <n v="1676"/>
    <x v="0"/>
  </r>
  <r>
    <x v="38"/>
    <n v="1596"/>
    <x v="0"/>
  </r>
  <r>
    <x v="39"/>
    <n v="1538"/>
    <x v="0"/>
  </r>
  <r>
    <x v="40"/>
    <n v="15"/>
    <x v="0"/>
  </r>
  <r>
    <x v="41"/>
    <n v="1476"/>
    <x v="0"/>
  </r>
  <r>
    <x v="42"/>
    <n v="1473"/>
    <x v="0"/>
  </r>
  <r>
    <x v="43"/>
    <n v="14"/>
    <x v="0"/>
  </r>
  <r>
    <x v="44"/>
    <n v="1381"/>
    <x v="0"/>
  </r>
  <r>
    <x v="45"/>
    <n v="1381"/>
    <x v="0"/>
  </r>
  <r>
    <x v="46"/>
    <n v="1336"/>
    <x v="0"/>
  </r>
  <r>
    <x v="47"/>
    <n v="1325"/>
    <x v="0"/>
  </r>
  <r>
    <x v="48"/>
    <n v="13"/>
    <x v="0"/>
  </r>
  <r>
    <x v="49"/>
    <n v="1217"/>
    <x v="0"/>
  </r>
  <r>
    <x v="50"/>
    <n v="12"/>
    <x v="0"/>
  </r>
  <r>
    <x v="51"/>
    <n v="1196"/>
    <x v="0"/>
  </r>
  <r>
    <x v="52"/>
    <n v="1173"/>
    <x v="0"/>
  </r>
  <r>
    <x v="53"/>
    <n v="117"/>
    <x v="0"/>
  </r>
  <r>
    <x v="54"/>
    <n v="1098"/>
    <x v="0"/>
  </r>
  <r>
    <x v="55"/>
    <n v="995"/>
    <x v="0"/>
  </r>
  <r>
    <x v="56"/>
    <n v="877"/>
    <x v="0"/>
  </r>
  <r>
    <x v="57"/>
    <n v="859"/>
    <x v="0"/>
  </r>
  <r>
    <x v="58"/>
    <n v="855"/>
    <x v="0"/>
  </r>
  <r>
    <x v="59"/>
    <n v="837"/>
    <x v="0"/>
  </r>
  <r>
    <x v="60"/>
    <n v="814"/>
    <x v="0"/>
  </r>
  <r>
    <x v="61"/>
    <n v="800"/>
    <x v="0"/>
  </r>
  <r>
    <x v="62"/>
    <n v="793"/>
    <x v="0"/>
  </r>
  <r>
    <x v="63"/>
    <n v="787"/>
    <x v="0"/>
  </r>
  <r>
    <x v="64"/>
    <n v="786"/>
    <x v="0"/>
  </r>
  <r>
    <x v="65"/>
    <n v="764"/>
    <x v="0"/>
  </r>
  <r>
    <x v="66"/>
    <n v="692"/>
    <x v="0"/>
  </r>
  <r>
    <x v="67"/>
    <n v="691"/>
    <x v="0"/>
  </r>
  <r>
    <x v="68"/>
    <n v="651"/>
    <x v="0"/>
  </r>
  <r>
    <x v="69"/>
    <n v="650"/>
    <x v="0"/>
  </r>
  <r>
    <x v="70"/>
    <n v="631"/>
    <x v="0"/>
  </r>
  <r>
    <x v="71"/>
    <n v="560"/>
    <x v="0"/>
  </r>
  <r>
    <x v="72"/>
    <n v="550"/>
    <x v="0"/>
  </r>
  <r>
    <x v="73"/>
    <n v="507"/>
    <x v="0"/>
  </r>
  <r>
    <x v="74"/>
    <n v="491"/>
    <x v="0"/>
  </r>
  <r>
    <x v="75"/>
    <n v="476"/>
    <x v="0"/>
  </r>
  <r>
    <x v="76"/>
    <n v="432"/>
    <x v="0"/>
  </r>
  <r>
    <x v="77"/>
    <n v="417"/>
    <x v="0"/>
  </r>
  <r>
    <x v="78"/>
    <n v="361"/>
    <x v="0"/>
  </r>
  <r>
    <x v="79"/>
    <n v="344"/>
    <x v="0"/>
  </r>
  <r>
    <x v="80"/>
    <n v="338"/>
    <x v="0"/>
  </r>
  <r>
    <x v="81"/>
    <n v="333"/>
    <x v="0"/>
  </r>
  <r>
    <x v="82"/>
    <n v="305"/>
    <x v="0"/>
  </r>
  <r>
    <x v="83"/>
    <n v="305"/>
    <x v="0"/>
  </r>
  <r>
    <x v="84"/>
    <n v="297"/>
    <x v="0"/>
  </r>
  <r>
    <x v="85"/>
    <n v="270"/>
    <x v="0"/>
  </r>
  <r>
    <x v="86"/>
    <n v="262"/>
    <x v="0"/>
  </r>
  <r>
    <x v="87"/>
    <n v="244"/>
    <x v="0"/>
  </r>
  <r>
    <x v="88"/>
    <n v="234"/>
    <x v="0"/>
  </r>
  <r>
    <x v="89"/>
    <n v="234"/>
    <x v="0"/>
  </r>
  <r>
    <x v="90"/>
    <n v="222"/>
    <x v="0"/>
  </r>
  <r>
    <x v="91"/>
    <n v="211"/>
    <x v="0"/>
  </r>
  <r>
    <x v="92"/>
    <n v="206"/>
    <x v="0"/>
  </r>
  <r>
    <x v="93"/>
    <n v="200"/>
    <x v="0"/>
  </r>
  <r>
    <x v="94"/>
    <n v="200"/>
    <x v="0"/>
  </r>
  <r>
    <x v="95"/>
    <n v="185"/>
    <x v="0"/>
  </r>
  <r>
    <x v="96"/>
    <n v="171"/>
    <x v="0"/>
  </r>
  <r>
    <x v="97"/>
    <n v="164"/>
    <x v="0"/>
  </r>
  <r>
    <x v="98"/>
    <n v="163"/>
    <x v="0"/>
  </r>
  <r>
    <x v="99"/>
    <n v="160"/>
    <x v="0"/>
  </r>
  <r>
    <x v="1"/>
    <n v="2635"/>
    <x v="1"/>
  </r>
  <r>
    <x v="8"/>
    <n v="1632"/>
    <x v="1"/>
  </r>
  <r>
    <x v="6"/>
    <n v="1404"/>
    <x v="1"/>
  </r>
  <r>
    <x v="2"/>
    <n v="1103"/>
    <x v="1"/>
  </r>
  <r>
    <x v="0"/>
    <n v="714"/>
    <x v="1"/>
  </r>
  <r>
    <x v="12"/>
    <n v="626"/>
    <x v="1"/>
  </r>
  <r>
    <x v="5"/>
    <n v="447"/>
    <x v="1"/>
  </r>
  <r>
    <x v="13"/>
    <n v="429"/>
    <x v="1"/>
  </r>
  <r>
    <x v="43"/>
    <n v="415"/>
    <x v="1"/>
  </r>
  <r>
    <x v="67"/>
    <n v="309"/>
    <x v="1"/>
  </r>
  <r>
    <x v="16"/>
    <n v="258"/>
    <x v="1"/>
  </r>
  <r>
    <x v="7"/>
    <n v="243"/>
    <x v="1"/>
  </r>
  <r>
    <x v="4"/>
    <n v="218"/>
    <x v="1"/>
  </r>
  <r>
    <x v="14"/>
    <n v="217"/>
    <x v="1"/>
  </r>
  <r>
    <x v="25"/>
    <n v="205"/>
    <x v="1"/>
  </r>
  <r>
    <x v="100"/>
    <n v="202"/>
    <x v="1"/>
  </r>
  <r>
    <x v="3"/>
    <n v="191"/>
    <x v="1"/>
  </r>
  <r>
    <x v="33"/>
    <n v="170"/>
    <x v="1"/>
  </r>
  <r>
    <x v="11"/>
    <n v="155"/>
    <x v="1"/>
  </r>
  <r>
    <x v="97"/>
    <n v="148"/>
    <x v="1"/>
  </r>
  <r>
    <x v="19"/>
    <n v="147"/>
    <x v="1"/>
  </r>
  <r>
    <x v="18"/>
    <n v="145"/>
    <x v="1"/>
  </r>
  <r>
    <x v="32"/>
    <n v="139"/>
    <x v="1"/>
  </r>
  <r>
    <x v="76"/>
    <n v="138"/>
    <x v="1"/>
  </r>
  <r>
    <x v="34"/>
    <n v="133"/>
    <x v="1"/>
  </r>
  <r>
    <x v="92"/>
    <n v="130"/>
    <x v="1"/>
  </r>
  <r>
    <x v="9"/>
    <n v="128"/>
    <x v="1"/>
  </r>
  <r>
    <x v="22"/>
    <n v="122"/>
    <x v="1"/>
  </r>
  <r>
    <x v="30"/>
    <n v="120"/>
    <x v="1"/>
  </r>
  <r>
    <x v="69"/>
    <n v="98"/>
    <x v="1"/>
  </r>
  <r>
    <x v="10"/>
    <n v="93"/>
    <x v="1"/>
  </r>
  <r>
    <x v="36"/>
    <n v="85"/>
    <x v="1"/>
  </r>
  <r>
    <x v="41"/>
    <n v="77"/>
    <x v="1"/>
  </r>
  <r>
    <x v="99"/>
    <n v="71"/>
    <x v="1"/>
  </r>
  <r>
    <x v="26"/>
    <n v="64"/>
    <x v="1"/>
  </r>
  <r>
    <x v="29"/>
    <n v="59"/>
    <x v="1"/>
  </r>
  <r>
    <x v="42"/>
    <n v="59"/>
    <x v="1"/>
  </r>
  <r>
    <x v="75"/>
    <n v="57"/>
    <x v="1"/>
  </r>
  <r>
    <x v="94"/>
    <n v="54"/>
    <x v="1"/>
  </r>
  <r>
    <x v="62"/>
    <n v="54"/>
    <x v="1"/>
  </r>
  <r>
    <x v="55"/>
    <n v="53"/>
    <x v="1"/>
  </r>
  <r>
    <x v="58"/>
    <n v="52"/>
    <x v="1"/>
  </r>
  <r>
    <x v="38"/>
    <n v="52"/>
    <x v="1"/>
  </r>
  <r>
    <x v="70"/>
    <n v="48"/>
    <x v="1"/>
  </r>
  <r>
    <x v="37"/>
    <n v="43"/>
    <x v="1"/>
  </r>
  <r>
    <x v="27"/>
    <n v="42"/>
    <x v="1"/>
  </r>
  <r>
    <x v="101"/>
    <n v="40"/>
    <x v="1"/>
  </r>
  <r>
    <x v="102"/>
    <n v="35"/>
    <x v="1"/>
  </r>
  <r>
    <x v="103"/>
    <n v="34"/>
    <x v="1"/>
  </r>
  <r>
    <x v="61"/>
    <n v="33"/>
    <x v="1"/>
  </r>
  <r>
    <x v="72"/>
    <n v="33"/>
    <x v="1"/>
  </r>
  <r>
    <x v="44"/>
    <n v="31"/>
    <x v="1"/>
  </r>
  <r>
    <x v="17"/>
    <n v="31"/>
    <x v="1"/>
  </r>
  <r>
    <x v="20"/>
    <n v="30"/>
    <x v="1"/>
  </r>
  <r>
    <x v="15"/>
    <n v="30"/>
    <x v="1"/>
  </r>
  <r>
    <x v="46"/>
    <n v="29"/>
    <x v="1"/>
  </r>
  <r>
    <x v="40"/>
    <n v="26"/>
    <x v="1"/>
  </r>
  <r>
    <x v="52"/>
    <n v="24"/>
    <x v="1"/>
  </r>
  <r>
    <x v="45"/>
    <n v="24"/>
    <x v="1"/>
  </r>
  <r>
    <x v="50"/>
    <n v="24"/>
    <x v="1"/>
  </r>
  <r>
    <x v="74"/>
    <n v="23"/>
    <x v="1"/>
  </r>
  <r>
    <x v="104"/>
    <n v="23"/>
    <x v="1"/>
  </r>
  <r>
    <x v="105"/>
    <n v="23"/>
    <x v="1"/>
  </r>
  <r>
    <x v="106"/>
    <n v="21"/>
    <x v="1"/>
  </r>
  <r>
    <x v="21"/>
    <n v="20"/>
    <x v="1"/>
  </r>
  <r>
    <x v="57"/>
    <n v="20"/>
    <x v="1"/>
  </r>
  <r>
    <x v="107"/>
    <n v="20"/>
    <x v="1"/>
  </r>
  <r>
    <x v="85"/>
    <n v="19"/>
    <x v="1"/>
  </r>
  <r>
    <x v="108"/>
    <n v="19"/>
    <x v="1"/>
  </r>
  <r>
    <x v="49"/>
    <n v="19"/>
    <x v="1"/>
  </r>
  <r>
    <x v="23"/>
    <n v="19"/>
    <x v="1"/>
  </r>
  <r>
    <x v="87"/>
    <n v="19"/>
    <x v="1"/>
  </r>
  <r>
    <x v="53"/>
    <n v="18"/>
    <x v="1"/>
  </r>
  <r>
    <x v="59"/>
    <n v="17"/>
    <x v="1"/>
  </r>
  <r>
    <x v="71"/>
    <n v="17"/>
    <x v="1"/>
  </r>
  <r>
    <x v="51"/>
    <n v="16"/>
    <x v="1"/>
  </r>
  <r>
    <x v="109"/>
    <n v="14"/>
    <x v="1"/>
  </r>
  <r>
    <x v="110"/>
    <n v="14"/>
    <x v="1"/>
  </r>
  <r>
    <x v="63"/>
    <n v="12"/>
    <x v="1"/>
  </r>
  <r>
    <x v="31"/>
    <n v="11"/>
    <x v="1"/>
  </r>
  <r>
    <x v="98"/>
    <n v="10"/>
    <x v="1"/>
  </r>
  <r>
    <x v="111"/>
    <n v="10"/>
    <x v="1"/>
  </r>
  <r>
    <x v="54"/>
    <n v="10"/>
    <x v="1"/>
  </r>
  <r>
    <x v="112"/>
    <n v="9"/>
    <x v="1"/>
  </r>
  <r>
    <x v="113"/>
    <n v="8"/>
    <x v="1"/>
  </r>
  <r>
    <x v="47"/>
    <n v="8"/>
    <x v="1"/>
  </r>
  <r>
    <x v="114"/>
    <n v="7"/>
    <x v="1"/>
  </r>
  <r>
    <x v="73"/>
    <n v="7"/>
    <x v="1"/>
  </r>
  <r>
    <x v="115"/>
    <n v="7"/>
    <x v="1"/>
  </r>
  <r>
    <x v="95"/>
    <n v="7"/>
    <x v="1"/>
  </r>
  <r>
    <x v="60"/>
    <n v="6"/>
    <x v="1"/>
  </r>
  <r>
    <x v="116"/>
    <n v="6"/>
    <x v="1"/>
  </r>
  <r>
    <x v="117"/>
    <n v="6"/>
    <x v="1"/>
  </r>
  <r>
    <x v="118"/>
    <n v="6"/>
    <x v="1"/>
  </r>
  <r>
    <x v="82"/>
    <n v="5"/>
    <x v="1"/>
  </r>
  <r>
    <x v="35"/>
    <n v="5"/>
    <x v="1"/>
  </r>
  <r>
    <x v="119"/>
    <n v="5"/>
    <x v="1"/>
  </r>
  <r>
    <x v="120"/>
    <n v="5"/>
    <x v="1"/>
  </r>
  <r>
    <x v="121"/>
    <n v="5"/>
    <x v="1"/>
  </r>
  <r>
    <x v="39"/>
    <n v="4"/>
    <x v="1"/>
  </r>
  <r>
    <x v="122"/>
    <n v="2"/>
    <x v="1"/>
  </r>
  <r>
    <x v="123"/>
    <n v="333.33"/>
    <x v="2"/>
  </r>
  <r>
    <x v="120"/>
    <n v="118.28"/>
    <x v="2"/>
  </r>
  <r>
    <x v="124"/>
    <n v="50"/>
    <x v="2"/>
  </r>
  <r>
    <x v="125"/>
    <n v="38.46"/>
    <x v="2"/>
  </r>
  <r>
    <x v="73"/>
    <n v="28"/>
    <x v="2"/>
  </r>
  <r>
    <x v="95"/>
    <n v="26.02"/>
    <x v="2"/>
  </r>
  <r>
    <x v="126"/>
    <n v="17.54"/>
    <x v="2"/>
  </r>
  <r>
    <x v="127"/>
    <n v="16.13"/>
    <x v="2"/>
  </r>
  <r>
    <x v="12"/>
    <n v="15.54"/>
    <x v="2"/>
  </r>
  <r>
    <x v="128"/>
    <n v="15.38"/>
    <x v="2"/>
  </r>
  <r>
    <x v="103"/>
    <n v="15.12"/>
    <x v="2"/>
  </r>
  <r>
    <x v="85"/>
    <n v="14.18"/>
    <x v="2"/>
  </r>
  <r>
    <x v="92"/>
    <n v="13.01"/>
    <x v="2"/>
  </r>
  <r>
    <x v="13"/>
    <n v="12.9"/>
    <x v="2"/>
  </r>
  <r>
    <x v="32"/>
    <n v="12.45"/>
    <x v="2"/>
  </r>
  <r>
    <x v="129"/>
    <n v="12.27"/>
    <x v="2"/>
  </r>
  <r>
    <x v="82"/>
    <n v="12.22"/>
    <x v="2"/>
  </r>
  <r>
    <x v="36"/>
    <n v="11.85"/>
    <x v="2"/>
  </r>
  <r>
    <x v="130"/>
    <n v="11.72"/>
    <x v="2"/>
  </r>
  <r>
    <x v="131"/>
    <n v="11.7"/>
    <x v="2"/>
  </r>
  <r>
    <x v="38"/>
    <n v="11.36"/>
    <x v="2"/>
  </r>
  <r>
    <x v="105"/>
    <n v="11.26"/>
    <x v="2"/>
  </r>
  <r>
    <x v="80"/>
    <n v="11.24"/>
    <x v="2"/>
  </r>
  <r>
    <x v="115"/>
    <n v="11.22"/>
    <x v="2"/>
  </r>
  <r>
    <x v="132"/>
    <n v="11.17"/>
    <x v="2"/>
  </r>
  <r>
    <x v="17"/>
    <n v="10.9"/>
    <x v="2"/>
  </r>
  <r>
    <x v="112"/>
    <n v="10.88"/>
    <x v="2"/>
  </r>
  <r>
    <x v="121"/>
    <n v="10.75"/>
    <x v="2"/>
  </r>
  <r>
    <x v="47"/>
    <n v="10.11"/>
    <x v="2"/>
  </r>
  <r>
    <x v="2"/>
    <n v="10.06"/>
    <x v="2"/>
  </r>
  <r>
    <x v="37"/>
    <n v="10.050000000000001"/>
    <x v="2"/>
  </r>
  <r>
    <x v="15"/>
    <n v="10.050000000000001"/>
    <x v="2"/>
  </r>
  <r>
    <x v="94"/>
    <n v="9.99"/>
    <x v="2"/>
  </r>
  <r>
    <x v="72"/>
    <n v="9.82"/>
    <x v="2"/>
  </r>
  <r>
    <x v="102"/>
    <n v="9.7100000000000009"/>
    <x v="2"/>
  </r>
  <r>
    <x v="133"/>
    <n v="9.6199999999999992"/>
    <x v="2"/>
  </r>
  <r>
    <x v="69"/>
    <n v="9.4499999999999993"/>
    <x v="2"/>
  </r>
  <r>
    <x v="87"/>
    <n v="9.41"/>
    <x v="2"/>
  </r>
  <r>
    <x v="11"/>
    <n v="9.1300000000000008"/>
    <x v="2"/>
  </r>
  <r>
    <x v="3"/>
    <n v="8.9700000000000006"/>
    <x v="2"/>
  </r>
  <r>
    <x v="30"/>
    <n v="8.81"/>
    <x v="2"/>
  </r>
  <r>
    <x v="8"/>
    <n v="8.42"/>
    <x v="2"/>
  </r>
  <r>
    <x v="1"/>
    <n v="8.3699999999999992"/>
    <x v="2"/>
  </r>
  <r>
    <x v="58"/>
    <n v="8.19"/>
    <x v="2"/>
  </r>
  <r>
    <x v="110"/>
    <n v="7.76"/>
    <x v="2"/>
  </r>
  <r>
    <x v="14"/>
    <n v="7.44"/>
    <x v="2"/>
  </r>
  <r>
    <x v="57"/>
    <n v="7.4"/>
    <x v="2"/>
  </r>
  <r>
    <x v="5"/>
    <n v="7.26"/>
    <x v="2"/>
  </r>
  <r>
    <x v="99"/>
    <n v="7.21"/>
    <x v="2"/>
  </r>
  <r>
    <x v="111"/>
    <n v="7.1"/>
    <x v="2"/>
  </r>
  <r>
    <x v="6"/>
    <n v="7.09"/>
    <x v="2"/>
  </r>
  <r>
    <x v="104"/>
    <n v="7"/>
    <x v="2"/>
  </r>
  <r>
    <x v="76"/>
    <n v="6.3"/>
    <x v="2"/>
  </r>
  <r>
    <x v="113"/>
    <n v="6.21"/>
    <x v="2"/>
  </r>
  <r>
    <x v="93"/>
    <n v="6.19"/>
    <x v="2"/>
  </r>
  <r>
    <x v="81"/>
    <n v="6.17"/>
    <x v="2"/>
  </r>
  <r>
    <x v="46"/>
    <n v="6.03"/>
    <x v="2"/>
  </r>
  <r>
    <x v="29"/>
    <n v="5.98"/>
    <x v="2"/>
  </r>
  <r>
    <x v="40"/>
    <n v="5.89"/>
    <x v="2"/>
  </r>
  <r>
    <x v="134"/>
    <n v="5.81"/>
    <x v="2"/>
  </r>
  <r>
    <x v="22"/>
    <n v="5.73"/>
    <x v="2"/>
  </r>
  <r>
    <x v="43"/>
    <n v="5.55"/>
    <x v="2"/>
  </r>
  <r>
    <x v="61"/>
    <n v="5.35"/>
    <x v="2"/>
  </r>
  <r>
    <x v="52"/>
    <n v="5.32"/>
    <x v="2"/>
  </r>
  <r>
    <x v="101"/>
    <n v="5.3"/>
    <x v="2"/>
  </r>
  <r>
    <x v="135"/>
    <n v="5.05"/>
    <x v="2"/>
  </r>
  <r>
    <x v="9"/>
    <n v="4.9800000000000004"/>
    <x v="2"/>
  </r>
  <r>
    <x v="106"/>
    <n v="4.9800000000000004"/>
    <x v="2"/>
  </r>
  <r>
    <x v="67"/>
    <n v="4.96"/>
    <x v="2"/>
  </r>
  <r>
    <x v="62"/>
    <n v="4.82"/>
    <x v="2"/>
  </r>
  <r>
    <x v="21"/>
    <n v="4.6900000000000004"/>
    <x v="2"/>
  </r>
  <r>
    <x v="34"/>
    <n v="4.6500000000000004"/>
    <x v="2"/>
  </r>
  <r>
    <x v="25"/>
    <n v="4.49"/>
    <x v="2"/>
  </r>
  <r>
    <x v="100"/>
    <n v="4.42"/>
    <x v="2"/>
  </r>
  <r>
    <x v="136"/>
    <n v="4.33"/>
    <x v="2"/>
  </r>
  <r>
    <x v="49"/>
    <n v="4.01"/>
    <x v="2"/>
  </r>
  <r>
    <x v="97"/>
    <n v="3.88"/>
    <x v="2"/>
  </r>
  <r>
    <x v="137"/>
    <n v="3.85"/>
    <x v="2"/>
  </r>
  <r>
    <x v="119"/>
    <n v="3.73"/>
    <x v="2"/>
  </r>
  <r>
    <x v="42"/>
    <n v="3.56"/>
    <x v="2"/>
  </r>
  <r>
    <x v="33"/>
    <n v="3.52"/>
    <x v="2"/>
  </r>
  <r>
    <x v="4"/>
    <n v="3.22"/>
    <x v="2"/>
  </r>
  <r>
    <x v="138"/>
    <n v="3.18"/>
    <x v="2"/>
  </r>
  <r>
    <x v="16"/>
    <n v="3.11"/>
    <x v="2"/>
  </r>
  <r>
    <x v="23"/>
    <n v="3.01"/>
    <x v="2"/>
  </r>
  <r>
    <x v="7"/>
    <n v="2.96"/>
    <x v="2"/>
  </r>
  <r>
    <x v="41"/>
    <n v="2.8"/>
    <x v="2"/>
  </r>
  <r>
    <x v="98"/>
    <n v="2.65"/>
    <x v="2"/>
  </r>
  <r>
    <x v="45"/>
    <n v="2.59"/>
    <x v="2"/>
  </r>
  <r>
    <x v="114"/>
    <n v="2.57"/>
    <x v="2"/>
  </r>
  <r>
    <x v="64"/>
    <n v="2.5"/>
    <x v="2"/>
  </r>
  <r>
    <x v="139"/>
    <n v="2.4700000000000002"/>
    <x v="2"/>
  </r>
  <r>
    <x v="70"/>
    <n v="2.37"/>
    <x v="2"/>
  </r>
  <r>
    <x v="50"/>
    <n v="2.34"/>
    <x v="2"/>
  </r>
  <r>
    <x v="71"/>
    <n v="2.2799999999999998"/>
    <x v="2"/>
  </r>
  <r>
    <x v="74"/>
    <n v="2.2799999999999998"/>
    <x v="2"/>
  </r>
  <r>
    <x v="51"/>
    <n v="2.11"/>
    <x v="2"/>
  </r>
  <r>
    <x v="107"/>
    <n v="2.09"/>
    <x v="2"/>
  </r>
  <r>
    <x v="26"/>
    <n v="2"/>
    <x v="2"/>
  </r>
  <r>
    <x v="124"/>
    <n v="5300"/>
    <x v="3"/>
  </r>
  <r>
    <x v="140"/>
    <n v="3500"/>
    <x v="3"/>
  </r>
  <r>
    <x v="15"/>
    <n v="2744.72"/>
    <x v="3"/>
  </r>
  <r>
    <x v="88"/>
    <n v="2556.46"/>
    <x v="3"/>
  </r>
  <r>
    <x v="141"/>
    <n v="2350"/>
    <x v="3"/>
  </r>
  <r>
    <x v="123"/>
    <n v="2333.33"/>
    <x v="3"/>
  </r>
  <r>
    <x v="17"/>
    <n v="2141.65"/>
    <x v="3"/>
  </r>
  <r>
    <x v="126"/>
    <n v="2070.1799999999998"/>
    <x v="3"/>
  </r>
  <r>
    <x v="73"/>
    <n v="2028"/>
    <x v="3"/>
  </r>
  <r>
    <x v="142"/>
    <n v="2000"/>
    <x v="3"/>
  </r>
  <r>
    <x v="64"/>
    <n v="1965"/>
    <x v="3"/>
  </r>
  <r>
    <x v="143"/>
    <n v="1944.44"/>
    <x v="3"/>
  </r>
  <r>
    <x v="80"/>
    <n v="1898.88"/>
    <x v="3"/>
  </r>
  <r>
    <x v="127"/>
    <n v="1854.84"/>
    <x v="3"/>
  </r>
  <r>
    <x v="3"/>
    <n v="1763.63"/>
    <x v="3"/>
  </r>
  <r>
    <x v="47"/>
    <n v="1675.09"/>
    <x v="3"/>
  </r>
  <r>
    <x v="144"/>
    <n v="1333.33"/>
    <x v="3"/>
  </r>
  <r>
    <x v="145"/>
    <n v="1268.6600000000001"/>
    <x v="3"/>
  </r>
  <r>
    <x v="146"/>
    <n v="983.99"/>
    <x v="3"/>
  </r>
  <r>
    <x v="147"/>
    <n v="933.33"/>
    <x v="3"/>
  </r>
  <r>
    <x v="148"/>
    <n v="800"/>
    <x v="3"/>
  </r>
  <r>
    <x v="132"/>
    <n v="770.95"/>
    <x v="3"/>
  </r>
  <r>
    <x v="21"/>
    <n v="749.88"/>
    <x v="3"/>
  </r>
  <r>
    <x v="82"/>
    <n v="745.72"/>
    <x v="3"/>
  </r>
  <r>
    <x v="149"/>
    <n v="738.74"/>
    <x v="3"/>
  </r>
  <r>
    <x v="11"/>
    <n v="722.33"/>
    <x v="3"/>
  </r>
  <r>
    <x v="95"/>
    <n v="687.73"/>
    <x v="3"/>
  </r>
  <r>
    <x v="81"/>
    <n v="685.19"/>
    <x v="3"/>
  </r>
  <r>
    <x v="150"/>
    <n v="634.15"/>
    <x v="3"/>
  </r>
  <r>
    <x v="93"/>
    <n v="619.20000000000005"/>
    <x v="3"/>
  </r>
  <r>
    <x v="130"/>
    <n v="601.55999999999995"/>
    <x v="3"/>
  </r>
  <r>
    <x v="120"/>
    <n v="567.75"/>
    <x v="3"/>
  </r>
  <r>
    <x v="9"/>
    <n v="563.74"/>
    <x v="3"/>
  </r>
  <r>
    <x v="151"/>
    <n v="537.30999999999995"/>
    <x v="3"/>
  </r>
  <r>
    <x v="152"/>
    <n v="532.71"/>
    <x v="3"/>
  </r>
  <r>
    <x v="2"/>
    <n v="495.37"/>
    <x v="3"/>
  </r>
  <r>
    <x v="23"/>
    <n v="479.89"/>
    <x v="3"/>
  </r>
  <r>
    <x v="5"/>
    <n v="468.17"/>
    <x v="3"/>
  </r>
  <r>
    <x v="4"/>
    <n v="451.39"/>
    <x v="3"/>
  </r>
  <r>
    <x v="153"/>
    <n v="445.45"/>
    <x v="3"/>
  </r>
  <r>
    <x v="154"/>
    <n v="436.3"/>
    <x v="3"/>
  </r>
  <r>
    <x v="35"/>
    <n v="425.27"/>
    <x v="3"/>
  </r>
  <r>
    <x v="155"/>
    <n v="392.86"/>
    <x v="3"/>
  </r>
  <r>
    <x v="37"/>
    <n v="391.86"/>
    <x v="3"/>
  </r>
  <r>
    <x v="31"/>
    <n v="378.2"/>
    <x v="3"/>
  </r>
  <r>
    <x v="38"/>
    <n v="348.55"/>
    <x v="3"/>
  </r>
  <r>
    <x v="84"/>
    <n v="340.99"/>
    <x v="3"/>
  </r>
  <r>
    <x v="40"/>
    <n v="339.67"/>
    <x v="3"/>
  </r>
  <r>
    <x v="156"/>
    <n v="319.77"/>
    <x v="3"/>
  </r>
  <r>
    <x v="57"/>
    <n v="318.02999999999997"/>
    <x v="3"/>
  </r>
  <r>
    <x v="13"/>
    <n v="305.36"/>
    <x v="3"/>
  </r>
  <r>
    <x v="14"/>
    <n v="304.06"/>
    <x v="3"/>
  </r>
  <r>
    <x v="24"/>
    <n v="278.60000000000002"/>
    <x v="3"/>
  </r>
  <r>
    <x v="157"/>
    <n v="277.77999999999997"/>
    <x v="3"/>
  </r>
  <r>
    <x v="46"/>
    <n v="277.64"/>
    <x v="3"/>
  </r>
  <r>
    <x v="89"/>
    <n v="275.62"/>
    <x v="3"/>
  </r>
  <r>
    <x v="52"/>
    <n v="259.8"/>
    <x v="3"/>
  </r>
  <r>
    <x v="158"/>
    <n v="258.64999999999998"/>
    <x v="3"/>
  </r>
  <r>
    <x v="49"/>
    <n v="256.91000000000003"/>
    <x v="3"/>
  </r>
  <r>
    <x v="12"/>
    <n v="253.48"/>
    <x v="3"/>
  </r>
  <r>
    <x v="10"/>
    <n v="252.17"/>
    <x v="3"/>
  </r>
  <r>
    <x v="129"/>
    <n v="251.53"/>
    <x v="3"/>
  </r>
  <r>
    <x v="7"/>
    <n v="242.1"/>
    <x v="3"/>
  </r>
  <r>
    <x v="36"/>
    <n v="239.75"/>
    <x v="3"/>
  </r>
  <r>
    <x v="29"/>
    <n v="234.21"/>
    <x v="3"/>
  </r>
  <r>
    <x v="63"/>
    <n v="227.85"/>
    <x v="3"/>
  </r>
  <r>
    <x v="159"/>
    <n v="217.39"/>
    <x v="3"/>
  </r>
  <r>
    <x v="137"/>
    <n v="209.62"/>
    <x v="3"/>
  </r>
  <r>
    <x v="85"/>
    <n v="201.49"/>
    <x v="3"/>
  </r>
  <r>
    <x v="32"/>
    <n v="192.55"/>
    <x v="3"/>
  </r>
  <r>
    <x v="160"/>
    <n v="192.31"/>
    <x v="3"/>
  </r>
  <r>
    <x v="133"/>
    <n v="192.31"/>
    <x v="3"/>
  </r>
  <r>
    <x v="115"/>
    <n v="190.71"/>
    <x v="3"/>
  </r>
  <r>
    <x v="1"/>
    <n v="183.06"/>
    <x v="3"/>
  </r>
  <r>
    <x v="30"/>
    <n v="165.21"/>
    <x v="3"/>
  </r>
  <r>
    <x v="72"/>
    <n v="163.63999999999999"/>
    <x v="3"/>
  </r>
  <r>
    <x v="51"/>
    <n v="158.03"/>
    <x v="3"/>
  </r>
  <r>
    <x v="119"/>
    <n v="157.58000000000001"/>
    <x v="3"/>
  </r>
  <r>
    <x v="161"/>
    <n v="155.96"/>
    <x v="3"/>
  </r>
  <r>
    <x v="128"/>
    <n v="153.85"/>
    <x v="3"/>
  </r>
  <r>
    <x v="45"/>
    <n v="149.31"/>
    <x v="3"/>
  </r>
  <r>
    <x v="22"/>
    <n v="146.27000000000001"/>
    <x v="3"/>
  </r>
  <r>
    <x v="6"/>
    <n v="143.76"/>
    <x v="3"/>
  </r>
  <r>
    <x v="162"/>
    <n v="138.88999999999999"/>
    <x v="3"/>
  </r>
  <r>
    <x v="163"/>
    <n v="136.81"/>
    <x v="3"/>
  </r>
  <r>
    <x v="58"/>
    <n v="134.66999999999999"/>
    <x v="3"/>
  </r>
  <r>
    <x v="61"/>
    <n v="129.81"/>
    <x v="3"/>
  </r>
  <r>
    <x v="136"/>
    <n v="125.54"/>
    <x v="3"/>
  </r>
  <r>
    <x v="164"/>
    <n v="122.53"/>
    <x v="3"/>
  </r>
  <r>
    <x v="87"/>
    <n v="120.79"/>
    <x v="3"/>
  </r>
  <r>
    <x v="68"/>
    <n v="119.01"/>
    <x v="3"/>
  </r>
  <r>
    <x v="65"/>
    <n v="119"/>
    <x v="3"/>
  </r>
  <r>
    <x v="50"/>
    <n v="116.82"/>
    <x v="3"/>
  </r>
  <r>
    <x v="165"/>
    <n v="115.38"/>
    <x v="3"/>
  </r>
  <r>
    <x v="138"/>
    <n v="111.46"/>
    <x v="3"/>
  </r>
  <r>
    <x v="139"/>
    <n v="108.64"/>
    <x v="3"/>
  </r>
  <r>
    <x v="27"/>
    <n v="93.67"/>
    <x v="3"/>
  </r>
  <r>
    <x v="16"/>
    <n v="91.78"/>
    <x v="3"/>
  </r>
  <r>
    <x v="26"/>
    <n v="90.33"/>
    <x v="3"/>
  </r>
  <r>
    <x v="42"/>
    <n v="88.78"/>
    <x v="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4">
  <r>
    <n v="1"/>
    <x v="0"/>
    <s v="vaccination"/>
    <x v="0"/>
    <s v="2009-2010"/>
    <n v="0"/>
    <s v="coverage rate (0-100%)"/>
    <s v="ECDC"/>
    <s v="used"/>
    <s v="relative"/>
    <x v="0"/>
  </r>
  <r>
    <n v="2"/>
    <x v="0"/>
    <s v="vaccination"/>
    <x v="1"/>
    <s v="2009-2010"/>
    <n v="0"/>
    <s v="coverage rate (0-100%)"/>
    <s v="ECDC"/>
    <s v="used"/>
    <s v="relative"/>
    <x v="1"/>
  </r>
  <r>
    <n v="3"/>
    <x v="0"/>
    <s v="vaccination"/>
    <x v="2"/>
    <s v="2009-2010"/>
    <n v="0"/>
    <s v="coverage rate (0-100%)"/>
    <s v="ECDC"/>
    <s v="used"/>
    <s v="relative"/>
    <x v="2"/>
  </r>
  <r>
    <n v="4"/>
    <x v="0"/>
    <s v="vaccination"/>
    <x v="3"/>
    <s v="2009-2010"/>
    <n v="0"/>
    <s v="coverage rate (0-100%)"/>
    <s v="ECDC"/>
    <s v="used"/>
    <s v="relative"/>
    <x v="3"/>
  </r>
  <r>
    <n v="5"/>
    <x v="0"/>
    <s v="vaccination"/>
    <x v="4"/>
    <s v="2009-2010"/>
    <n v="0"/>
    <s v="coverage rate (0-100%)"/>
    <s v="ECDC"/>
    <s v="used"/>
    <s v="relative"/>
    <x v="4"/>
  </r>
  <r>
    <n v="6"/>
    <x v="0"/>
    <s v="vaccination"/>
    <x v="5"/>
    <s v="2009-2010"/>
    <n v="0"/>
    <s v="coverage rate (0-100%)"/>
    <s v="ECDC"/>
    <s v="used"/>
    <s v="relative"/>
    <x v="5"/>
  </r>
  <r>
    <n v="7"/>
    <x v="0"/>
    <s v="impact"/>
    <x v="6"/>
    <s v="2009-2010"/>
    <n v="19"/>
    <s v="capita"/>
    <s v="Statista"/>
    <s v="background"/>
    <s v="absolute"/>
    <x v="6"/>
  </r>
  <r>
    <n v="8"/>
    <x v="0"/>
    <s v="impact"/>
    <x v="7"/>
    <n v="2009"/>
    <n v="126"/>
    <s v="capita"/>
    <s v="Statista"/>
    <s v="background"/>
    <s v="absolute"/>
    <x v="6"/>
  </r>
  <r>
    <n v="9"/>
    <x v="0"/>
    <s v="environment"/>
    <x v="8"/>
    <n v="2017"/>
    <n v="373.6"/>
    <s v="capita/km2"/>
    <s v="Statista"/>
    <s v="used"/>
    <s v="relative"/>
    <x v="7"/>
  </r>
  <r>
    <n v="10"/>
    <x v="0"/>
    <s v="environment"/>
    <x v="9"/>
    <n v="2018"/>
    <n v="0.98"/>
    <s v="%"/>
    <s v="Statista"/>
    <s v="used"/>
    <s v="relative"/>
    <x v="8"/>
  </r>
  <r>
    <n v="11"/>
    <x v="0"/>
    <s v="benchmark"/>
    <x v="10"/>
    <n v="2009"/>
    <n v="10753080"/>
    <s v="capita"/>
    <s v="Eurostat"/>
    <s v="background"/>
    <s v="absolute"/>
    <x v="6"/>
  </r>
  <r>
    <n v="12"/>
    <x v="0"/>
    <s v="impact"/>
    <x v="11"/>
    <s v="irrelevant"/>
    <n v="1.7669356128662672"/>
    <s v="rate compared to 1.000.000 capita"/>
    <s v="calculation"/>
    <s v="used"/>
    <s v="relative"/>
    <x v="9"/>
  </r>
  <r>
    <n v="13"/>
    <x v="0"/>
    <s v="impact"/>
    <x v="12"/>
    <s v="irrelevant"/>
    <n v="11.717573011639457"/>
    <s v="rate compared to 1.000.000 capita"/>
    <s v="calculation"/>
    <s v="used"/>
    <s v="relative"/>
    <x v="10"/>
  </r>
  <r>
    <n v="14"/>
    <x v="1"/>
    <s v="vaccination"/>
    <x v="0"/>
    <s v="2009-2010"/>
    <n v="0"/>
    <s v="coverage rate (0-100%)"/>
    <s v="ECDC"/>
    <s v="used"/>
    <s v="relative"/>
    <x v="0"/>
  </r>
  <r>
    <n v="15"/>
    <x v="1"/>
    <s v="vaccination"/>
    <x v="1"/>
    <s v="2009-2010"/>
    <n v="0"/>
    <s v="coverage rate (0-100%)"/>
    <s v="ECDC"/>
    <s v="used"/>
    <s v="relative"/>
    <x v="1"/>
  </r>
  <r>
    <n v="16"/>
    <x v="1"/>
    <s v="vaccination"/>
    <x v="2"/>
    <s v="2009-2010"/>
    <n v="0"/>
    <s v="coverage rate (0-100%)"/>
    <s v="ECDC"/>
    <s v="used"/>
    <s v="relative"/>
    <x v="2"/>
  </r>
  <r>
    <n v="17"/>
    <x v="1"/>
    <s v="vaccination"/>
    <x v="3"/>
    <s v="2009-2010"/>
    <n v="0"/>
    <s v="coverage rate (0-100%)"/>
    <s v="ECDC"/>
    <s v="used"/>
    <s v="relative"/>
    <x v="3"/>
  </r>
  <r>
    <n v="18"/>
    <x v="1"/>
    <s v="vaccination"/>
    <x v="4"/>
    <s v="2009-2010"/>
    <n v="0"/>
    <s v="coverage rate (0-100%)"/>
    <s v="ECDC"/>
    <s v="used"/>
    <s v="relative"/>
    <x v="4"/>
  </r>
  <r>
    <n v="19"/>
    <x v="1"/>
    <s v="vaccination"/>
    <x v="5"/>
    <s v="2009-2010"/>
    <n v="0"/>
    <s v="coverage rate (0-100%)"/>
    <s v="ECDC"/>
    <s v="used"/>
    <s v="relative"/>
    <x v="5"/>
  </r>
  <r>
    <n v="20"/>
    <x v="1"/>
    <s v="impact"/>
    <x v="6"/>
    <s v="2009-2010"/>
    <n v="0"/>
    <s v="capita"/>
    <s v="Statista"/>
    <s v="background"/>
    <s v="absolute"/>
    <x v="6"/>
  </r>
  <r>
    <n v="21"/>
    <x v="1"/>
    <s v="impact"/>
    <x v="7"/>
    <n v="2009"/>
    <n v="0"/>
    <s v="capita"/>
    <s v="Statista"/>
    <s v="background"/>
    <s v="absolute"/>
    <x v="6"/>
  </r>
  <r>
    <n v="22"/>
    <x v="1"/>
    <s v="environment"/>
    <x v="8"/>
    <n v="2017"/>
    <n v="73.900000000000006"/>
    <s v="capita/km2"/>
    <s v="Statista"/>
    <s v="used"/>
    <s v="relative"/>
    <x v="7"/>
  </r>
  <r>
    <n v="23"/>
    <x v="1"/>
    <s v="environment"/>
    <x v="9"/>
    <n v="2018"/>
    <n v="0.56950000000000001"/>
    <s v="%"/>
    <s v="Statista"/>
    <s v="used"/>
    <s v="relative"/>
    <x v="8"/>
  </r>
  <r>
    <n v="24"/>
    <x v="1"/>
    <s v="benchmark"/>
    <x v="10"/>
    <n v="2009"/>
    <n v="4309796"/>
    <s v="capita"/>
    <s v="Eurostat"/>
    <s v="background"/>
    <s v="absolute"/>
    <x v="6"/>
  </r>
  <r>
    <n v="25"/>
    <x v="1"/>
    <s v="impact"/>
    <x v="11"/>
    <s v="irrelevant"/>
    <n v="0"/>
    <s v="rate compared to 1.000.000 capita"/>
    <s v="calculation"/>
    <s v="used"/>
    <s v="relative"/>
    <x v="9"/>
  </r>
  <r>
    <n v="26"/>
    <x v="1"/>
    <s v="impact"/>
    <x v="12"/>
    <s v="irrelevant"/>
    <n v="0"/>
    <s v="rate compared to 1.000.000 capita"/>
    <s v="calculation"/>
    <s v="used"/>
    <s v="relative"/>
    <x v="10"/>
  </r>
  <r>
    <n v="27"/>
    <x v="2"/>
    <s v="vaccination"/>
    <x v="0"/>
    <s v="2009-2010"/>
    <n v="0"/>
    <s v="coverage rate (0-100%)"/>
    <s v="ECDC"/>
    <s v="used"/>
    <s v="relative"/>
    <x v="0"/>
  </r>
  <r>
    <n v="28"/>
    <x v="2"/>
    <s v="vaccination"/>
    <x v="1"/>
    <s v="2009-2010"/>
    <n v="0"/>
    <s v="coverage rate (0-100%)"/>
    <s v="ECDC"/>
    <s v="used"/>
    <s v="relative"/>
    <x v="1"/>
  </r>
  <r>
    <n v="29"/>
    <x v="2"/>
    <s v="vaccination"/>
    <x v="2"/>
    <s v="2009-2010"/>
    <n v="0"/>
    <s v="coverage rate (0-100%)"/>
    <s v="ECDC"/>
    <s v="used"/>
    <s v="relative"/>
    <x v="2"/>
  </r>
  <r>
    <n v="30"/>
    <x v="2"/>
    <s v="vaccination"/>
    <x v="3"/>
    <s v="2009-2010"/>
    <n v="0"/>
    <s v="coverage rate (0-100%)"/>
    <s v="ECDC"/>
    <s v="used"/>
    <s v="relative"/>
    <x v="3"/>
  </r>
  <r>
    <n v="31"/>
    <x v="2"/>
    <s v="vaccination"/>
    <x v="4"/>
    <s v="2009-2010"/>
    <n v="0"/>
    <s v="coverage rate (0-100%)"/>
    <s v="ECDC"/>
    <s v="used"/>
    <s v="relative"/>
    <x v="4"/>
  </r>
  <r>
    <n v="32"/>
    <x v="2"/>
    <s v="vaccination"/>
    <x v="5"/>
    <s v="2009-2010"/>
    <n v="0"/>
    <s v="coverage rate (0-100%)"/>
    <s v="ECDC"/>
    <s v="used"/>
    <s v="relative"/>
    <x v="5"/>
  </r>
  <r>
    <n v="33"/>
    <x v="2"/>
    <s v="impact"/>
    <x v="6"/>
    <s v="2009-2010"/>
    <n v="8"/>
    <s v="capita"/>
    <s v="Statista"/>
    <s v="background"/>
    <s v="absolute"/>
    <x v="6"/>
  </r>
  <r>
    <n v="34"/>
    <x v="2"/>
    <s v="impact"/>
    <x v="7"/>
    <n v="2009"/>
    <n v="297"/>
    <s v="capita"/>
    <s v="Statista"/>
    <s v="background"/>
    <s v="absolute"/>
    <x v="6"/>
  </r>
  <r>
    <n v="35"/>
    <x v="2"/>
    <s v="environment"/>
    <x v="8"/>
    <n v="2017"/>
    <n v="93.3"/>
    <s v="capita/km2"/>
    <s v="Statista"/>
    <s v="used"/>
    <s v="relative"/>
    <x v="7"/>
  </r>
  <r>
    <n v="36"/>
    <x v="2"/>
    <s v="environment"/>
    <x v="9"/>
    <n v="2018"/>
    <n v="0.66810000000000003"/>
    <s v="%"/>
    <s v="Statista"/>
    <s v="used"/>
    <s v="relative"/>
    <x v="8"/>
  </r>
  <r>
    <n v="37"/>
    <x v="2"/>
    <s v="benchmark"/>
    <x v="10"/>
    <n v="2009"/>
    <n v="796930"/>
    <s v="capita"/>
    <s v="Eurostat"/>
    <s v="background"/>
    <s v="absolute"/>
    <x v="6"/>
  </r>
  <r>
    <n v="38"/>
    <x v="2"/>
    <s v="impact"/>
    <x v="11"/>
    <s v="irrelevant"/>
    <n v="10.038522831365364"/>
    <s v="rate compared to 1.000.000 capita"/>
    <s v="calculation"/>
    <s v="used"/>
    <s v="relative"/>
    <x v="9"/>
  </r>
  <r>
    <n v="39"/>
    <x v="2"/>
    <s v="impact"/>
    <x v="12"/>
    <s v="irrelevant"/>
    <n v="372.68016011443916"/>
    <s v="rate compared to 1.000.000 capita"/>
    <s v="calculation"/>
    <s v="used"/>
    <s v="relative"/>
    <x v="10"/>
  </r>
  <r>
    <n v="40"/>
    <x v="3"/>
    <s v="vaccination"/>
    <x v="0"/>
    <s v="2009-2010"/>
    <n v="0"/>
    <s v="coverage rate (0-100%)"/>
    <s v="ECDC"/>
    <s v="used"/>
    <s v="relative"/>
    <x v="0"/>
  </r>
  <r>
    <n v="41"/>
    <x v="3"/>
    <s v="vaccination"/>
    <x v="1"/>
    <s v="2009-2010"/>
    <n v="0"/>
    <s v="coverage rate (0-100%)"/>
    <s v="ECDC"/>
    <s v="used"/>
    <s v="relative"/>
    <x v="1"/>
  </r>
  <r>
    <n v="42"/>
    <x v="3"/>
    <s v="vaccination"/>
    <x v="2"/>
    <s v="2009-2010"/>
    <n v="0"/>
    <s v="coverage rate (0-100%)"/>
    <s v="ECDC"/>
    <s v="used"/>
    <s v="relative"/>
    <x v="2"/>
  </r>
  <r>
    <n v="43"/>
    <x v="3"/>
    <s v="vaccination"/>
    <x v="3"/>
    <s v="2009-2010"/>
    <n v="0"/>
    <s v="coverage rate (0-100%)"/>
    <s v="ECDC"/>
    <s v="used"/>
    <s v="relative"/>
    <x v="3"/>
  </r>
  <r>
    <n v="44"/>
    <x v="3"/>
    <s v="vaccination"/>
    <x v="4"/>
    <s v="2009-2010"/>
    <n v="0"/>
    <s v="coverage rate (0-100%)"/>
    <s v="ECDC"/>
    <s v="used"/>
    <s v="relative"/>
    <x v="4"/>
  </r>
  <r>
    <n v="45"/>
    <x v="3"/>
    <s v="vaccination"/>
    <x v="5"/>
    <s v="2009-2010"/>
    <n v="0"/>
    <s v="coverage rate (0-100%)"/>
    <s v="ECDC"/>
    <s v="used"/>
    <s v="relative"/>
    <x v="5"/>
  </r>
  <r>
    <n v="46"/>
    <x v="3"/>
    <s v="impact"/>
    <x v="6"/>
    <s v="2009-2010"/>
    <n v="102"/>
    <s v="capita"/>
    <s v="Statista"/>
    <s v="background"/>
    <s v="absolute"/>
    <x v="6"/>
  </r>
  <r>
    <n v="47"/>
    <x v="3"/>
    <s v="impact"/>
    <x v="7"/>
    <n v="2009"/>
    <n v="277"/>
    <s v="capita"/>
    <s v="Statista"/>
    <s v="background"/>
    <s v="absolute"/>
    <x v="6"/>
  </r>
  <r>
    <n v="48"/>
    <x v="3"/>
    <s v="environment"/>
    <x v="8"/>
    <n v="2017"/>
    <n v="137.19999999999999"/>
    <s v="capita/km2"/>
    <s v="Statista"/>
    <s v="used"/>
    <s v="relative"/>
    <x v="7"/>
  </r>
  <r>
    <n v="49"/>
    <x v="3"/>
    <s v="environment"/>
    <x v="9"/>
    <n v="2018"/>
    <n v="0.7379"/>
    <s v="%"/>
    <s v="Statista"/>
    <s v="used"/>
    <s v="relative"/>
    <x v="8"/>
  </r>
  <r>
    <n v="50"/>
    <x v="3"/>
    <s v="benchmark"/>
    <x v="10"/>
    <n v="2009"/>
    <n v="10425783"/>
    <s v="capita"/>
    <s v="Eurostat"/>
    <s v="background"/>
    <s v="absolute"/>
    <x v="6"/>
  </r>
  <r>
    <n v="51"/>
    <x v="3"/>
    <s v="impact"/>
    <x v="11"/>
    <s v="irrelevant"/>
    <n v="9.7834378482652085"/>
    <s v="rate compared to 1.000.000 capita"/>
    <s v="calculation"/>
    <s v="used"/>
    <s v="relative"/>
    <x v="9"/>
  </r>
  <r>
    <n v="52"/>
    <x v="3"/>
    <s v="impact"/>
    <x v="12"/>
    <s v="irrelevant"/>
    <n v="26.568747882053557"/>
    <s v="rate compared to 1.000.000 capita"/>
    <s v="calculation"/>
    <s v="used"/>
    <s v="relative"/>
    <x v="10"/>
  </r>
  <r>
    <n v="53"/>
    <x v="4"/>
    <s v="vaccination"/>
    <x v="0"/>
    <s v="2009-2010"/>
    <n v="0"/>
    <s v="coverage rate (0-100%)"/>
    <s v="ECDC"/>
    <s v="used"/>
    <s v="relative"/>
    <x v="0"/>
  </r>
  <r>
    <n v="54"/>
    <x v="4"/>
    <s v="vaccination"/>
    <x v="1"/>
    <s v="2009-2010"/>
    <n v="0"/>
    <s v="coverage rate (0-100%)"/>
    <s v="ECDC"/>
    <s v="used"/>
    <s v="relative"/>
    <x v="1"/>
  </r>
  <r>
    <n v="55"/>
    <x v="4"/>
    <s v="vaccination"/>
    <x v="2"/>
    <s v="2009-2010"/>
    <n v="0"/>
    <s v="coverage rate (0-100%)"/>
    <s v="ECDC"/>
    <s v="used"/>
    <s v="relative"/>
    <x v="2"/>
  </r>
  <r>
    <n v="56"/>
    <x v="4"/>
    <s v="vaccination"/>
    <x v="3"/>
    <s v="2009-2010"/>
    <n v="0"/>
    <s v="coverage rate (0-100%)"/>
    <s v="ECDC"/>
    <s v="used"/>
    <s v="relative"/>
    <x v="3"/>
  </r>
  <r>
    <n v="57"/>
    <x v="4"/>
    <s v="vaccination"/>
    <x v="4"/>
    <s v="2009-2010"/>
    <n v="0"/>
    <s v="coverage rate (0-100%)"/>
    <s v="ECDC"/>
    <s v="used"/>
    <s v="relative"/>
    <x v="4"/>
  </r>
  <r>
    <n v="58"/>
    <x v="4"/>
    <s v="vaccination"/>
    <x v="5"/>
    <s v="2009-2010"/>
    <n v="52"/>
    <s v="coverage rate (0-100%)"/>
    <s v="ECDC"/>
    <s v="used"/>
    <s v="relative"/>
    <x v="5"/>
  </r>
  <r>
    <n v="59"/>
    <x v="4"/>
    <s v="impact"/>
    <x v="6"/>
    <s v="2009-2010"/>
    <n v="33"/>
    <s v="capita"/>
    <s v="Statista"/>
    <s v="background"/>
    <s v="absolute"/>
    <x v="6"/>
  </r>
  <r>
    <n v="60"/>
    <x v="4"/>
    <s v="impact"/>
    <x v="7"/>
    <n v="2009"/>
    <n v="562"/>
    <s v="capita"/>
    <s v="Statista"/>
    <s v="background"/>
    <s v="absolute"/>
    <x v="6"/>
  </r>
  <r>
    <n v="61"/>
    <x v="4"/>
    <s v="environment"/>
    <x v="8"/>
    <n v="2017"/>
    <n v="137.30000000000001"/>
    <s v="capita/km2"/>
    <s v="Statista"/>
    <s v="used"/>
    <s v="relative"/>
    <x v="7"/>
  </r>
  <r>
    <n v="62"/>
    <x v="4"/>
    <s v="environment"/>
    <x v="9"/>
    <n v="2018"/>
    <n v="0.87870000000000004"/>
    <s v="%"/>
    <s v="Statista"/>
    <s v="used"/>
    <s v="relative"/>
    <x v="8"/>
  </r>
  <r>
    <n v="63"/>
    <x v="4"/>
    <s v="benchmark"/>
    <x v="10"/>
    <n v="2009"/>
    <n v="5511451"/>
    <s v="capita"/>
    <s v="Eurostat"/>
    <s v="background"/>
    <s v="absolute"/>
    <x v="6"/>
  </r>
  <r>
    <n v="64"/>
    <x v="4"/>
    <s v="impact"/>
    <x v="11"/>
    <s v="irrelevant"/>
    <n v="5.9875339543071329"/>
    <s v="rate compared to 1.000.000 capita"/>
    <s v="calculation"/>
    <s v="used"/>
    <s v="relative"/>
    <x v="9"/>
  </r>
  <r>
    <n v="65"/>
    <x v="4"/>
    <s v="impact"/>
    <x v="12"/>
    <s v="irrelevant"/>
    <n v="101.96951764607905"/>
    <s v="rate compared to 1.000.000 capita"/>
    <s v="calculation"/>
    <s v="used"/>
    <s v="relative"/>
    <x v="10"/>
  </r>
  <r>
    <n v="66"/>
    <x v="5"/>
    <s v="vaccination"/>
    <x v="0"/>
    <s v="2009-2010"/>
    <n v="0"/>
    <s v="coverage rate (0-100%)"/>
    <s v="ECDC"/>
    <s v="used"/>
    <s v="relative"/>
    <x v="0"/>
  </r>
  <r>
    <n v="67"/>
    <x v="5"/>
    <s v="vaccination"/>
    <x v="1"/>
    <s v="2009-2010"/>
    <n v="0"/>
    <s v="coverage rate (0-100%)"/>
    <s v="ECDC"/>
    <s v="used"/>
    <s v="relative"/>
    <x v="1"/>
  </r>
  <r>
    <n v="68"/>
    <x v="5"/>
    <s v="vaccination"/>
    <x v="2"/>
    <s v="2009-2010"/>
    <n v="0"/>
    <s v="coverage rate (0-100%)"/>
    <s v="ECDC"/>
    <s v="used"/>
    <s v="relative"/>
    <x v="2"/>
  </r>
  <r>
    <n v="69"/>
    <x v="5"/>
    <s v="vaccination"/>
    <x v="3"/>
    <s v="2009-2010"/>
    <n v="0"/>
    <s v="coverage rate (0-100%)"/>
    <s v="ECDC"/>
    <s v="used"/>
    <s v="relative"/>
    <x v="3"/>
  </r>
  <r>
    <n v="70"/>
    <x v="5"/>
    <s v="vaccination"/>
    <x v="4"/>
    <s v="2009-2010"/>
    <n v="0"/>
    <s v="coverage rate (0-100%)"/>
    <s v="ECDC"/>
    <s v="used"/>
    <s v="relative"/>
    <x v="4"/>
  </r>
  <r>
    <n v="71"/>
    <x v="5"/>
    <s v="vaccination"/>
    <x v="5"/>
    <s v="2009-2010"/>
    <n v="1"/>
    <s v="coverage rate (0-100%)"/>
    <s v="ECDC"/>
    <s v="used"/>
    <s v="relative"/>
    <x v="5"/>
  </r>
  <r>
    <n v="72"/>
    <x v="5"/>
    <s v="impact"/>
    <x v="6"/>
    <s v="2009-2010"/>
    <n v="21"/>
    <s v="capita"/>
    <s v="Statista"/>
    <s v="background"/>
    <s v="absolute"/>
    <x v="6"/>
  </r>
  <r>
    <n v="73"/>
    <x v="5"/>
    <s v="impact"/>
    <x v="7"/>
    <n v="2009"/>
    <n v="64"/>
    <s v="capita"/>
    <s v="Statista"/>
    <s v="background"/>
    <s v="absolute"/>
    <x v="6"/>
  </r>
  <r>
    <n v="74"/>
    <x v="5"/>
    <s v="environment"/>
    <x v="8"/>
    <n v="2017"/>
    <n v="30.3"/>
    <s v="capita/km2"/>
    <s v="Statista"/>
    <s v="used"/>
    <s v="relative"/>
    <x v="7"/>
  </r>
  <r>
    <n v="75"/>
    <x v="5"/>
    <s v="environment"/>
    <x v="9"/>
    <n v="2018"/>
    <n v="0.68879999999999997"/>
    <s v="%"/>
    <s v="Statista"/>
    <s v="used"/>
    <s v="relative"/>
    <x v="8"/>
  </r>
  <r>
    <n v="76"/>
    <x v="5"/>
    <s v="benchmark"/>
    <x v="10"/>
    <n v="2009"/>
    <n v="1335740"/>
    <s v="capita"/>
    <s v="Eurostat"/>
    <s v="background"/>
    <s v="absolute"/>
    <x v="6"/>
  </r>
  <r>
    <n v="77"/>
    <x v="5"/>
    <s v="impact"/>
    <x v="11"/>
    <s v="irrelevant"/>
    <n v="15.721622471439051"/>
    <s v="rate compared to 1.000.000 capita"/>
    <s v="calculation"/>
    <s v="used"/>
    <s v="relative"/>
    <x v="9"/>
  </r>
  <r>
    <n v="78"/>
    <x v="5"/>
    <s v="impact"/>
    <x v="12"/>
    <s v="irrelevant"/>
    <n v="47.913516103433302"/>
    <s v="rate compared to 1.000.000 capita"/>
    <s v="calculation"/>
    <s v="used"/>
    <s v="relative"/>
    <x v="10"/>
  </r>
  <r>
    <n v="79"/>
    <x v="6"/>
    <s v="vaccination"/>
    <x v="0"/>
    <s v="2009-2010"/>
    <n v="0"/>
    <s v="coverage rate (0-100%)"/>
    <s v="ECDC"/>
    <s v="used"/>
    <s v="relative"/>
    <x v="0"/>
  </r>
  <r>
    <n v="80"/>
    <x v="6"/>
    <s v="vaccination"/>
    <x v="1"/>
    <s v="2009-2010"/>
    <n v="0"/>
    <s v="coverage rate (0-100%)"/>
    <s v="ECDC"/>
    <s v="used"/>
    <s v="relative"/>
    <x v="1"/>
  </r>
  <r>
    <n v="81"/>
    <x v="6"/>
    <s v="vaccination"/>
    <x v="2"/>
    <s v="2009-2010"/>
    <n v="0"/>
    <s v="coverage rate (0-100%)"/>
    <s v="ECDC"/>
    <s v="used"/>
    <s v="relative"/>
    <x v="2"/>
  </r>
  <r>
    <n v="82"/>
    <x v="6"/>
    <s v="vaccination"/>
    <x v="3"/>
    <s v="2009-2010"/>
    <n v="0"/>
    <s v="coverage rate (0-100%)"/>
    <s v="ECDC"/>
    <s v="used"/>
    <s v="relative"/>
    <x v="3"/>
  </r>
  <r>
    <n v="83"/>
    <x v="6"/>
    <s v="vaccination"/>
    <x v="4"/>
    <s v="2009-2010"/>
    <n v="0"/>
    <s v="coverage rate (0-100%)"/>
    <s v="ECDC"/>
    <s v="used"/>
    <s v="relative"/>
    <x v="4"/>
  </r>
  <r>
    <n v="84"/>
    <x v="6"/>
    <s v="vaccination"/>
    <x v="5"/>
    <s v="2009-2010"/>
    <n v="45"/>
    <s v="coverage rate (0-100%)"/>
    <s v="ECDC"/>
    <s v="used"/>
    <s v="relative"/>
    <x v="5"/>
  </r>
  <r>
    <n v="85"/>
    <x v="6"/>
    <s v="impact"/>
    <x v="6"/>
    <s v="2009-2010"/>
    <n v="44"/>
    <s v="capita"/>
    <s v="Statista"/>
    <s v="background"/>
    <s v="absolute"/>
    <x v="6"/>
  </r>
  <r>
    <n v="86"/>
    <x v="6"/>
    <s v="impact"/>
    <x v="7"/>
    <n v="2009"/>
    <n v="231"/>
    <s v="capita"/>
    <s v="Statista"/>
    <s v="background"/>
    <s v="absolute"/>
    <x v="6"/>
  </r>
  <r>
    <n v="87"/>
    <x v="6"/>
    <s v="environment"/>
    <x v="8"/>
    <n v="2017"/>
    <n v="18.100000000000001"/>
    <s v="capita/km2"/>
    <s v="Statista"/>
    <s v="used"/>
    <s v="relative"/>
    <x v="7"/>
  </r>
  <r>
    <n v="88"/>
    <x v="6"/>
    <s v="environment"/>
    <x v="9"/>
    <n v="2018"/>
    <n v="0.8538"/>
    <s v="%"/>
    <s v="Statista"/>
    <s v="used"/>
    <s v="relative"/>
    <x v="8"/>
  </r>
  <r>
    <n v="89"/>
    <x v="6"/>
    <s v="benchmark"/>
    <x v="10"/>
    <n v="2009"/>
    <n v="5326314"/>
    <s v="capita"/>
    <s v="Eurostat"/>
    <s v="background"/>
    <s v="absolute"/>
    <x v="6"/>
  </r>
  <r>
    <n v="90"/>
    <x v="6"/>
    <s v="impact"/>
    <x v="11"/>
    <s v="irrelevant"/>
    <n v="8.2608723406092839"/>
    <s v="rate compared to 1.000.000 capita"/>
    <s v="calculation"/>
    <s v="used"/>
    <s v="relative"/>
    <x v="9"/>
  </r>
  <r>
    <n v="91"/>
    <x v="6"/>
    <s v="impact"/>
    <x v="12"/>
    <s v="irrelevant"/>
    <n v="43.369579788198742"/>
    <s v="rate compared to 1.000.000 capita"/>
    <s v="calculation"/>
    <s v="used"/>
    <s v="relative"/>
    <x v="10"/>
  </r>
  <r>
    <n v="92"/>
    <x v="7"/>
    <s v="vaccination"/>
    <x v="0"/>
    <s v="2009-2010"/>
    <n v="47.2"/>
    <s v="coverage rate (0-100%)"/>
    <s v="ECDC"/>
    <s v="used"/>
    <s v="relative"/>
    <x v="0"/>
  </r>
  <r>
    <n v="93"/>
    <x v="7"/>
    <s v="vaccination"/>
    <x v="1"/>
    <s v="2009-2010"/>
    <n v="0"/>
    <s v="coverage rate (0-100%)"/>
    <s v="ECDC"/>
    <s v="used"/>
    <s v="relative"/>
    <x v="1"/>
  </r>
  <r>
    <n v="94"/>
    <x v="7"/>
    <s v="vaccination"/>
    <x v="2"/>
    <s v="2009-2010"/>
    <n v="0"/>
    <s v="coverage rate (0-100%)"/>
    <s v="ECDC"/>
    <s v="used"/>
    <s v="relative"/>
    <x v="2"/>
  </r>
  <r>
    <n v="95"/>
    <x v="7"/>
    <s v="vaccination"/>
    <x v="3"/>
    <s v="2009-2010"/>
    <n v="0"/>
    <s v="coverage rate (0-100%)"/>
    <s v="ECDC"/>
    <s v="used"/>
    <s v="relative"/>
    <x v="3"/>
  </r>
  <r>
    <n v="96"/>
    <x v="7"/>
    <s v="vaccination"/>
    <x v="4"/>
    <s v="2009-2010"/>
    <n v="0"/>
    <s v="coverage rate (0-100%)"/>
    <s v="ECDC"/>
    <s v="used"/>
    <s v="relative"/>
    <x v="4"/>
  </r>
  <r>
    <n v="97"/>
    <x v="7"/>
    <s v="vaccination"/>
    <x v="5"/>
    <s v="2009-2010"/>
    <n v="63.9"/>
    <s v="coverage rate (0-100%)"/>
    <s v="ECDC"/>
    <s v="used"/>
    <s v="relative"/>
    <x v="5"/>
  </r>
  <r>
    <n v="98"/>
    <x v="7"/>
    <s v="impact"/>
    <x v="6"/>
    <s v="2009-2010"/>
    <n v="344"/>
    <s v="capita"/>
    <s v="Statista"/>
    <s v="background"/>
    <s v="absolute"/>
    <x v="6"/>
  </r>
  <r>
    <n v="99"/>
    <x v="7"/>
    <s v="impact"/>
    <x v="7"/>
    <n v="2009"/>
    <n v="1125"/>
    <s v="capita"/>
    <s v="Statista"/>
    <s v="background"/>
    <s v="absolute"/>
    <x v="6"/>
  </r>
  <r>
    <n v="100"/>
    <x v="7"/>
    <s v="environment"/>
    <x v="8"/>
    <n v="2017"/>
    <n v="105.5"/>
    <s v="capita/km2"/>
    <s v="Statista"/>
    <s v="used"/>
    <s v="relative"/>
    <x v="7"/>
  </r>
  <r>
    <n v="101"/>
    <x v="7"/>
    <s v="environment"/>
    <x v="9"/>
    <n v="2018"/>
    <n v="0.8044"/>
    <s v="%"/>
    <s v="Statista"/>
    <s v="used"/>
    <s v="relative"/>
    <x v="8"/>
  </r>
  <r>
    <n v="102"/>
    <x v="7"/>
    <s v="benchmark"/>
    <x v="10"/>
    <n v="2009"/>
    <n v="64350226"/>
    <s v="capita"/>
    <s v="Eurostat"/>
    <s v="background"/>
    <s v="absolute"/>
    <x v="6"/>
  </r>
  <r>
    <n v="103"/>
    <x v="7"/>
    <s v="impact"/>
    <x v="11"/>
    <s v="irrelevant"/>
    <n v="5.3457465712707828"/>
    <s v="rate compared to 1.000.000 capita"/>
    <s v="calculation"/>
    <s v="used"/>
    <s v="relative"/>
    <x v="9"/>
  </r>
  <r>
    <n v="104"/>
    <x v="7"/>
    <s v="impact"/>
    <x v="12"/>
    <s v="irrelevant"/>
    <n v="17.482456083371019"/>
    <s v="rate compared to 1.000.000 capita"/>
    <s v="calculation"/>
    <s v="used"/>
    <s v="relative"/>
    <x v="10"/>
  </r>
  <r>
    <n v="105"/>
    <x v="8"/>
    <s v="vaccination"/>
    <x v="0"/>
    <s v="2009-2010"/>
    <n v="0"/>
    <s v="coverage rate (0-100%)"/>
    <s v="ECDC"/>
    <s v="used"/>
    <s v="relative"/>
    <x v="0"/>
  </r>
  <r>
    <n v="106"/>
    <x v="8"/>
    <s v="vaccination"/>
    <x v="1"/>
    <s v="2009-2010"/>
    <n v="0"/>
    <s v="coverage rate (0-100%)"/>
    <s v="ECDC"/>
    <s v="used"/>
    <s v="relative"/>
    <x v="1"/>
  </r>
  <r>
    <n v="107"/>
    <x v="8"/>
    <s v="vaccination"/>
    <x v="2"/>
    <s v="2009-2010"/>
    <n v="0"/>
    <s v="coverage rate (0-100%)"/>
    <s v="ECDC"/>
    <s v="used"/>
    <s v="relative"/>
    <x v="2"/>
  </r>
  <r>
    <n v="108"/>
    <x v="8"/>
    <s v="vaccination"/>
    <x v="3"/>
    <s v="2009-2010"/>
    <n v="0"/>
    <s v="coverage rate (0-100%)"/>
    <s v="ECDC"/>
    <s v="used"/>
    <s v="relative"/>
    <x v="3"/>
  </r>
  <r>
    <n v="109"/>
    <x v="8"/>
    <s v="vaccination"/>
    <x v="4"/>
    <s v="2009-2010"/>
    <n v="0"/>
    <s v="coverage rate (0-100%)"/>
    <s v="ECDC"/>
    <s v="used"/>
    <s v="relative"/>
    <x v="4"/>
  </r>
  <r>
    <n v="110"/>
    <x v="8"/>
    <s v="vaccination"/>
    <x v="5"/>
    <s v="2009-2010"/>
    <n v="0"/>
    <s v="coverage rate (0-100%)"/>
    <s v="ECDC"/>
    <s v="used"/>
    <s v="relative"/>
    <x v="5"/>
  </r>
  <r>
    <n v="111"/>
    <x v="8"/>
    <s v="impact"/>
    <x v="6"/>
    <s v="2009-2010"/>
    <n v="254"/>
    <s v="capita"/>
    <s v="Statista"/>
    <s v="background"/>
    <s v="absolute"/>
    <x v="6"/>
  </r>
  <r>
    <n v="112"/>
    <x v="8"/>
    <s v="impact"/>
    <x v="7"/>
    <n v="2009"/>
    <n v="17265"/>
    <s v="capita"/>
    <s v="Statista"/>
    <s v="background"/>
    <s v="absolute"/>
    <x v="6"/>
  </r>
  <r>
    <n v="113"/>
    <x v="8"/>
    <s v="environment"/>
    <x v="8"/>
    <n v="2017"/>
    <n v="234"/>
    <s v="capita/km2"/>
    <s v="Statista"/>
    <s v="used"/>
    <s v="relative"/>
    <x v="7"/>
  </r>
  <r>
    <n v="114"/>
    <x v="8"/>
    <s v="environment"/>
    <x v="9"/>
    <n v="2018"/>
    <n v="0.77310000000000001"/>
    <s v="%"/>
    <s v="Statista"/>
    <s v="used"/>
    <s v="relative"/>
    <x v="8"/>
  </r>
  <r>
    <n v="115"/>
    <x v="8"/>
    <s v="benchmark"/>
    <x v="10"/>
    <n v="2009"/>
    <n v="82002356"/>
    <s v="capita"/>
    <s v="Eurostat"/>
    <s v="background"/>
    <s v="absolute"/>
    <x v="6"/>
  </r>
  <r>
    <n v="116"/>
    <x v="8"/>
    <s v="impact"/>
    <x v="11"/>
    <s v="irrelevant"/>
    <n v="3.0974719799514054"/>
    <s v="rate compared to 1.000.000 capita"/>
    <s v="calculation"/>
    <s v="used"/>
    <s v="relative"/>
    <x v="9"/>
  </r>
  <r>
    <n v="117"/>
    <x v="8"/>
    <s v="impact"/>
    <x v="12"/>
    <s v="irrelevant"/>
    <n v="210.54273123567327"/>
    <s v="rate compared to 1.000.000 capita"/>
    <s v="calculation"/>
    <s v="used"/>
    <s v="relative"/>
    <x v="10"/>
  </r>
  <r>
    <n v="118"/>
    <x v="9"/>
    <s v="vaccination"/>
    <x v="0"/>
    <s v="2009-2010"/>
    <n v="0"/>
    <s v="coverage rate (0-100%)"/>
    <s v="ECDC"/>
    <s v="used"/>
    <s v="relative"/>
    <x v="0"/>
  </r>
  <r>
    <n v="119"/>
    <x v="9"/>
    <s v="vaccination"/>
    <x v="1"/>
    <s v="2009-2010"/>
    <n v="0"/>
    <s v="coverage rate (0-100%)"/>
    <s v="ECDC"/>
    <s v="used"/>
    <s v="relative"/>
    <x v="1"/>
  </r>
  <r>
    <n v="120"/>
    <x v="9"/>
    <s v="vaccination"/>
    <x v="2"/>
    <s v="2009-2010"/>
    <n v="0"/>
    <s v="coverage rate (0-100%)"/>
    <s v="ECDC"/>
    <s v="used"/>
    <s v="relative"/>
    <x v="2"/>
  </r>
  <r>
    <n v="121"/>
    <x v="9"/>
    <s v="vaccination"/>
    <x v="3"/>
    <s v="2009-2010"/>
    <n v="0"/>
    <s v="coverage rate (0-100%)"/>
    <s v="ECDC"/>
    <s v="used"/>
    <s v="relative"/>
    <x v="3"/>
  </r>
  <r>
    <n v="122"/>
    <x v="9"/>
    <s v="vaccination"/>
    <x v="4"/>
    <s v="2009-2010"/>
    <n v="0"/>
    <s v="coverage rate (0-100%)"/>
    <s v="ECDC"/>
    <s v="used"/>
    <s v="relative"/>
    <x v="4"/>
  </r>
  <r>
    <n v="123"/>
    <x v="9"/>
    <s v="vaccination"/>
    <x v="5"/>
    <s v="2009-2010"/>
    <n v="0"/>
    <s v="coverage rate (0-100%)"/>
    <s v="ECDC"/>
    <s v="used"/>
    <s v="relative"/>
    <x v="5"/>
  </r>
  <r>
    <n v="124"/>
    <x v="9"/>
    <s v="impact"/>
    <x v="6"/>
    <s v="2009-2010"/>
    <n v="141"/>
    <s v="capita"/>
    <s v="Statista"/>
    <s v="background"/>
    <s v="absolute"/>
    <x v="6"/>
  </r>
  <r>
    <n v="125"/>
    <x v="9"/>
    <s v="impact"/>
    <x v="7"/>
    <n v="2009"/>
    <n v="1996"/>
    <s v="capita"/>
    <s v="Statista"/>
    <s v="background"/>
    <s v="absolute"/>
    <x v="6"/>
  </r>
  <r>
    <n v="126"/>
    <x v="9"/>
    <s v="environment"/>
    <x v="8"/>
    <n v="2017"/>
    <n v="82.2"/>
    <s v="capita/km2"/>
    <s v="Statista"/>
    <s v="used"/>
    <s v="relative"/>
    <x v="7"/>
  </r>
  <r>
    <n v="127"/>
    <x v="9"/>
    <s v="environment"/>
    <x v="9"/>
    <n v="2018"/>
    <n v="0.79059999999999997"/>
    <s v="%"/>
    <s v="Statista"/>
    <s v="used"/>
    <s v="relative"/>
    <x v="8"/>
  </r>
  <r>
    <n v="128"/>
    <x v="9"/>
    <s v="benchmark"/>
    <x v="10"/>
    <n v="2009"/>
    <n v="11094745"/>
    <s v="capita"/>
    <s v="Eurostat"/>
    <s v="background"/>
    <s v="absolute"/>
    <x v="6"/>
  </r>
  <r>
    <n v="129"/>
    <x v="9"/>
    <s v="impact"/>
    <x v="11"/>
    <s v="irrelevant"/>
    <n v="12.708719308104873"/>
    <s v="rate compared to 1.000.000 capita"/>
    <s v="calculation"/>
    <s v="used"/>
    <s v="relative"/>
    <x v="9"/>
  </r>
  <r>
    <n v="130"/>
    <x v="9"/>
    <s v="impact"/>
    <x v="12"/>
    <s v="irrelevant"/>
    <n v="179.90499105657676"/>
    <s v="rate compared to 1.000.000 capita"/>
    <s v="calculation"/>
    <s v="used"/>
    <s v="relative"/>
    <x v="10"/>
  </r>
  <r>
    <n v="131"/>
    <x v="10"/>
    <s v="vaccination"/>
    <x v="0"/>
    <s v="2009-2010"/>
    <n v="0"/>
    <s v="coverage rate (0-100%)"/>
    <s v="ECDC"/>
    <s v="used"/>
    <s v="relative"/>
    <x v="0"/>
  </r>
  <r>
    <n v="132"/>
    <x v="10"/>
    <s v="vaccination"/>
    <x v="1"/>
    <s v="2009-2010"/>
    <n v="0"/>
    <s v="coverage rate (0-100%)"/>
    <s v="ECDC"/>
    <s v="used"/>
    <s v="relative"/>
    <x v="1"/>
  </r>
  <r>
    <n v="133"/>
    <x v="10"/>
    <s v="vaccination"/>
    <x v="2"/>
    <s v="2009-2010"/>
    <n v="53.6"/>
    <s v="coverage rate (0-100%)"/>
    <s v="ECDC"/>
    <s v="used"/>
    <s v="relative"/>
    <x v="2"/>
  </r>
  <r>
    <n v="134"/>
    <x v="10"/>
    <s v="vaccination"/>
    <x v="3"/>
    <s v="2009-2010"/>
    <n v="0"/>
    <s v="coverage rate (0-100%)"/>
    <s v="ECDC"/>
    <s v="used"/>
    <s v="relative"/>
    <x v="3"/>
  </r>
  <r>
    <n v="135"/>
    <x v="10"/>
    <s v="vaccination"/>
    <x v="4"/>
    <s v="2009-2010"/>
    <n v="0"/>
    <s v="coverage rate (0-100%)"/>
    <s v="ECDC"/>
    <s v="used"/>
    <s v="relative"/>
    <x v="4"/>
  </r>
  <r>
    <n v="136"/>
    <x v="10"/>
    <s v="vaccination"/>
    <x v="5"/>
    <s v="2009-2010"/>
    <n v="31.8"/>
    <s v="coverage rate (0-100%)"/>
    <s v="ECDC"/>
    <s v="used"/>
    <s v="relative"/>
    <x v="5"/>
  </r>
  <r>
    <n v="137"/>
    <x v="10"/>
    <s v="impact"/>
    <x v="6"/>
    <s v="2009-2010"/>
    <n v="134"/>
    <s v="capita"/>
    <s v="Statista"/>
    <s v="background"/>
    <s v="absolute"/>
    <x v="6"/>
  </r>
  <r>
    <n v="138"/>
    <x v="10"/>
    <s v="impact"/>
    <x v="7"/>
    <n v="2009"/>
    <n v="153"/>
    <s v="capita"/>
    <s v="Statista"/>
    <s v="background"/>
    <s v="absolute"/>
    <x v="6"/>
  </r>
  <r>
    <n v="139"/>
    <x v="10"/>
    <s v="environment"/>
    <x v="8"/>
    <n v="2017"/>
    <n v="107.3"/>
    <s v="capita/km2"/>
    <s v="Statista"/>
    <s v="used"/>
    <s v="relative"/>
    <x v="7"/>
  </r>
  <r>
    <n v="140"/>
    <x v="10"/>
    <s v="environment"/>
    <x v="9"/>
    <n v="2018"/>
    <n v="0.71350000000000002"/>
    <s v="%"/>
    <s v="Statista"/>
    <s v="used"/>
    <s v="relative"/>
    <x v="8"/>
  </r>
  <r>
    <n v="141"/>
    <x v="10"/>
    <s v="benchmark"/>
    <x v="10"/>
    <n v="2009"/>
    <n v="10030975"/>
    <s v="capita"/>
    <s v="Eurostat"/>
    <s v="background"/>
    <s v="absolute"/>
    <x v="6"/>
  </r>
  <r>
    <n v="142"/>
    <x v="10"/>
    <s v="impact"/>
    <x v="11"/>
    <s v="irrelevant"/>
    <n v="13.358621669379097"/>
    <s v="rate compared to 1.000.000 capita"/>
    <s v="calculation"/>
    <s v="used"/>
    <s v="relative"/>
    <x v="9"/>
  </r>
  <r>
    <n v="143"/>
    <x v="10"/>
    <s v="impact"/>
    <x v="12"/>
    <s v="irrelevant"/>
    <n v="15.25275459264927"/>
    <s v="rate compared to 1.000.000 capita"/>
    <s v="calculation"/>
    <s v="used"/>
    <s v="relative"/>
    <x v="10"/>
  </r>
  <r>
    <n v="144"/>
    <x v="11"/>
    <s v="vaccination"/>
    <x v="0"/>
    <s v="2009-2010"/>
    <n v="0"/>
    <s v="coverage rate (0-100%)"/>
    <s v="ECDC"/>
    <s v="used"/>
    <s v="relative"/>
    <x v="0"/>
  </r>
  <r>
    <n v="145"/>
    <x v="11"/>
    <s v="vaccination"/>
    <x v="1"/>
    <s v="2009-2010"/>
    <n v="0"/>
    <s v="coverage rate (0-100%)"/>
    <s v="ECDC"/>
    <s v="used"/>
    <s v="relative"/>
    <x v="1"/>
  </r>
  <r>
    <n v="146"/>
    <x v="11"/>
    <s v="vaccination"/>
    <x v="2"/>
    <s v="2009-2010"/>
    <n v="0"/>
    <s v="coverage rate (0-100%)"/>
    <s v="ECDC"/>
    <s v="used"/>
    <s v="relative"/>
    <x v="2"/>
  </r>
  <r>
    <n v="147"/>
    <x v="11"/>
    <s v="vaccination"/>
    <x v="3"/>
    <s v="2009-2010"/>
    <n v="0"/>
    <s v="coverage rate (0-100%)"/>
    <s v="ECDC"/>
    <s v="used"/>
    <s v="relative"/>
    <x v="3"/>
  </r>
  <r>
    <n v="148"/>
    <x v="11"/>
    <s v="vaccination"/>
    <x v="4"/>
    <s v="2009-2010"/>
    <n v="0"/>
    <s v="coverage rate (0-100%)"/>
    <s v="ECDC"/>
    <s v="used"/>
    <s v="relative"/>
    <x v="4"/>
  </r>
  <r>
    <n v="149"/>
    <x v="11"/>
    <s v="vaccination"/>
    <x v="5"/>
    <s v="2009-2010"/>
    <n v="42"/>
    <s v="coverage rate (0-100%)"/>
    <s v="ECDC"/>
    <s v="used"/>
    <s v="relative"/>
    <x v="5"/>
  </r>
  <r>
    <n v="150"/>
    <x v="11"/>
    <s v="impact"/>
    <x v="6"/>
    <s v="2009-2010"/>
    <n v="2"/>
    <s v="capita"/>
    <s v="Statista"/>
    <s v="background"/>
    <s v="absolute"/>
    <x v="6"/>
  </r>
  <r>
    <n v="151"/>
    <x v="11"/>
    <s v="impact"/>
    <x v="7"/>
    <n v="2009"/>
    <n v="176"/>
    <s v="capita"/>
    <s v="Statista"/>
    <s v="background"/>
    <s v="absolute"/>
    <x v="6"/>
  </r>
  <r>
    <n v="152"/>
    <x v="11"/>
    <s v="environment"/>
    <x v="8"/>
    <n v="2017"/>
    <n v="3"/>
    <s v="capita/km2"/>
    <s v="Statista"/>
    <s v="used"/>
    <s v="relative"/>
    <x v="7"/>
  </r>
  <r>
    <n v="153"/>
    <x v="11"/>
    <s v="environment"/>
    <x v="9"/>
    <n v="2018"/>
    <n v="0.94400000000000006"/>
    <s v="%"/>
    <s v="Statista"/>
    <s v="used"/>
    <s v="relative"/>
    <x v="8"/>
  </r>
  <r>
    <n v="154"/>
    <x v="11"/>
    <s v="benchmark"/>
    <x v="10"/>
    <n v="2009"/>
    <n v="319368"/>
    <s v="capita"/>
    <s v="Eurostat"/>
    <s v="background"/>
    <s v="absolute"/>
    <x v="6"/>
  </r>
  <r>
    <n v="155"/>
    <x v="11"/>
    <s v="impact"/>
    <x v="11"/>
    <s v="irrelevant"/>
    <n v="6.2623681771498712"/>
    <s v="rate compared to 1.000.000 capita"/>
    <s v="calculation"/>
    <s v="used"/>
    <s v="relative"/>
    <x v="9"/>
  </r>
  <r>
    <n v="156"/>
    <x v="11"/>
    <s v="impact"/>
    <x v="12"/>
    <s v="irrelevant"/>
    <n v="551.08839958918861"/>
    <s v="rate compared to 1.000.000 capita"/>
    <s v="calculation"/>
    <s v="used"/>
    <s v="relative"/>
    <x v="10"/>
  </r>
  <r>
    <n v="157"/>
    <x v="12"/>
    <s v="vaccination"/>
    <x v="0"/>
    <s v="2009-2010"/>
    <n v="0"/>
    <s v="coverage rate (0-100%)"/>
    <s v="ECDC"/>
    <s v="used"/>
    <s v="relative"/>
    <x v="0"/>
  </r>
  <r>
    <n v="158"/>
    <x v="12"/>
    <s v="vaccination"/>
    <x v="1"/>
    <s v="2009-2010"/>
    <n v="0"/>
    <s v="coverage rate (0-100%)"/>
    <s v="ECDC"/>
    <s v="used"/>
    <s v="relative"/>
    <x v="1"/>
  </r>
  <r>
    <n v="159"/>
    <x v="12"/>
    <s v="vaccination"/>
    <x v="2"/>
    <s v="2009-2010"/>
    <n v="0"/>
    <s v="coverage rate (0-100%)"/>
    <s v="ECDC"/>
    <s v="used"/>
    <s v="relative"/>
    <x v="2"/>
  </r>
  <r>
    <n v="160"/>
    <x v="12"/>
    <s v="vaccination"/>
    <x v="3"/>
    <s v="2009-2010"/>
    <n v="0"/>
    <s v="coverage rate (0-100%)"/>
    <s v="ECDC"/>
    <s v="used"/>
    <s v="relative"/>
    <x v="3"/>
  </r>
  <r>
    <n v="161"/>
    <x v="12"/>
    <s v="vaccination"/>
    <x v="4"/>
    <s v="2009-2010"/>
    <n v="0"/>
    <s v="coverage rate (0-100%)"/>
    <s v="ECDC"/>
    <s v="used"/>
    <s v="relative"/>
    <x v="4"/>
  </r>
  <r>
    <n v="162"/>
    <x v="12"/>
    <s v="vaccination"/>
    <x v="5"/>
    <s v="2009-2010"/>
    <n v="53.8"/>
    <s v="coverage rate (0-100%)"/>
    <s v="ECDC"/>
    <s v="used"/>
    <s v="relative"/>
    <x v="5"/>
  </r>
  <r>
    <n v="163"/>
    <x v="12"/>
    <s v="impact"/>
    <x v="6"/>
    <s v="2009-2010"/>
    <n v="26"/>
    <s v="capita"/>
    <s v="Statista"/>
    <s v="background"/>
    <s v="absolute"/>
    <x v="6"/>
  </r>
  <r>
    <n v="164"/>
    <x v="12"/>
    <s v="impact"/>
    <x v="7"/>
    <n v="2009"/>
    <n v="815"/>
    <s v="capita"/>
    <s v="Statista"/>
    <s v="background"/>
    <s v="absolute"/>
    <x v="6"/>
  </r>
  <r>
    <n v="165"/>
    <x v="12"/>
    <s v="environment"/>
    <x v="8"/>
    <n v="2017"/>
    <n v="70"/>
    <s v="capita/km2"/>
    <s v="Statista"/>
    <s v="used"/>
    <s v="relative"/>
    <x v="7"/>
  </r>
  <r>
    <n v="166"/>
    <x v="12"/>
    <s v="environment"/>
    <x v="9"/>
    <n v="2018"/>
    <n v="0.63170000000000004"/>
    <s v="%"/>
    <s v="Statista"/>
    <s v="used"/>
    <s v="relative"/>
    <x v="8"/>
  </r>
  <r>
    <n v="167"/>
    <x v="12"/>
    <s v="benchmark"/>
    <x v="10"/>
    <n v="2009"/>
    <n v="4521322"/>
    <s v="capita"/>
    <s v="Eurostat"/>
    <s v="background"/>
    <s v="absolute"/>
    <x v="6"/>
  </r>
  <r>
    <n v="168"/>
    <x v="12"/>
    <s v="impact"/>
    <x v="11"/>
    <s v="irrelevant"/>
    <n v="5.7505304864373743"/>
    <s v="rate compared to 1.000.000 capita"/>
    <s v="calculation"/>
    <s v="used"/>
    <s v="relative"/>
    <x v="9"/>
  </r>
  <r>
    <n v="169"/>
    <x v="12"/>
    <s v="impact"/>
    <x v="12"/>
    <s v="irrelevant"/>
    <n v="180.25701332486383"/>
    <s v="rate compared to 1.000.000 capita"/>
    <s v="calculation"/>
    <s v="used"/>
    <s v="relative"/>
    <x v="10"/>
  </r>
  <r>
    <n v="170"/>
    <x v="13"/>
    <s v="vaccination"/>
    <x v="0"/>
    <s v="2009-2010"/>
    <n v="0"/>
    <s v="coverage rate (0-100%)"/>
    <s v="ECDC"/>
    <s v="used"/>
    <s v="relative"/>
    <x v="0"/>
  </r>
  <r>
    <n v="171"/>
    <x v="13"/>
    <s v="vaccination"/>
    <x v="1"/>
    <s v="2009-2010"/>
    <n v="0"/>
    <s v="coverage rate (0-100%)"/>
    <s v="ECDC"/>
    <s v="used"/>
    <s v="relative"/>
    <x v="1"/>
  </r>
  <r>
    <n v="172"/>
    <x v="13"/>
    <s v="vaccination"/>
    <x v="2"/>
    <s v="2009-2010"/>
    <n v="0"/>
    <s v="coverage rate (0-100%)"/>
    <s v="ECDC"/>
    <s v="used"/>
    <s v="relative"/>
    <x v="2"/>
  </r>
  <r>
    <n v="173"/>
    <x v="13"/>
    <s v="vaccination"/>
    <x v="3"/>
    <s v="2009-2010"/>
    <n v="0"/>
    <s v="coverage rate (0-100%)"/>
    <s v="ECDC"/>
    <s v="used"/>
    <s v="relative"/>
    <x v="3"/>
  </r>
  <r>
    <n v="174"/>
    <x v="13"/>
    <s v="vaccination"/>
    <x v="4"/>
    <s v="2009-2010"/>
    <n v="0"/>
    <s v="coverage rate (0-100%)"/>
    <s v="ECDC"/>
    <s v="used"/>
    <s v="relative"/>
    <x v="4"/>
  </r>
  <r>
    <n v="175"/>
    <x v="13"/>
    <s v="vaccination"/>
    <x v="5"/>
    <s v="2009-2010"/>
    <n v="65.599999999999994"/>
    <s v="coverage rate (0-100%)"/>
    <s v="ECDC"/>
    <s v="used"/>
    <s v="relative"/>
    <x v="5"/>
  </r>
  <r>
    <n v="176"/>
    <x v="13"/>
    <s v="impact"/>
    <x v="6"/>
    <s v="2009-2010"/>
    <n v="244"/>
    <s v="capita"/>
    <s v="Statista"/>
    <s v="background"/>
    <s v="absolute"/>
    <x v="6"/>
  </r>
  <r>
    <n v="177"/>
    <x v="13"/>
    <s v="impact"/>
    <x v="7"/>
    <n v="2009"/>
    <n v="2058"/>
    <s v="capita"/>
    <s v="Statista"/>
    <s v="background"/>
    <s v="absolute"/>
    <x v="6"/>
  </r>
  <r>
    <n v="178"/>
    <x v="13"/>
    <s v="environment"/>
    <x v="8"/>
    <n v="2017"/>
    <n v="203.3"/>
    <s v="capita/km2"/>
    <s v="Statista"/>
    <s v="used"/>
    <s v="relative"/>
    <x v="7"/>
  </r>
  <r>
    <n v="179"/>
    <x v="13"/>
    <s v="environment"/>
    <x v="9"/>
    <n v="2018"/>
    <n v="0.70440000000000003"/>
    <s v="%"/>
    <s v="Statista"/>
    <s v="used"/>
    <s v="relative"/>
    <x v="8"/>
  </r>
  <r>
    <n v="180"/>
    <x v="13"/>
    <s v="benchmark"/>
    <x v="10"/>
    <n v="2009"/>
    <n v="59000586"/>
    <s v="capita"/>
    <s v="Eurostat"/>
    <s v="background"/>
    <s v="absolute"/>
    <x v="6"/>
  </r>
  <r>
    <n v="181"/>
    <x v="13"/>
    <s v="impact"/>
    <x v="11"/>
    <s v="irrelevant"/>
    <n v="4.1355521451939481"/>
    <s v="rate compared to 1.000.000 capita"/>
    <s v="calculation"/>
    <s v="used"/>
    <s v="relative"/>
    <x v="9"/>
  </r>
  <r>
    <n v="182"/>
    <x v="13"/>
    <s v="impact"/>
    <x v="12"/>
    <s v="irrelevant"/>
    <n v="34.881009486922721"/>
    <s v="rate compared to 1.000.000 capita"/>
    <s v="calculation"/>
    <s v="used"/>
    <s v="relative"/>
    <x v="10"/>
  </r>
  <r>
    <n v="183"/>
    <x v="14"/>
    <s v="vaccination"/>
    <x v="0"/>
    <s v="2009-2010"/>
    <n v="0"/>
    <s v="coverage rate (0-100%)"/>
    <s v="ECDC"/>
    <s v="used"/>
    <s v="relative"/>
    <x v="0"/>
  </r>
  <r>
    <n v="184"/>
    <x v="14"/>
    <s v="vaccination"/>
    <x v="1"/>
    <s v="2009-2010"/>
    <n v="0"/>
    <s v="coverage rate (0-100%)"/>
    <s v="ECDC"/>
    <s v="used"/>
    <s v="relative"/>
    <x v="1"/>
  </r>
  <r>
    <n v="185"/>
    <x v="14"/>
    <s v="vaccination"/>
    <x v="2"/>
    <s v="2009-2010"/>
    <n v="0"/>
    <s v="coverage rate (0-100%)"/>
    <s v="ECDC"/>
    <s v="used"/>
    <s v="relative"/>
    <x v="2"/>
  </r>
  <r>
    <n v="186"/>
    <x v="14"/>
    <s v="vaccination"/>
    <x v="3"/>
    <s v="2009-2010"/>
    <n v="0"/>
    <s v="coverage rate (0-100%)"/>
    <s v="ECDC"/>
    <s v="used"/>
    <s v="relative"/>
    <x v="3"/>
  </r>
  <r>
    <n v="187"/>
    <x v="14"/>
    <s v="vaccination"/>
    <x v="4"/>
    <s v="2009-2010"/>
    <n v="0"/>
    <s v="coverage rate (0-100%)"/>
    <s v="ECDC"/>
    <s v="used"/>
    <s v="relative"/>
    <x v="4"/>
  </r>
  <r>
    <n v="188"/>
    <x v="14"/>
    <s v="vaccination"/>
    <x v="5"/>
    <s v="2009-2010"/>
    <n v="2.1"/>
    <s v="coverage rate (0-100%)"/>
    <s v="ECDC"/>
    <s v="used"/>
    <s v="relative"/>
    <x v="5"/>
  </r>
  <r>
    <n v="189"/>
    <x v="14"/>
    <s v="impact"/>
    <x v="6"/>
    <s v="2009-2010"/>
    <n v="34"/>
    <s v="capita"/>
    <s v="Statista"/>
    <s v="background"/>
    <s v="absolute"/>
    <x v="6"/>
  </r>
  <r>
    <n v="190"/>
    <x v="14"/>
    <s v="impact"/>
    <x v="7"/>
    <n v="2009"/>
    <n v="27"/>
    <s v="capita"/>
    <s v="Statista"/>
    <s v="background"/>
    <s v="absolute"/>
    <x v="6"/>
  </r>
  <r>
    <n v="191"/>
    <x v="14"/>
    <s v="environment"/>
    <x v="8"/>
    <n v="2017"/>
    <n v="30.7"/>
    <s v="capita/km2"/>
    <s v="Statista"/>
    <s v="used"/>
    <s v="relative"/>
    <x v="7"/>
  </r>
  <r>
    <n v="192"/>
    <x v="14"/>
    <s v="environment"/>
    <x v="9"/>
    <n v="2018"/>
    <n v="0.68140000000000001"/>
    <s v="%"/>
    <s v="Statista"/>
    <s v="used"/>
    <s v="relative"/>
    <x v="8"/>
  </r>
  <r>
    <n v="193"/>
    <x v="14"/>
    <s v="benchmark"/>
    <x v="10"/>
    <n v="2009"/>
    <n v="2162834"/>
    <s v="capita"/>
    <s v="Eurostat"/>
    <s v="background"/>
    <s v="absolute"/>
    <x v="6"/>
  </r>
  <r>
    <n v="194"/>
    <x v="14"/>
    <s v="impact"/>
    <x v="11"/>
    <s v="irrelevant"/>
    <n v="15.720115367152543"/>
    <s v="rate compared to 1.000.000 capita"/>
    <s v="calculation"/>
    <s v="used"/>
    <s v="relative"/>
    <x v="9"/>
  </r>
  <r>
    <n v="195"/>
    <x v="14"/>
    <s v="impact"/>
    <x v="12"/>
    <s v="irrelevant"/>
    <n v="12.483621026856431"/>
    <s v="rate compared to 1.000.000 capita"/>
    <s v="calculation"/>
    <s v="used"/>
    <s v="relative"/>
    <x v="10"/>
  </r>
  <r>
    <n v="196"/>
    <x v="15"/>
    <s v="vaccination"/>
    <x v="0"/>
    <s v="2009-2010"/>
    <n v="0"/>
    <s v="coverage rate (0-100%)"/>
    <s v="ECDC"/>
    <s v="used"/>
    <s v="relative"/>
    <x v="0"/>
  </r>
  <r>
    <n v="197"/>
    <x v="15"/>
    <s v="vaccination"/>
    <x v="1"/>
    <s v="2009-2010"/>
    <n v="0"/>
    <s v="coverage rate (0-100%)"/>
    <s v="ECDC"/>
    <s v="used"/>
    <s v="relative"/>
    <x v="1"/>
  </r>
  <r>
    <n v="198"/>
    <x v="15"/>
    <s v="vaccination"/>
    <x v="2"/>
    <s v="2009-2010"/>
    <n v="23.5"/>
    <s v="coverage rate (0-100%)"/>
    <s v="ECDC"/>
    <s v="used"/>
    <s v="relative"/>
    <x v="2"/>
  </r>
  <r>
    <n v="199"/>
    <x v="15"/>
    <s v="vaccination"/>
    <x v="3"/>
    <s v="2009-2010"/>
    <n v="0"/>
    <s v="coverage rate (0-100%)"/>
    <s v="ECDC"/>
    <s v="used"/>
    <s v="relative"/>
    <x v="3"/>
  </r>
  <r>
    <n v="200"/>
    <x v="15"/>
    <s v="vaccination"/>
    <x v="4"/>
    <s v="2009-2010"/>
    <n v="0"/>
    <s v="coverage rate (0-100%)"/>
    <s v="ECDC"/>
    <s v="used"/>
    <s v="relative"/>
    <x v="4"/>
  </r>
  <r>
    <n v="201"/>
    <x v="15"/>
    <s v="vaccination"/>
    <x v="5"/>
    <s v="2009-2010"/>
    <n v="21.7"/>
    <s v="coverage rate (0-100%)"/>
    <s v="ECDC"/>
    <s v="used"/>
    <s v="relative"/>
    <x v="5"/>
  </r>
  <r>
    <n v="202"/>
    <x v="15"/>
    <s v="impact"/>
    <x v="6"/>
    <s v="2009-2010"/>
    <n v="51"/>
    <s v="capita"/>
    <s v="Statista"/>
    <s v="background"/>
    <s v="absolute"/>
    <x v="6"/>
  </r>
  <r>
    <n v="203"/>
    <x v="15"/>
    <s v="impact"/>
    <x v="7"/>
    <n v="2009"/>
    <n v="45.2"/>
    <s v="capita"/>
    <s v="Statista"/>
    <s v="background"/>
    <s v="absolute"/>
    <x v="6"/>
  </r>
  <r>
    <n v="204"/>
    <x v="15"/>
    <s v="environment"/>
    <x v="8"/>
    <n v="2017"/>
    <n v="45.2"/>
    <s v="capita/km2"/>
    <s v="Statista"/>
    <s v="used"/>
    <s v="relative"/>
    <x v="7"/>
  </r>
  <r>
    <n v="205"/>
    <x v="15"/>
    <s v="environment"/>
    <x v="9"/>
    <n v="2018"/>
    <n v="0.67679999999999996"/>
    <s v="%"/>
    <s v="Statista"/>
    <s v="used"/>
    <s v="relative"/>
    <x v="8"/>
  </r>
  <r>
    <n v="206"/>
    <x v="15"/>
    <s v="benchmark"/>
    <x v="10"/>
    <n v="2009"/>
    <n v="3183856"/>
    <s v="capita"/>
    <s v="Eurostat"/>
    <s v="background"/>
    <s v="absolute"/>
    <x v="6"/>
  </r>
  <r>
    <n v="207"/>
    <x v="15"/>
    <s v="impact"/>
    <x v="11"/>
    <s v="irrelevant"/>
    <n v="16.018312385987304"/>
    <s v="rate compared to 1.000.000 capita"/>
    <s v="calculation"/>
    <s v="used"/>
    <s v="relative"/>
    <x v="9"/>
  </r>
  <r>
    <n v="208"/>
    <x v="15"/>
    <s v="impact"/>
    <x v="12"/>
    <s v="irrelevant"/>
    <n v="14.196621957776985"/>
    <s v="rate compared to 1.000.000 capita"/>
    <s v="calculation"/>
    <s v="used"/>
    <s v="relative"/>
    <x v="10"/>
  </r>
  <r>
    <n v="209"/>
    <x v="16"/>
    <s v="vaccination"/>
    <x v="0"/>
    <s v="2009-2010"/>
    <n v="0"/>
    <s v="coverage rate (0-100%)"/>
    <s v="ECDC"/>
    <s v="used"/>
    <s v="relative"/>
    <x v="0"/>
  </r>
  <r>
    <n v="210"/>
    <x v="16"/>
    <s v="vaccination"/>
    <x v="1"/>
    <s v="2009-2010"/>
    <n v="0"/>
    <s v="coverage rate (0-100%)"/>
    <s v="ECDC"/>
    <s v="used"/>
    <s v="relative"/>
    <x v="1"/>
  </r>
  <r>
    <n v="211"/>
    <x v="16"/>
    <s v="vaccination"/>
    <x v="2"/>
    <s v="2009-2010"/>
    <n v="0"/>
    <s v="coverage rate (0-100%)"/>
    <s v="ECDC"/>
    <s v="used"/>
    <s v="relative"/>
    <x v="2"/>
  </r>
  <r>
    <n v="212"/>
    <x v="16"/>
    <s v="vaccination"/>
    <x v="3"/>
    <s v="2009-2010"/>
    <n v="0"/>
    <s v="coverage rate (0-100%)"/>
    <s v="ECDC"/>
    <s v="used"/>
    <s v="relative"/>
    <x v="3"/>
  </r>
  <r>
    <n v="213"/>
    <x v="16"/>
    <s v="vaccination"/>
    <x v="4"/>
    <s v="2009-2010"/>
    <n v="0"/>
    <s v="coverage rate (0-100%)"/>
    <s v="ECDC"/>
    <s v="used"/>
    <s v="relative"/>
    <x v="4"/>
  </r>
  <r>
    <n v="214"/>
    <x v="16"/>
    <s v="vaccination"/>
    <x v="5"/>
    <s v="2009-2010"/>
    <n v="52.4"/>
    <s v="coverage rate (0-100%)"/>
    <s v="ECDC"/>
    <s v="used"/>
    <s v="relative"/>
    <x v="5"/>
  </r>
  <r>
    <n v="215"/>
    <x v="16"/>
    <s v="impact"/>
    <x v="6"/>
    <s v="2009-2010"/>
    <n v="3"/>
    <s v="capita"/>
    <s v="Statista"/>
    <s v="background"/>
    <s v="absolute"/>
    <x v="6"/>
  </r>
  <r>
    <n v="216"/>
    <x v="16"/>
    <s v="impact"/>
    <x v="7"/>
    <n v="2009"/>
    <n v="168"/>
    <s v="capita"/>
    <s v="Statista"/>
    <s v="background"/>
    <s v="absolute"/>
    <x v="6"/>
  </r>
  <r>
    <n v="217"/>
    <x v="16"/>
    <s v="environment"/>
    <x v="8"/>
    <n v="2017"/>
    <n v="230.6"/>
    <s v="capita/km2"/>
    <s v="Statista"/>
    <s v="used"/>
    <s v="relative"/>
    <x v="7"/>
  </r>
  <r>
    <n v="218"/>
    <x v="16"/>
    <s v="environment"/>
    <x v="9"/>
    <n v="2018"/>
    <n v="0.90980000000000005"/>
    <s v="%"/>
    <s v="Statista"/>
    <s v="used"/>
    <s v="relative"/>
    <x v="8"/>
  </r>
  <r>
    <n v="219"/>
    <x v="16"/>
    <s v="benchmark"/>
    <x v="10"/>
    <n v="2009"/>
    <n v="493500"/>
    <s v="capita"/>
    <s v="Eurostat"/>
    <s v="background"/>
    <s v="absolute"/>
    <x v="6"/>
  </r>
  <r>
    <n v="220"/>
    <x v="16"/>
    <s v="impact"/>
    <x v="11"/>
    <s v="irrelevant"/>
    <n v="6.0790273556231007"/>
    <s v="rate compared to 1.000.000 capita"/>
    <s v="calculation"/>
    <s v="used"/>
    <s v="relative"/>
    <x v="9"/>
  </r>
  <r>
    <n v="221"/>
    <x v="16"/>
    <s v="impact"/>
    <x v="12"/>
    <s v="irrelevant"/>
    <n v="340.42553191489361"/>
    <s v="rate compared to 1.000.000 capita"/>
    <s v="calculation"/>
    <s v="used"/>
    <s v="relative"/>
    <x v="10"/>
  </r>
  <r>
    <n v="222"/>
    <x v="17"/>
    <s v="vaccination"/>
    <x v="0"/>
    <s v="2009-2010"/>
    <n v="0"/>
    <s v="coverage rate (0-100%)"/>
    <s v="ECDC"/>
    <s v="used"/>
    <s v="relative"/>
    <x v="0"/>
  </r>
  <r>
    <n v="223"/>
    <x v="17"/>
    <s v="vaccination"/>
    <x v="1"/>
    <s v="2009-2010"/>
    <n v="0"/>
    <s v="coverage rate (0-100%)"/>
    <s v="ECDC"/>
    <s v="used"/>
    <s v="relative"/>
    <x v="1"/>
  </r>
  <r>
    <n v="224"/>
    <x v="17"/>
    <s v="vaccination"/>
    <x v="2"/>
    <s v="2009-2010"/>
    <n v="0"/>
    <s v="coverage rate (0-100%)"/>
    <s v="ECDC"/>
    <s v="used"/>
    <s v="relative"/>
    <x v="2"/>
  </r>
  <r>
    <n v="225"/>
    <x v="17"/>
    <s v="vaccination"/>
    <x v="3"/>
    <s v="2009-2010"/>
    <n v="0"/>
    <s v="coverage rate (0-100%)"/>
    <s v="ECDC"/>
    <s v="used"/>
    <s v="relative"/>
    <x v="3"/>
  </r>
  <r>
    <n v="226"/>
    <x v="17"/>
    <s v="vaccination"/>
    <x v="4"/>
    <s v="2009-2010"/>
    <n v="0"/>
    <s v="coverage rate (0-100%)"/>
    <s v="ECDC"/>
    <s v="used"/>
    <s v="relative"/>
    <x v="4"/>
  </r>
  <r>
    <n v="227"/>
    <x v="17"/>
    <s v="vaccination"/>
    <x v="5"/>
    <s v="2009-2010"/>
    <n v="0"/>
    <s v="coverage rate (0-100%)"/>
    <s v="ECDC"/>
    <s v="used"/>
    <s v="relative"/>
    <x v="5"/>
  </r>
  <r>
    <n v="228"/>
    <x v="17"/>
    <s v="impact"/>
    <x v="6"/>
    <s v="2009-2010"/>
    <n v="5"/>
    <s v="capita"/>
    <s v="Statista"/>
    <s v="background"/>
    <s v="absolute"/>
    <x v="6"/>
  </r>
  <r>
    <n v="229"/>
    <x v="17"/>
    <s v="impact"/>
    <x v="7"/>
    <n v="2009"/>
    <n v="291"/>
    <s v="capita"/>
    <s v="Statista"/>
    <s v="background"/>
    <s v="absolute"/>
    <x v="6"/>
  </r>
  <r>
    <n v="230"/>
    <x v="17"/>
    <s v="environment"/>
    <x v="8"/>
    <n v="2017"/>
    <n v="1495.2"/>
    <s v="capita/km2"/>
    <s v="Statista"/>
    <s v="used"/>
    <s v="relative"/>
    <x v="7"/>
  </r>
  <r>
    <n v="231"/>
    <x v="17"/>
    <s v="environment"/>
    <x v="9"/>
    <n v="2018"/>
    <n v="0.94610000000000005"/>
    <s v="%"/>
    <s v="Statista"/>
    <s v="used"/>
    <s v="relative"/>
    <x v="8"/>
  </r>
  <r>
    <n v="232"/>
    <x v="17"/>
    <s v="benchmark"/>
    <x v="10"/>
    <n v="2009"/>
    <n v="410926"/>
    <s v="capita"/>
    <s v="Eurostat"/>
    <s v="background"/>
    <s v="absolute"/>
    <x v="6"/>
  </r>
  <r>
    <n v="233"/>
    <x v="17"/>
    <s v="impact"/>
    <x v="11"/>
    <s v="irrelevant"/>
    <n v="12.167640889113855"/>
    <s v="rate compared to 1.000.000 capita"/>
    <s v="calculation"/>
    <s v="used"/>
    <s v="relative"/>
    <x v="9"/>
  </r>
  <r>
    <n v="234"/>
    <x v="17"/>
    <s v="impact"/>
    <x v="12"/>
    <s v="irrelevant"/>
    <n v="708.15669974642628"/>
    <s v="rate compared to 1.000.000 capita"/>
    <s v="calculation"/>
    <s v="used"/>
    <s v="relative"/>
    <x v="10"/>
  </r>
  <r>
    <n v="235"/>
    <x v="18"/>
    <s v="vaccination"/>
    <x v="0"/>
    <s v="2009-2010"/>
    <n v="0"/>
    <s v="coverage rate (0-100%)"/>
    <s v="ECDC"/>
    <s v="used"/>
    <s v="relative"/>
    <x v="0"/>
  </r>
  <r>
    <n v="236"/>
    <x v="18"/>
    <s v="vaccination"/>
    <x v="1"/>
    <s v="2009-2010"/>
    <n v="0"/>
    <s v="coverage rate (0-100%)"/>
    <s v="ECDC"/>
    <s v="used"/>
    <s v="relative"/>
    <x v="1"/>
  </r>
  <r>
    <n v="237"/>
    <x v="18"/>
    <s v="vaccination"/>
    <x v="2"/>
    <s v="2009-2010"/>
    <n v="0"/>
    <s v="coverage rate (0-100%)"/>
    <s v="ECDC"/>
    <s v="used"/>
    <s v="relative"/>
    <x v="2"/>
  </r>
  <r>
    <n v="238"/>
    <x v="18"/>
    <s v="vaccination"/>
    <x v="3"/>
    <s v="2009-2010"/>
    <n v="0"/>
    <s v="coverage rate (0-100%)"/>
    <s v="ECDC"/>
    <s v="used"/>
    <s v="relative"/>
    <x v="3"/>
  </r>
  <r>
    <n v="239"/>
    <x v="18"/>
    <s v="vaccination"/>
    <x v="4"/>
    <s v="2009-2010"/>
    <n v="0"/>
    <s v="coverage rate (0-100%)"/>
    <s v="ECDC"/>
    <s v="used"/>
    <s v="relative"/>
    <x v="4"/>
  </r>
  <r>
    <n v="240"/>
    <x v="18"/>
    <s v="vaccination"/>
    <x v="5"/>
    <s v="2009-2010"/>
    <n v="76.3"/>
    <s v="coverage rate (0-100%)"/>
    <s v="ECDC"/>
    <s v="used"/>
    <s v="relative"/>
    <x v="5"/>
  </r>
  <r>
    <n v="241"/>
    <x v="18"/>
    <s v="impact"/>
    <x v="6"/>
    <s v="2009-2010"/>
    <n v="62"/>
    <s v="capita"/>
    <s v="Statista"/>
    <s v="background"/>
    <s v="absolute"/>
    <x v="6"/>
  </r>
  <r>
    <n v="242"/>
    <x v="18"/>
    <s v="impact"/>
    <x v="7"/>
    <n v="2009"/>
    <n v="1473"/>
    <s v="capita"/>
    <s v="Statista"/>
    <s v="background"/>
    <s v="absolute"/>
    <x v="6"/>
  </r>
  <r>
    <n v="243"/>
    <x v="18"/>
    <s v="environment"/>
    <x v="8"/>
    <n v="2017"/>
    <n v="501.1"/>
    <s v="capita/km2"/>
    <s v="Statista"/>
    <s v="used"/>
    <s v="relative"/>
    <x v="7"/>
  </r>
  <r>
    <n v="244"/>
    <x v="18"/>
    <s v="environment"/>
    <x v="9"/>
    <n v="2018"/>
    <n v="0.91490000000000005"/>
    <s v="%"/>
    <s v="Statista"/>
    <s v="used"/>
    <s v="relative"/>
    <x v="8"/>
  </r>
  <r>
    <n v="245"/>
    <x v="18"/>
    <s v="benchmark"/>
    <x v="10"/>
    <n v="2009"/>
    <n v="16485787"/>
    <s v="capita"/>
    <s v="Eurostat"/>
    <s v="background"/>
    <s v="absolute"/>
    <x v="6"/>
  </r>
  <r>
    <n v="246"/>
    <x v="18"/>
    <s v="impact"/>
    <x v="11"/>
    <s v="irrelevant"/>
    <n v="3.7608153010832908"/>
    <s v="rate compared to 1.000.000 capita"/>
    <s v="calculation"/>
    <s v="used"/>
    <s v="relative"/>
    <x v="9"/>
  </r>
  <r>
    <n v="247"/>
    <x v="18"/>
    <s v="impact"/>
    <x v="12"/>
    <s v="irrelevant"/>
    <n v="89.349692556382053"/>
    <s v="rate compared to 1.000.000 capita"/>
    <s v="calculation"/>
    <s v="used"/>
    <s v="relative"/>
    <x v="10"/>
  </r>
  <r>
    <n v="248"/>
    <x v="19"/>
    <s v="vaccination"/>
    <x v="0"/>
    <s v="2009-2010"/>
    <n v="51"/>
    <s v="coverage rate (0-100%)"/>
    <s v="ECDC"/>
    <s v="used"/>
    <s v="relative"/>
    <x v="0"/>
  </r>
  <r>
    <n v="249"/>
    <x v="19"/>
    <s v="vaccination"/>
    <x v="1"/>
    <s v="2009-2010"/>
    <n v="0"/>
    <s v="coverage rate (0-100%)"/>
    <s v="ECDC"/>
    <s v="used"/>
    <s v="relative"/>
    <x v="1"/>
  </r>
  <r>
    <n v="250"/>
    <x v="19"/>
    <s v="vaccination"/>
    <x v="2"/>
    <s v="2009-2010"/>
    <n v="0"/>
    <s v="coverage rate (0-100%)"/>
    <s v="ECDC"/>
    <s v="used"/>
    <s v="relative"/>
    <x v="2"/>
  </r>
  <r>
    <n v="251"/>
    <x v="19"/>
    <s v="vaccination"/>
    <x v="3"/>
    <s v="2009-2010"/>
    <n v="0"/>
    <s v="coverage rate (0-100%)"/>
    <s v="ECDC"/>
    <s v="used"/>
    <s v="relative"/>
    <x v="3"/>
  </r>
  <r>
    <n v="252"/>
    <x v="19"/>
    <s v="vaccination"/>
    <x v="4"/>
    <s v="2009-2010"/>
    <n v="0"/>
    <s v="coverage rate (0-100%)"/>
    <s v="ECDC"/>
    <s v="used"/>
    <s v="relative"/>
    <x v="4"/>
  </r>
  <r>
    <n v="253"/>
    <x v="19"/>
    <s v="vaccination"/>
    <x v="5"/>
    <s v="2009-2010"/>
    <n v="51"/>
    <s v="coverage rate (0-100%)"/>
    <s v="ECDC"/>
    <s v="used"/>
    <s v="relative"/>
    <x v="5"/>
  </r>
  <r>
    <n v="254"/>
    <x v="19"/>
    <s v="impact"/>
    <x v="6"/>
    <s v="2009-2010"/>
    <n v="29"/>
    <s v="capita"/>
    <s v="Statista"/>
    <s v="background"/>
    <s v="absolute"/>
    <x v="6"/>
  </r>
  <r>
    <n v="255"/>
    <x v="19"/>
    <s v="impact"/>
    <x v="7"/>
    <n v="2009"/>
    <n v="1153"/>
    <s v="capita"/>
    <s v="Statista"/>
    <s v="background"/>
    <s v="absolute"/>
    <x v="6"/>
  </r>
  <r>
    <n v="256"/>
    <x v="19"/>
    <s v="environment"/>
    <x v="8"/>
    <n v="2017"/>
    <n v="15"/>
    <s v="capita/km2"/>
    <s v="Statista"/>
    <s v="used"/>
    <s v="relative"/>
    <x v="7"/>
  </r>
  <r>
    <n v="257"/>
    <x v="19"/>
    <s v="environment"/>
    <x v="9"/>
    <n v="2018"/>
    <n v="0.83400000000000007"/>
    <s v="%"/>
    <s v="Statista"/>
    <s v="used"/>
    <s v="relative"/>
    <x v="8"/>
  </r>
  <r>
    <n v="258"/>
    <x v="19"/>
    <s v="benchmark"/>
    <x v="10"/>
    <n v="2009"/>
    <n v="4799252"/>
    <s v="capita"/>
    <s v="Eurostat"/>
    <s v="background"/>
    <s v="absolute"/>
    <x v="6"/>
  </r>
  <r>
    <n v="259"/>
    <x v="19"/>
    <s v="impact"/>
    <x v="11"/>
    <s v="irrelevant"/>
    <n v="6.0426083064610898"/>
    <s v="rate compared to 1.000.000 capita"/>
    <s v="calculation"/>
    <s v="used"/>
    <s v="relative"/>
    <x v="9"/>
  </r>
  <r>
    <n v="260"/>
    <x v="19"/>
    <s v="impact"/>
    <x v="12"/>
    <s v="irrelevant"/>
    <n v="240.24577163274611"/>
    <s v="rate compared to 1.000.000 capita"/>
    <s v="calculation"/>
    <s v="used"/>
    <s v="relative"/>
    <x v="10"/>
  </r>
  <r>
    <n v="261"/>
    <x v="20"/>
    <s v="vaccination"/>
    <x v="0"/>
    <s v="2009-2010"/>
    <n v="0"/>
    <s v="coverage rate (0-100%)"/>
    <s v="ECDC"/>
    <s v="used"/>
    <s v="relative"/>
    <x v="0"/>
  </r>
  <r>
    <n v="262"/>
    <x v="20"/>
    <s v="vaccination"/>
    <x v="1"/>
    <s v="2009-2010"/>
    <n v="0"/>
    <s v="coverage rate (0-100%)"/>
    <s v="ECDC"/>
    <s v="used"/>
    <s v="relative"/>
    <x v="1"/>
  </r>
  <r>
    <n v="263"/>
    <x v="20"/>
    <s v="vaccination"/>
    <x v="2"/>
    <s v="2009-2010"/>
    <n v="0"/>
    <s v="coverage rate (0-100%)"/>
    <s v="ECDC"/>
    <s v="used"/>
    <s v="relative"/>
    <x v="2"/>
  </r>
  <r>
    <n v="264"/>
    <x v="20"/>
    <s v="vaccination"/>
    <x v="3"/>
    <s v="2009-2010"/>
    <n v="0"/>
    <s v="coverage rate (0-100%)"/>
    <s v="ECDC"/>
    <s v="used"/>
    <s v="relative"/>
    <x v="3"/>
  </r>
  <r>
    <n v="265"/>
    <x v="20"/>
    <s v="vaccination"/>
    <x v="4"/>
    <s v="2009-2010"/>
    <n v="0"/>
    <s v="coverage rate (0-100%)"/>
    <s v="ECDC"/>
    <s v="used"/>
    <s v="relative"/>
    <x v="4"/>
  </r>
  <r>
    <n v="266"/>
    <x v="20"/>
    <s v="vaccination"/>
    <x v="5"/>
    <s v="2009-2010"/>
    <n v="9.3000000000000007"/>
    <s v="coverage rate (0-100%)"/>
    <s v="ECDC"/>
    <s v="used"/>
    <s v="relative"/>
    <x v="5"/>
  </r>
  <r>
    <n v="267"/>
    <x v="20"/>
    <s v="impact"/>
    <x v="6"/>
    <s v="2009-2010"/>
    <n v="181"/>
    <s v="capita"/>
    <s v="Statista"/>
    <s v="background"/>
    <s v="absolute"/>
    <x v="6"/>
  </r>
  <r>
    <n v="268"/>
    <x v="20"/>
    <s v="impact"/>
    <x v="7"/>
    <n v="2009"/>
    <n v="157"/>
    <s v="capita"/>
    <s v="Statista"/>
    <s v="background"/>
    <s v="absolute"/>
    <x v="6"/>
  </r>
  <r>
    <n v="269"/>
    <x v="20"/>
    <s v="environment"/>
    <x v="8"/>
    <n v="2017"/>
    <n v="123.6"/>
    <s v="capita/km2"/>
    <s v="Statista"/>
    <s v="used"/>
    <s v="relative"/>
    <x v="7"/>
  </r>
  <r>
    <n v="270"/>
    <x v="20"/>
    <s v="environment"/>
    <x v="9"/>
    <n v="2018"/>
    <n v="0.60060000000000002"/>
    <s v="%"/>
    <s v="Statista"/>
    <s v="used"/>
    <s v="relative"/>
    <x v="8"/>
  </r>
  <r>
    <n v="271"/>
    <x v="20"/>
    <s v="benchmark"/>
    <x v="10"/>
    <n v="2009"/>
    <n v="38135876"/>
    <s v="capita"/>
    <s v="Eurostat"/>
    <s v="background"/>
    <s v="absolute"/>
    <x v="6"/>
  </r>
  <r>
    <n v="272"/>
    <x v="20"/>
    <s v="impact"/>
    <x v="11"/>
    <s v="irrelevant"/>
    <n v="4.7461870287180501"/>
    <s v="rate compared to 1.000.000 capita"/>
    <s v="calculation"/>
    <s v="used"/>
    <s v="relative"/>
    <x v="9"/>
  </r>
  <r>
    <n v="273"/>
    <x v="20"/>
    <s v="impact"/>
    <x v="12"/>
    <s v="irrelevant"/>
    <n v="4.1168583619267061"/>
    <s v="rate compared to 1.000.000 capita"/>
    <s v="calculation"/>
    <s v="used"/>
    <s v="relative"/>
    <x v="10"/>
  </r>
  <r>
    <n v="274"/>
    <x v="21"/>
    <s v="vaccination"/>
    <x v="0"/>
    <s v="2009-2010"/>
    <n v="0"/>
    <s v="coverage rate (0-100%)"/>
    <s v="ECDC"/>
    <s v="used"/>
    <s v="relative"/>
    <x v="0"/>
  </r>
  <r>
    <n v="275"/>
    <x v="21"/>
    <s v="vaccination"/>
    <x v="1"/>
    <s v="2009-2010"/>
    <n v="0"/>
    <s v="coverage rate (0-100%)"/>
    <s v="ECDC"/>
    <s v="used"/>
    <s v="relative"/>
    <x v="1"/>
  </r>
  <r>
    <n v="276"/>
    <x v="21"/>
    <s v="vaccination"/>
    <x v="2"/>
    <s v="2009-2010"/>
    <n v="43.5"/>
    <s v="coverage rate (0-100%)"/>
    <s v="ECDC"/>
    <s v="used"/>
    <s v="relative"/>
    <x v="2"/>
  </r>
  <r>
    <n v="277"/>
    <x v="21"/>
    <s v="vaccination"/>
    <x v="3"/>
    <s v="2009-2010"/>
    <n v="36"/>
    <s v="coverage rate (0-100%)"/>
    <s v="ECDC"/>
    <s v="used"/>
    <s v="relative"/>
    <x v="3"/>
  </r>
  <r>
    <n v="278"/>
    <x v="21"/>
    <s v="vaccination"/>
    <x v="4"/>
    <s v="2009-2010"/>
    <n v="87"/>
    <s v="coverage rate (0-100%)"/>
    <s v="ECDC"/>
    <s v="used"/>
    <s v="relative"/>
    <x v="4"/>
  </r>
  <r>
    <n v="279"/>
    <x v="21"/>
    <s v="vaccination"/>
    <x v="5"/>
    <s v="2009-2010"/>
    <n v="0"/>
    <s v="coverage rate (0-100%)"/>
    <s v="ECDC"/>
    <s v="used"/>
    <s v="relative"/>
    <x v="5"/>
  </r>
  <r>
    <n v="280"/>
    <x v="21"/>
    <s v="impact"/>
    <x v="6"/>
    <s v="2009-2010"/>
    <n v="122"/>
    <s v="capita"/>
    <s v="Statista"/>
    <s v="background"/>
    <s v="absolute"/>
    <x v="6"/>
  </r>
  <r>
    <n v="281"/>
    <x v="21"/>
    <s v="impact"/>
    <x v="7"/>
    <n v="2009"/>
    <n v="2820"/>
    <s v="capita"/>
    <s v="Statista"/>
    <s v="background"/>
    <s v="absolute"/>
    <x v="6"/>
  </r>
  <r>
    <n v="282"/>
    <x v="21"/>
    <s v="environment"/>
    <x v="8"/>
    <n v="2017"/>
    <n v="113.2"/>
    <s v="capita/km2"/>
    <s v="Statista"/>
    <s v="used"/>
    <s v="relative"/>
    <x v="7"/>
  </r>
  <r>
    <n v="283"/>
    <x v="21"/>
    <s v="environment"/>
    <x v="9"/>
    <n v="2018"/>
    <n v="0.65210000000000001"/>
    <s v="%"/>
    <s v="Statista"/>
    <s v="used"/>
    <s v="relative"/>
    <x v="8"/>
  </r>
  <r>
    <n v="284"/>
    <x v="21"/>
    <s v="benchmark"/>
    <x v="10"/>
    <n v="2009"/>
    <n v="10563014"/>
    <s v="capita"/>
    <s v="Eurostat"/>
    <s v="background"/>
    <s v="absolute"/>
    <x v="6"/>
  </r>
  <r>
    <n v="285"/>
    <x v="21"/>
    <s v="impact"/>
    <x v="11"/>
    <s v="irrelevant"/>
    <n v="11.549733816503508"/>
    <s v="rate compared to 1.000.000 capita"/>
    <s v="calculation"/>
    <s v="used"/>
    <s v="relative"/>
    <x v="9"/>
  </r>
  <r>
    <n v="286"/>
    <x v="21"/>
    <s v="impact"/>
    <x v="12"/>
    <s v="irrelevant"/>
    <n v="266.96925706999917"/>
    <s v="rate compared to 1.000.000 capita"/>
    <s v="calculation"/>
    <s v="used"/>
    <s v="relative"/>
    <x v="10"/>
  </r>
  <r>
    <n v="287"/>
    <x v="22"/>
    <s v="vaccination"/>
    <x v="0"/>
    <s v="2009-2010"/>
    <n v="0"/>
    <s v="coverage rate (0-100%)"/>
    <s v="ECDC"/>
    <s v="used"/>
    <s v="relative"/>
    <x v="0"/>
  </r>
  <r>
    <n v="288"/>
    <x v="22"/>
    <s v="vaccination"/>
    <x v="1"/>
    <s v="2009-2010"/>
    <n v="3.7"/>
    <s v="coverage rate (0-100%)"/>
    <s v="ECDC"/>
    <s v="used"/>
    <s v="relative"/>
    <x v="1"/>
  </r>
  <r>
    <n v="289"/>
    <x v="22"/>
    <s v="vaccination"/>
    <x v="2"/>
    <s v="2009-2010"/>
    <n v="0"/>
    <s v="coverage rate (0-100%)"/>
    <s v="ECDC"/>
    <s v="used"/>
    <s v="relative"/>
    <x v="2"/>
  </r>
  <r>
    <n v="290"/>
    <x v="22"/>
    <s v="vaccination"/>
    <x v="3"/>
    <s v="2009-2010"/>
    <n v="0"/>
    <s v="coverage rate (0-100%)"/>
    <s v="ECDC"/>
    <s v="used"/>
    <s v="relative"/>
    <x v="3"/>
  </r>
  <r>
    <n v="291"/>
    <x v="22"/>
    <s v="vaccination"/>
    <x v="4"/>
    <s v="2009-2010"/>
    <n v="0"/>
    <s v="coverage rate (0-100%)"/>
    <s v="ECDC"/>
    <s v="used"/>
    <s v="relative"/>
    <x v="4"/>
  </r>
  <r>
    <n v="292"/>
    <x v="22"/>
    <s v="vaccination"/>
    <x v="5"/>
    <s v="2009-2010"/>
    <n v="28.5"/>
    <s v="coverage rate (0-100%)"/>
    <s v="ECDC"/>
    <s v="used"/>
    <s v="relative"/>
    <x v="5"/>
  </r>
  <r>
    <n v="293"/>
    <x v="22"/>
    <s v="impact"/>
    <x v="6"/>
    <s v="2009-2010"/>
    <n v="122"/>
    <s v="capita"/>
    <s v="Statista"/>
    <s v="background"/>
    <s v="absolute"/>
    <x v="6"/>
  </r>
  <r>
    <n v="294"/>
    <x v="22"/>
    <s v="impact"/>
    <x v="7"/>
    <n v="2009"/>
    <n v="322"/>
    <s v="capita"/>
    <s v="Statista"/>
    <s v="background"/>
    <s v="absolute"/>
    <x v="6"/>
  </r>
  <r>
    <n v="295"/>
    <x v="22"/>
    <s v="environment"/>
    <x v="8"/>
    <n v="2017"/>
    <n v="83.6"/>
    <s v="capita/km2"/>
    <s v="Statista"/>
    <s v="used"/>
    <s v="relative"/>
    <x v="7"/>
  </r>
  <r>
    <n v="296"/>
    <x v="22"/>
    <s v="environment"/>
    <x v="9"/>
    <n v="2018"/>
    <n v="0.54"/>
    <s v="%"/>
    <s v="Statista"/>
    <s v="used"/>
    <s v="relative"/>
    <x v="8"/>
  </r>
  <r>
    <n v="297"/>
    <x v="22"/>
    <s v="benchmark"/>
    <x v="10"/>
    <n v="2009"/>
    <n v="20440290"/>
    <s v="capita"/>
    <s v="Eurostat"/>
    <s v="background"/>
    <s v="absolute"/>
    <x v="6"/>
  </r>
  <r>
    <n v="298"/>
    <x v="22"/>
    <s v="impact"/>
    <x v="11"/>
    <s v="irrelevant"/>
    <n v="5.968604163639557"/>
    <s v="rate compared to 1.000.000 capita"/>
    <s v="calculation"/>
    <s v="used"/>
    <s v="relative"/>
    <x v="9"/>
  </r>
  <r>
    <n v="299"/>
    <x v="22"/>
    <s v="impact"/>
    <x v="12"/>
    <s v="irrelevant"/>
    <n v="15.753201153212601"/>
    <s v="rate compared to 1.000.000 capita"/>
    <s v="calculation"/>
    <s v="used"/>
    <s v="relative"/>
    <x v="10"/>
  </r>
  <r>
    <n v="300"/>
    <x v="23"/>
    <s v="vaccination"/>
    <x v="0"/>
    <s v="2009-2010"/>
    <n v="0"/>
    <s v="coverage rate (0-100%)"/>
    <s v="ECDC"/>
    <s v="used"/>
    <s v="relative"/>
    <x v="0"/>
  </r>
  <r>
    <n v="301"/>
    <x v="23"/>
    <s v="vaccination"/>
    <x v="1"/>
    <s v="2009-2010"/>
    <n v="0"/>
    <s v="coverage rate (0-100%)"/>
    <s v="ECDC"/>
    <s v="used"/>
    <s v="relative"/>
    <x v="1"/>
  </r>
  <r>
    <n v="302"/>
    <x v="23"/>
    <s v="vaccination"/>
    <x v="2"/>
    <s v="2009-2010"/>
    <n v="0"/>
    <s v="coverage rate (0-100%)"/>
    <s v="ECDC"/>
    <s v="used"/>
    <s v="relative"/>
    <x v="2"/>
  </r>
  <r>
    <n v="303"/>
    <x v="23"/>
    <s v="vaccination"/>
    <x v="3"/>
    <s v="2009-2010"/>
    <n v="0"/>
    <s v="coverage rate (0-100%)"/>
    <s v="ECDC"/>
    <s v="used"/>
    <s v="relative"/>
    <x v="3"/>
  </r>
  <r>
    <n v="304"/>
    <x v="23"/>
    <s v="vaccination"/>
    <x v="4"/>
    <s v="2009-2010"/>
    <n v="82.9"/>
    <s v="coverage rate (0-100%)"/>
    <s v="ECDC"/>
    <s v="used"/>
    <s v="relative"/>
    <x v="4"/>
  </r>
  <r>
    <n v="305"/>
    <x v="23"/>
    <s v="vaccination"/>
    <x v="5"/>
    <s v="2009-2010"/>
    <n v="30.5"/>
    <s v="coverage rate (0-100%)"/>
    <s v="ECDC"/>
    <s v="used"/>
    <s v="relative"/>
    <x v="5"/>
  </r>
  <r>
    <n v="306"/>
    <x v="23"/>
    <s v="impact"/>
    <x v="6"/>
    <s v="2009-2010"/>
    <n v="56"/>
    <s v="capita"/>
    <s v="Statista"/>
    <s v="background"/>
    <s v="absolute"/>
    <x v="6"/>
  </r>
  <r>
    <n v="307"/>
    <x v="23"/>
    <s v="impact"/>
    <x v="7"/>
    <n v="2009"/>
    <n v="128"/>
    <s v="capita"/>
    <s v="Statista"/>
    <s v="background"/>
    <s v="absolute"/>
    <x v="6"/>
  </r>
  <r>
    <n v="308"/>
    <x v="23"/>
    <s v="environment"/>
    <x v="8"/>
    <n v="2017"/>
    <n v="111.7"/>
    <s v="capita/km2"/>
    <s v="Statista"/>
    <s v="used"/>
    <s v="relative"/>
    <x v="7"/>
  </r>
  <r>
    <n v="309"/>
    <x v="23"/>
    <s v="environment"/>
    <x v="9"/>
    <n v="2018"/>
    <n v="0.5373"/>
    <s v="%"/>
    <s v="Statista"/>
    <s v="used"/>
    <s v="relative"/>
    <x v="8"/>
  </r>
  <r>
    <n v="310"/>
    <x v="23"/>
    <s v="benchmark"/>
    <x v="10"/>
    <n v="2009"/>
    <n v="5382401"/>
    <s v="capita"/>
    <s v="Eurostat"/>
    <s v="background"/>
    <s v="absolute"/>
    <x v="6"/>
  </r>
  <r>
    <n v="311"/>
    <x v="23"/>
    <s v="impact"/>
    <x v="11"/>
    <s v="irrelevant"/>
    <n v="10.40427868529305"/>
    <s v="rate compared to 1.000.000 capita"/>
    <s v="calculation"/>
    <s v="used"/>
    <s v="relative"/>
    <x v="9"/>
  </r>
  <r>
    <n v="312"/>
    <x v="23"/>
    <s v="impact"/>
    <x v="12"/>
    <s v="irrelevant"/>
    <n v="23.781208423526973"/>
    <s v="rate compared to 1.000.000 capita"/>
    <s v="calculation"/>
    <s v="used"/>
    <s v="relative"/>
    <x v="10"/>
  </r>
  <r>
    <n v="313"/>
    <x v="24"/>
    <s v="vaccination"/>
    <x v="0"/>
    <s v="2009-2010"/>
    <n v="0"/>
    <s v="coverage rate (0-100%)"/>
    <s v="ECDC"/>
    <s v="used"/>
    <s v="relative"/>
    <x v="0"/>
  </r>
  <r>
    <n v="314"/>
    <x v="24"/>
    <s v="vaccination"/>
    <x v="1"/>
    <s v="2009-2010"/>
    <n v="2.4"/>
    <s v="coverage rate (0-100%)"/>
    <s v="ECDC"/>
    <s v="used"/>
    <s v="relative"/>
    <x v="1"/>
  </r>
  <r>
    <n v="315"/>
    <x v="24"/>
    <s v="vaccination"/>
    <x v="2"/>
    <s v="2009-2010"/>
    <n v="0"/>
    <s v="coverage rate (0-100%)"/>
    <s v="ECDC"/>
    <s v="used"/>
    <s v="relative"/>
    <x v="2"/>
  </r>
  <r>
    <n v="316"/>
    <x v="24"/>
    <s v="vaccination"/>
    <x v="3"/>
    <s v="2009-2010"/>
    <n v="0"/>
    <s v="coverage rate (0-100%)"/>
    <s v="ECDC"/>
    <s v="used"/>
    <s v="relative"/>
    <x v="3"/>
  </r>
  <r>
    <n v="317"/>
    <x v="24"/>
    <s v="vaccination"/>
    <x v="4"/>
    <s v="2009-2010"/>
    <n v="0"/>
    <s v="coverage rate (0-100%)"/>
    <s v="ECDC"/>
    <s v="used"/>
    <s v="relative"/>
    <x v="4"/>
  </r>
  <r>
    <n v="318"/>
    <x v="24"/>
    <s v="vaccination"/>
    <x v="5"/>
    <s v="2009-2010"/>
    <n v="22.1"/>
    <s v="coverage rate (0-100%)"/>
    <s v="ECDC"/>
    <s v="used"/>
    <s v="relative"/>
    <x v="5"/>
  </r>
  <r>
    <n v="319"/>
    <x v="24"/>
    <s v="impact"/>
    <x v="6"/>
    <s v="2009-2010"/>
    <n v="19"/>
    <s v="capita"/>
    <s v="Statista"/>
    <s v="background"/>
    <s v="absolute"/>
    <x v="6"/>
  </r>
  <r>
    <n v="320"/>
    <x v="24"/>
    <s v="impact"/>
    <x v="7"/>
    <n v="2009"/>
    <n v="217"/>
    <s v="capita"/>
    <s v="Statista"/>
    <s v="background"/>
    <s v="absolute"/>
    <x v="6"/>
  </r>
  <r>
    <n v="321"/>
    <x v="24"/>
    <s v="environment"/>
    <x v="8"/>
    <n v="2017"/>
    <n v="102.6"/>
    <s v="capita/km2"/>
    <s v="Statista"/>
    <s v="used"/>
    <s v="relative"/>
    <x v="7"/>
  </r>
  <r>
    <n v="322"/>
    <x v="24"/>
    <s v="environment"/>
    <x v="9"/>
    <n v="2018"/>
    <n v="0.5454"/>
    <s v="%"/>
    <s v="Statista"/>
    <s v="used"/>
    <s v="relative"/>
    <x v="8"/>
  </r>
  <r>
    <n v="323"/>
    <x v="24"/>
    <s v="benchmark"/>
    <x v="10"/>
    <n v="2009"/>
    <n v="2032362"/>
    <s v="capita"/>
    <s v="Eurostat"/>
    <s v="background"/>
    <s v="absolute"/>
    <x v="6"/>
  </r>
  <r>
    <n v="324"/>
    <x v="24"/>
    <s v="impact"/>
    <x v="11"/>
    <s v="irrelevant"/>
    <n v="9.3487282285340889"/>
    <s v="rate compared to 1.000.000 capita"/>
    <s v="calculation"/>
    <s v="used"/>
    <s v="relative"/>
    <x v="9"/>
  </r>
  <r>
    <n v="325"/>
    <x v="24"/>
    <s v="impact"/>
    <x v="12"/>
    <s v="irrelevant"/>
    <n v="106.77231713641565"/>
    <s v="rate compared to 1.000.000 capita"/>
    <s v="calculation"/>
    <s v="used"/>
    <s v="relative"/>
    <x v="10"/>
  </r>
  <r>
    <n v="326"/>
    <x v="25"/>
    <s v="vaccination"/>
    <x v="0"/>
    <s v="2009-2010"/>
    <n v="0"/>
    <s v="coverage rate (0-100%)"/>
    <s v="ECDC"/>
    <s v="used"/>
    <s v="relative"/>
    <x v="0"/>
  </r>
  <r>
    <n v="327"/>
    <x v="25"/>
    <s v="vaccination"/>
    <x v="1"/>
    <s v="2009-2010"/>
    <n v="0"/>
    <s v="coverage rate (0-100%)"/>
    <s v="ECDC"/>
    <s v="used"/>
    <s v="relative"/>
    <x v="1"/>
  </r>
  <r>
    <n v="328"/>
    <x v="25"/>
    <s v="vaccination"/>
    <x v="2"/>
    <s v="2009-2010"/>
    <n v="34.799999999999997"/>
    <s v="coverage rate (0-100%)"/>
    <s v="ECDC"/>
    <s v="used"/>
    <s v="relative"/>
    <x v="2"/>
  </r>
  <r>
    <n v="329"/>
    <x v="25"/>
    <s v="vaccination"/>
    <x v="3"/>
    <s v="2009-2010"/>
    <n v="0"/>
    <s v="coverage rate (0-100%)"/>
    <s v="ECDC"/>
    <s v="used"/>
    <s v="relative"/>
    <x v="3"/>
  </r>
  <r>
    <n v="330"/>
    <x v="25"/>
    <s v="vaccination"/>
    <x v="4"/>
    <s v="2009-2010"/>
    <n v="0"/>
    <s v="coverage rate (0-100%)"/>
    <s v="ECDC"/>
    <s v="used"/>
    <s v="relative"/>
    <x v="4"/>
  </r>
  <r>
    <n v="331"/>
    <x v="25"/>
    <s v="vaccination"/>
    <x v="5"/>
    <s v="2009-2010"/>
    <n v="65.7"/>
    <s v="coverage rate (0-100%)"/>
    <s v="ECDC"/>
    <s v="used"/>
    <s v="relative"/>
    <x v="5"/>
  </r>
  <r>
    <n v="332"/>
    <x v="25"/>
    <s v="impact"/>
    <x v="6"/>
    <s v="2009-2010"/>
    <n v="271"/>
    <s v="capita"/>
    <s v="Statista"/>
    <s v="background"/>
    <s v="absolute"/>
    <x v="6"/>
  </r>
  <r>
    <n v="333"/>
    <x v="25"/>
    <s v="impact"/>
    <x v="7"/>
    <n v="2009"/>
    <n v="1538"/>
    <s v="capita"/>
    <s v="Statista"/>
    <s v="background"/>
    <s v="absolute"/>
    <x v="6"/>
  </r>
  <r>
    <n v="334"/>
    <x v="25"/>
    <s v="environment"/>
    <x v="8"/>
    <n v="2017"/>
    <n v="92.7"/>
    <s v="capita/km2"/>
    <s v="Statista"/>
    <s v="used"/>
    <s v="relative"/>
    <x v="7"/>
  </r>
  <r>
    <n v="335"/>
    <x v="25"/>
    <s v="environment"/>
    <x v="9"/>
    <n v="2018"/>
    <n v="0.80320000000000003"/>
    <s v="%"/>
    <s v="Statista"/>
    <s v="used"/>
    <s v="relative"/>
    <x v="8"/>
  </r>
  <r>
    <n v="336"/>
    <x v="25"/>
    <s v="benchmark"/>
    <x v="10"/>
    <n v="2009"/>
    <n v="46239273"/>
    <s v="capita"/>
    <s v="Eurostat"/>
    <s v="background"/>
    <s v="absolute"/>
    <x v="6"/>
  </r>
  <r>
    <n v="337"/>
    <x v="25"/>
    <s v="impact"/>
    <x v="11"/>
    <s v="irrelevant"/>
    <n v="5.8608187892573484"/>
    <s v="rate compared to 1.000.000 capita"/>
    <s v="calculation"/>
    <s v="used"/>
    <s v="relative"/>
    <x v="9"/>
  </r>
  <r>
    <n v="338"/>
    <x v="25"/>
    <s v="impact"/>
    <x v="12"/>
    <s v="irrelevant"/>
    <n v="33.261768626855357"/>
    <s v="rate compared to 1.000.000 capita"/>
    <s v="calculation"/>
    <s v="used"/>
    <s v="relative"/>
    <x v="10"/>
  </r>
  <r>
    <n v="339"/>
    <x v="26"/>
    <s v="vaccination"/>
    <x v="0"/>
    <s v="2009-2010"/>
    <n v="0"/>
    <s v="coverage rate (0-100%)"/>
    <s v="ECDC"/>
    <s v="used"/>
    <s v="relative"/>
    <x v="0"/>
  </r>
  <r>
    <n v="340"/>
    <x v="26"/>
    <s v="vaccination"/>
    <x v="1"/>
    <s v="2009-2010"/>
    <n v="0"/>
    <s v="coverage rate (0-100%)"/>
    <s v="ECDC"/>
    <s v="used"/>
    <s v="relative"/>
    <x v="1"/>
  </r>
  <r>
    <n v="341"/>
    <x v="26"/>
    <s v="vaccination"/>
    <x v="2"/>
    <s v="2009-2010"/>
    <n v="0"/>
    <s v="coverage rate (0-100%)"/>
    <s v="ECDC"/>
    <s v="used"/>
    <s v="relative"/>
    <x v="2"/>
  </r>
  <r>
    <n v="342"/>
    <x v="26"/>
    <s v="vaccination"/>
    <x v="3"/>
    <s v="2009-2010"/>
    <n v="0"/>
    <s v="coverage rate (0-100%)"/>
    <s v="ECDC"/>
    <s v="used"/>
    <s v="relative"/>
    <x v="3"/>
  </r>
  <r>
    <n v="343"/>
    <x v="26"/>
    <s v="vaccination"/>
    <x v="4"/>
    <s v="2009-2010"/>
    <n v="0"/>
    <s v="coverage rate (0-100%)"/>
    <s v="ECDC"/>
    <s v="used"/>
    <s v="relative"/>
    <x v="4"/>
  </r>
  <r>
    <n v="344"/>
    <x v="26"/>
    <s v="vaccination"/>
    <x v="5"/>
    <s v="2009-2010"/>
    <n v="43.9"/>
    <s v="coverage rate (0-100%)"/>
    <s v="ECDC"/>
    <s v="used"/>
    <s v="relative"/>
    <x v="5"/>
  </r>
  <r>
    <n v="345"/>
    <x v="26"/>
    <s v="impact"/>
    <x v="6"/>
    <s v="2009-2010"/>
    <n v="29"/>
    <s v="capita"/>
    <s v="Statista"/>
    <s v="background"/>
    <s v="absolute"/>
    <x v="6"/>
  </r>
  <r>
    <n v="346"/>
    <x v="26"/>
    <s v="impact"/>
    <x v="7"/>
    <n v="2009"/>
    <n v="937"/>
    <s v="capita"/>
    <s v="Statista"/>
    <s v="background"/>
    <s v="absolute"/>
    <x v="6"/>
  </r>
  <r>
    <n v="347"/>
    <x v="26"/>
    <s v="environment"/>
    <x v="8"/>
    <n v="2017"/>
    <n v="24.7"/>
    <s v="capita/km2"/>
    <s v="Statista"/>
    <s v="used"/>
    <s v="relative"/>
    <x v="7"/>
  </r>
  <r>
    <n v="348"/>
    <x v="26"/>
    <s v="environment"/>
    <x v="9"/>
    <n v="2018"/>
    <n v="0.87429999999999997"/>
    <s v="%"/>
    <s v="Statista"/>
    <s v="used"/>
    <s v="relative"/>
    <x v="8"/>
  </r>
  <r>
    <n v="349"/>
    <x v="26"/>
    <s v="benchmark"/>
    <x v="10"/>
    <n v="2009"/>
    <n v="9256347"/>
    <s v="capita"/>
    <s v="Eurostat"/>
    <s v="background"/>
    <s v="absolute"/>
    <x v="6"/>
  </r>
  <r>
    <n v="350"/>
    <x v="26"/>
    <s v="impact"/>
    <x v="11"/>
    <s v="irrelevant"/>
    <n v="3.1329853990996663"/>
    <s v="rate compared to 1.000.000 capita"/>
    <s v="calculation"/>
    <s v="used"/>
    <s v="relative"/>
    <x v="9"/>
  </r>
  <r>
    <n v="351"/>
    <x v="26"/>
    <s v="impact"/>
    <x v="12"/>
    <s v="irrelevant"/>
    <n v="101.22783858470302"/>
    <s v="rate compared to 1.000.000 capita"/>
    <s v="calculation"/>
    <s v="used"/>
    <s v="relative"/>
    <x v="10"/>
  </r>
  <r>
    <n v="352"/>
    <x v="27"/>
    <s v="vaccination"/>
    <x v="0"/>
    <s v="2009-2010"/>
    <n v="51.757000000000005"/>
    <s v="coverage rate (0-100%)"/>
    <s v="ECDC-WIKI"/>
    <s v="used"/>
    <s v="relative"/>
    <x v="0"/>
  </r>
  <r>
    <n v="353"/>
    <x v="27"/>
    <s v="vaccination"/>
    <x v="1"/>
    <s v="2009-2010"/>
    <n v="39.148000000000003"/>
    <s v="coverage rate (0-100%)"/>
    <s v="ECDC-WIKI"/>
    <s v="used"/>
    <s v="relative"/>
    <x v="1"/>
  </r>
  <r>
    <n v="354"/>
    <x v="27"/>
    <s v="vaccination"/>
    <x v="2"/>
    <s v="2009-2010"/>
    <n v="23.295999999999999"/>
    <s v="coverage rate (0-100%)"/>
    <s v="ECDC-WIKI"/>
    <s v="used"/>
    <s v="relative"/>
    <x v="2"/>
  </r>
  <r>
    <n v="355"/>
    <x v="27"/>
    <s v="vaccination"/>
    <x v="3"/>
    <s v="2009-2010"/>
    <n v="0"/>
    <s v="coverage rate (0-100%)"/>
    <s v="ECDC-WIKI"/>
    <s v="used"/>
    <s v="relative"/>
    <x v="3"/>
  </r>
  <r>
    <n v="356"/>
    <x v="27"/>
    <s v="vaccination"/>
    <x v="4"/>
    <s v="2009-2010"/>
    <n v="0"/>
    <s v="coverage rate (0-100%)"/>
    <s v="ECDC-WIKI"/>
    <s v="used"/>
    <s v="relative"/>
    <x v="4"/>
  </r>
  <r>
    <n v="357"/>
    <x v="27"/>
    <s v="vaccination"/>
    <x v="5"/>
    <s v="2009-2010"/>
    <n v="72.301000000000002"/>
    <s v="coverage rate (0-100%)"/>
    <s v="ECDC-WIKI"/>
    <s v="used"/>
    <s v="relative"/>
    <x v="5"/>
  </r>
  <r>
    <n v="358"/>
    <x v="27"/>
    <s v="impact"/>
    <x v="6"/>
    <s v="2009-2010"/>
    <n v="474"/>
    <s v="capita"/>
    <s v="Statista"/>
    <s v="background"/>
    <s v="absolute"/>
    <x v="6"/>
  </r>
  <r>
    <n v="359"/>
    <x v="27"/>
    <s v="impact"/>
    <x v="7"/>
    <n v="2009"/>
    <n v="13192"/>
    <s v="capita"/>
    <s v="Statista"/>
    <s v="background"/>
    <s v="absolute"/>
    <x v="6"/>
  </r>
  <r>
    <n v="360"/>
    <x v="27"/>
    <s v="environment"/>
    <x v="8"/>
    <n v="2017"/>
    <n v="272.39999999999998"/>
    <s v="capita/km2"/>
    <s v="Statista"/>
    <s v="used"/>
    <s v="relative"/>
    <x v="7"/>
  </r>
  <r>
    <n v="361"/>
    <x v="27"/>
    <s v="environment"/>
    <x v="9"/>
    <n v="2018"/>
    <n v="0.83399999999999996"/>
    <s v="%"/>
    <s v="Statista"/>
    <s v="used"/>
    <s v="relative"/>
    <x v="8"/>
  </r>
  <r>
    <n v="362"/>
    <x v="27"/>
    <s v="benchmark"/>
    <x v="10"/>
    <n v="2009"/>
    <n v="62042343"/>
    <s v="capita"/>
    <s v="Eurostat"/>
    <s v="background"/>
    <s v="absolute"/>
    <x v="6"/>
  </r>
  <r>
    <n v="363"/>
    <x v="27"/>
    <s v="impact"/>
    <x v="11"/>
    <s v="irrelevant"/>
    <n v="7.6399435785331322"/>
    <s v="rate compared to 1.000.000 capita"/>
    <s v="calculation"/>
    <s v="used"/>
    <s v="relative"/>
    <x v="9"/>
  </r>
  <r>
    <n v="364"/>
    <x v="27"/>
    <s v="impact"/>
    <x v="12"/>
    <s v="irrelevant"/>
    <n v="212.6289782447449"/>
    <s v="rate compared to 1.000.000 capita"/>
    <s v="calculation"/>
    <s v="used"/>
    <s v="relative"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5F7A88-189C-437A-AEA5-BC2EE7C63057}" name="Kimutatás2" cacheId="1" applyNumberFormats="0" applyBorderFormats="0" applyFontFormats="0" applyPatternFormats="0" applyAlignmentFormats="0" applyWidthHeightFormats="1" dataCaption="Értékek" updatedVersion="6" minRefreshableVersion="3" useAutoFormatting="1" rowGrandTotals="0" colGrandTotals="0" itemPrintTitles="1" createdVersion="6" indent="0" outline="1" outlineData="1" multipleFieldFilters="0">
  <location ref="A3:E170" firstHeaderRow="1" firstDataRow="2" firstDataCol="1"/>
  <pivotFields count="3">
    <pivotField axis="axisRow" showAll="0">
      <items count="167">
        <item x="59"/>
        <item x="16"/>
        <item x="118"/>
        <item x="75"/>
        <item x="145"/>
        <item x="147"/>
        <item x="135"/>
        <item x="157"/>
        <item x="150"/>
        <item x="154"/>
        <item x="12"/>
        <item x="152"/>
        <item x="122"/>
        <item x="3"/>
        <item x="131"/>
        <item x="47"/>
        <item x="60"/>
        <item x="130"/>
        <item x="163"/>
        <item x="128"/>
        <item x="37"/>
        <item x="29"/>
        <item x="98"/>
        <item x="8"/>
        <item x="159"/>
        <item x="64"/>
        <item x="101"/>
        <item x="126"/>
        <item x="11"/>
        <item x="0"/>
        <item x="124"/>
        <item x="38"/>
        <item x="68"/>
        <item x="90"/>
        <item x="7"/>
        <item x="149"/>
        <item x="127"/>
        <item x="151"/>
        <item x="74"/>
        <item x="30"/>
        <item x="61"/>
        <item x="85"/>
        <item x="123"/>
        <item x="89"/>
        <item x="83"/>
        <item x="67"/>
        <item x="95"/>
        <item x="136"/>
        <item x="106"/>
        <item x="142"/>
        <item x="160"/>
        <item x="32"/>
        <item x="121"/>
        <item x="80"/>
        <item x="53"/>
        <item x="158"/>
        <item x="71"/>
        <item x="6"/>
        <item x="54"/>
        <item x="27"/>
        <item x="19"/>
        <item x="52"/>
        <item x="93"/>
        <item x="146"/>
        <item x="36"/>
        <item x="28"/>
        <item x="114"/>
        <item x="18"/>
        <item x="44"/>
        <item x="88"/>
        <item x="23"/>
        <item x="153"/>
        <item x="116"/>
        <item x="13"/>
        <item x="164"/>
        <item x="111"/>
        <item x="77"/>
        <item x="25"/>
        <item x="33"/>
        <item x="110"/>
        <item x="40"/>
        <item x="62"/>
        <item x="15"/>
        <item x="103"/>
        <item x="35"/>
        <item x="65"/>
        <item x="162"/>
        <item x="104"/>
        <item x="81"/>
        <item x="56"/>
        <item x="41"/>
        <item x="138"/>
        <item x="82"/>
        <item x="26"/>
        <item x="139"/>
        <item x="113"/>
        <item x="105"/>
        <item x="2"/>
        <item x="102"/>
        <item x="57"/>
        <item x="115"/>
        <item x="140"/>
        <item x="148"/>
        <item x="96"/>
        <item x="73"/>
        <item x="21"/>
        <item x="31"/>
        <item x="42"/>
        <item x="46"/>
        <item x="17"/>
        <item x="78"/>
        <item x="109"/>
        <item x="141"/>
        <item x="63"/>
        <item x="58"/>
        <item x="14"/>
        <item x="20"/>
        <item x="97"/>
        <item x="24"/>
        <item x="112"/>
        <item x="79"/>
        <item x="22"/>
        <item x="108"/>
        <item x="48"/>
        <item x="132"/>
        <item x="143"/>
        <item x="129"/>
        <item x="9"/>
        <item x="45"/>
        <item x="51"/>
        <item x="99"/>
        <item x="155"/>
        <item x="49"/>
        <item x="94"/>
        <item x="87"/>
        <item x="39"/>
        <item x="70"/>
        <item x="165"/>
        <item x="156"/>
        <item x="161"/>
        <item x="125"/>
        <item x="134"/>
        <item x="120"/>
        <item x="137"/>
        <item x="10"/>
        <item x="76"/>
        <item x="66"/>
        <item x="4"/>
        <item x="133"/>
        <item x="119"/>
        <item x="91"/>
        <item x="69"/>
        <item x="50"/>
        <item x="144"/>
        <item x="43"/>
        <item x="86"/>
        <item x="100"/>
        <item x="92"/>
        <item x="72"/>
        <item x="1"/>
        <item x="34"/>
        <item x="117"/>
        <item x="5"/>
        <item x="55"/>
        <item x="107"/>
        <item x="84"/>
        <item t="default"/>
      </items>
    </pivotField>
    <pivotField dataField="1" showAll="0"/>
    <pivotField axis="axisCol" showAll="0">
      <items count="5">
        <item x="0"/>
        <item x="3"/>
        <item x="2"/>
        <item x="1"/>
        <item t="default"/>
      </items>
    </pivotField>
  </pivotFields>
  <rowFields count="1">
    <field x="0"/>
  </rowFields>
  <rowItems count="1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</rowItems>
  <colFields count="1">
    <field x="2"/>
  </colFields>
  <colItems count="4">
    <i>
      <x/>
    </i>
    <i>
      <x v="1"/>
    </i>
    <i>
      <x v="2"/>
    </i>
    <i>
      <x v="3"/>
    </i>
  </colItems>
  <dataFields count="1">
    <dataField name="Összeg / wert" fld="1" baseField="0" baseItem="0"/>
  </dataFields>
  <formats count="2">
    <format dxfId="64">
      <pivotArea collapsedLevelsAreSubtotals="1" fieldPosition="0">
        <references count="1">
          <reference field="0" count="1">
            <x v="157"/>
          </reference>
        </references>
      </pivotArea>
    </format>
    <format dxfId="63">
      <pivotArea dataOnly="0" labelOnly="1" fieldPosition="0">
        <references count="1">
          <reference field="0" count="1">
            <x v="15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0D1C50-D37D-450D-9AC1-83BCE2CA2E7D}" name="Kimutatás1" cacheId="0" applyNumberFormats="0" applyBorderFormats="0" applyFontFormats="0" applyPatternFormats="0" applyAlignmentFormats="0" applyWidthHeightFormats="1" dataCaption="Értékek" updatedVersion="6" minRefreshableVersion="3" useAutoFormatting="1" rowGrandTotals="0" colGrandTotals="0" itemPrintTitles="1" createdVersion="6" indent="0" outline="1" outlineData="1" multipleFieldFilters="0">
  <location ref="E210:G334" firstHeaderRow="1" firstDataRow="2" firstDataCol="1"/>
  <pivotFields count="3">
    <pivotField axis="axisRow" showAll="0">
      <items count="124">
        <item x="59"/>
        <item x="16"/>
        <item x="118"/>
        <item x="75"/>
        <item x="12"/>
        <item x="122"/>
        <item x="3"/>
        <item x="47"/>
        <item x="60"/>
        <item x="37"/>
        <item x="29"/>
        <item x="98"/>
        <item x="8"/>
        <item x="64"/>
        <item x="101"/>
        <item x="11"/>
        <item x="0"/>
        <item x="38"/>
        <item x="68"/>
        <item x="90"/>
        <item x="7"/>
        <item x="74"/>
        <item x="30"/>
        <item x="61"/>
        <item x="85"/>
        <item x="89"/>
        <item x="83"/>
        <item x="67"/>
        <item x="95"/>
        <item x="106"/>
        <item x="32"/>
        <item x="121"/>
        <item x="80"/>
        <item x="53"/>
        <item x="71"/>
        <item x="6"/>
        <item x="54"/>
        <item x="27"/>
        <item x="19"/>
        <item x="52"/>
        <item x="93"/>
        <item x="36"/>
        <item x="28"/>
        <item x="114"/>
        <item x="18"/>
        <item x="44"/>
        <item x="88"/>
        <item x="23"/>
        <item x="116"/>
        <item x="13"/>
        <item x="111"/>
        <item x="77"/>
        <item x="25"/>
        <item x="33"/>
        <item x="110"/>
        <item x="40"/>
        <item x="62"/>
        <item x="15"/>
        <item x="103"/>
        <item x="35"/>
        <item x="65"/>
        <item x="104"/>
        <item x="81"/>
        <item x="56"/>
        <item x="41"/>
        <item x="82"/>
        <item x="26"/>
        <item x="113"/>
        <item x="105"/>
        <item x="2"/>
        <item x="102"/>
        <item x="57"/>
        <item x="115"/>
        <item x="96"/>
        <item x="73"/>
        <item x="21"/>
        <item x="31"/>
        <item x="42"/>
        <item x="46"/>
        <item x="17"/>
        <item x="78"/>
        <item x="109"/>
        <item x="63"/>
        <item x="58"/>
        <item x="14"/>
        <item x="20"/>
        <item x="97"/>
        <item x="24"/>
        <item x="112"/>
        <item x="79"/>
        <item x="22"/>
        <item x="108"/>
        <item x="48"/>
        <item x="9"/>
        <item x="45"/>
        <item x="51"/>
        <item x="99"/>
        <item x="49"/>
        <item x="94"/>
        <item x="87"/>
        <item x="39"/>
        <item x="70"/>
        <item x="120"/>
        <item x="10"/>
        <item x="76"/>
        <item x="66"/>
        <item x="4"/>
        <item x="119"/>
        <item x="91"/>
        <item x="69"/>
        <item x="50"/>
        <item x="43"/>
        <item x="86"/>
        <item x="100"/>
        <item x="92"/>
        <item x="72"/>
        <item x="1"/>
        <item x="34"/>
        <item x="117"/>
        <item x="5"/>
        <item x="55"/>
        <item x="107"/>
        <item x="84"/>
        <item t="default"/>
      </items>
    </pivotField>
    <pivotField dataField="1" showAll="0"/>
    <pivotField axis="axisCol" showAll="0">
      <items count="3">
        <item x="0"/>
        <item x="1"/>
        <item t="default"/>
      </items>
    </pivotField>
  </pivotFields>
  <rowFields count="1">
    <field x="0"/>
  </rowFields>
  <rowItems count="1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</rowItems>
  <colFields count="1">
    <field x="2"/>
  </colFields>
  <colItems count="2">
    <i>
      <x/>
    </i>
    <i>
      <x v="1"/>
    </i>
  </colItems>
  <dataFields count="1">
    <dataField name="Összeg / wert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F731F1-6332-4836-A296-5C65322D7131}" name="Kimutatás1" cacheId="2" applyNumberFormats="0" applyBorderFormats="0" applyFontFormats="0" applyPatternFormats="0" applyAlignmentFormats="0" applyWidthHeightFormats="1" dataCaption="Értékek" updatedVersion="6" minRefreshableVersion="3" useAutoFormatting="1" rowGrandTotals="0" colGrandTotals="0" itemPrintTitles="1" createdVersion="6" indent="0" outline="1" outlineData="1" multipleFieldFilters="0">
  <location ref="B4:L33" firstHeaderRow="1" firstDataRow="3" firstDataCol="1"/>
  <pivotFields count="11">
    <pivotField showAll="0"/>
    <pivotField axis="axisRow" showAll="0">
      <items count="30">
        <item x="0"/>
        <item h="1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8"/>
        <item x="24"/>
        <item x="25"/>
        <item x="26"/>
        <item x="27"/>
        <item t="default"/>
      </items>
    </pivotField>
    <pivotField showAll="0"/>
    <pivotField axis="axisCol" showAll="0">
      <items count="14">
        <item x="7"/>
        <item x="6"/>
        <item x="0"/>
        <item x="11"/>
        <item x="2"/>
        <item x="12"/>
        <item x="5"/>
        <item x="10"/>
        <item x="8"/>
        <item x="1"/>
        <item x="4"/>
        <item x="3"/>
        <item x="9"/>
        <item t="default"/>
      </items>
    </pivotField>
    <pivotField showAll="0"/>
    <pivotField dataField="1" showAll="0"/>
    <pivotField showAll="0"/>
    <pivotField showAll="0"/>
    <pivotField showAll="0"/>
    <pivotField showAll="0"/>
    <pivotField axis="axisCol" showAll="0" defaultSubtotal="0">
      <items count="11">
        <item h="1" x="6"/>
        <item x="0"/>
        <item x="1"/>
        <item x="2"/>
        <item x="3"/>
        <item x="4"/>
        <item x="5"/>
        <item x="7"/>
        <item x="8"/>
        <item x="10"/>
        <item x="9"/>
      </items>
    </pivotField>
  </pivotFields>
  <rowFields count="1">
    <field x="1"/>
  </rowFields>
  <rowItems count="27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6"/>
    </i>
    <i>
      <x v="27"/>
    </i>
    <i>
      <x v="28"/>
    </i>
  </rowItems>
  <colFields count="2">
    <field x="10"/>
    <field x="3"/>
  </colFields>
  <colItems count="10">
    <i>
      <x v="1"/>
      <x v="2"/>
    </i>
    <i>
      <x v="2"/>
      <x v="9"/>
    </i>
    <i>
      <x v="3"/>
      <x v="4"/>
    </i>
    <i>
      <x v="4"/>
      <x v="11"/>
    </i>
    <i>
      <x v="5"/>
      <x v="10"/>
    </i>
    <i>
      <x v="6"/>
      <x v="6"/>
    </i>
    <i>
      <x v="7"/>
      <x v="8"/>
    </i>
    <i>
      <x v="8"/>
      <x v="12"/>
    </i>
    <i>
      <x v="9"/>
      <x v="5"/>
    </i>
    <i>
      <x v="10"/>
      <x v="3"/>
    </i>
  </colItems>
  <dataFields count="1">
    <dataField name="RAW OAM" fld="5" baseField="0" baseItem="0" numFmtId="165"/>
  </dataFields>
  <formats count="63">
    <format dxfId="62">
      <pivotArea type="all" dataOnly="0" outline="0" fieldPosition="0"/>
    </format>
    <format dxfId="61">
      <pivotArea outline="0" collapsedLevelsAreSubtotals="1" fieldPosition="0"/>
    </format>
    <format dxfId="60">
      <pivotArea type="origin" dataOnly="0" labelOnly="1" outline="0" fieldPosition="0"/>
    </format>
    <format dxfId="59">
      <pivotArea field="10" type="button" dataOnly="0" labelOnly="1" outline="0" axis="axisCol" fieldPosition="0"/>
    </format>
    <format dxfId="58">
      <pivotArea field="3" type="button" dataOnly="0" labelOnly="1" outline="0" axis="axisCol" fieldPosition="1"/>
    </format>
    <format dxfId="57">
      <pivotArea type="topRight" dataOnly="0" labelOnly="1" outline="0" fieldPosition="0"/>
    </format>
    <format dxfId="56">
      <pivotArea field="1" type="button" dataOnly="0" labelOnly="1" outline="0" axis="axisRow" fieldPosition="0"/>
    </format>
    <format dxfId="55">
      <pivotArea dataOnly="0" labelOnly="1" fieldPosition="0">
        <references count="1">
          <reference field="1" count="0"/>
        </references>
      </pivotArea>
    </format>
    <format dxfId="54">
      <pivotArea dataOnly="0" labelOnly="1" fieldPosition="0">
        <references count="1">
          <reference field="10" count="0"/>
        </references>
      </pivotArea>
    </format>
    <format dxfId="53">
      <pivotArea dataOnly="0" labelOnly="1" fieldPosition="0">
        <references count="2">
          <reference field="3" count="1">
            <x v="2"/>
          </reference>
          <reference field="10" count="1" selected="0">
            <x v="1"/>
          </reference>
        </references>
      </pivotArea>
    </format>
    <format dxfId="52">
      <pivotArea dataOnly="0" labelOnly="1" fieldPosition="0">
        <references count="2">
          <reference field="3" count="1">
            <x v="9"/>
          </reference>
          <reference field="10" count="1" selected="0">
            <x v="2"/>
          </reference>
        </references>
      </pivotArea>
    </format>
    <format dxfId="51">
      <pivotArea dataOnly="0" labelOnly="1" fieldPosition="0">
        <references count="2">
          <reference field="3" count="1">
            <x v="4"/>
          </reference>
          <reference field="10" count="1" selected="0">
            <x v="3"/>
          </reference>
        </references>
      </pivotArea>
    </format>
    <format dxfId="50">
      <pivotArea dataOnly="0" labelOnly="1" fieldPosition="0">
        <references count="2">
          <reference field="3" count="1">
            <x v="11"/>
          </reference>
          <reference field="10" count="1" selected="0">
            <x v="4"/>
          </reference>
        </references>
      </pivotArea>
    </format>
    <format dxfId="49">
      <pivotArea dataOnly="0" labelOnly="1" fieldPosition="0">
        <references count="2">
          <reference field="3" count="1">
            <x v="10"/>
          </reference>
          <reference field="10" count="1" selected="0">
            <x v="5"/>
          </reference>
        </references>
      </pivotArea>
    </format>
    <format dxfId="48">
      <pivotArea dataOnly="0" labelOnly="1" fieldPosition="0">
        <references count="2">
          <reference field="3" count="1">
            <x v="6"/>
          </reference>
          <reference field="10" count="1" selected="0">
            <x v="6"/>
          </reference>
        </references>
      </pivotArea>
    </format>
    <format dxfId="47">
      <pivotArea dataOnly="0" labelOnly="1" fieldPosition="0">
        <references count="2">
          <reference field="3" count="1">
            <x v="8"/>
          </reference>
          <reference field="10" count="1" selected="0">
            <x v="7"/>
          </reference>
        </references>
      </pivotArea>
    </format>
    <format dxfId="46">
      <pivotArea dataOnly="0" labelOnly="1" fieldPosition="0">
        <references count="2">
          <reference field="3" count="1">
            <x v="12"/>
          </reference>
          <reference field="10" count="1" selected="0">
            <x v="8"/>
          </reference>
        </references>
      </pivotArea>
    </format>
    <format dxfId="45">
      <pivotArea dataOnly="0" labelOnly="1" fieldPosition="0">
        <references count="2">
          <reference field="3" count="1">
            <x v="5"/>
          </reference>
          <reference field="10" count="1" selected="0">
            <x v="9"/>
          </reference>
        </references>
      </pivotArea>
    </format>
    <format dxfId="44">
      <pivotArea dataOnly="0" labelOnly="1" fieldPosition="0">
        <references count="2">
          <reference field="3" count="1">
            <x v="3"/>
          </reference>
          <reference field="10" count="1" selected="0">
            <x v="10"/>
          </reference>
        </references>
      </pivotArea>
    </format>
    <format dxfId="43">
      <pivotArea collapsedLevelsAreSubtotals="1" fieldPosition="0">
        <references count="1">
          <reference field="1" count="2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6"/>
            <x v="27"/>
            <x v="28"/>
          </reference>
        </references>
      </pivotArea>
    </format>
    <format dxfId="42">
      <pivotArea collapsedLevelsAreSubtotals="1" fieldPosition="0">
        <references count="1">
          <reference field="1" count="1">
            <x v="25"/>
          </reference>
        </references>
      </pivotArea>
    </format>
    <format dxfId="41">
      <pivotArea outline="0" collapsedLevelsAreSubtotals="1" fieldPosition="0"/>
    </format>
    <format dxfId="40">
      <pivotArea collapsedLevelsAreSubtotals="1" fieldPosition="0">
        <references count="1">
          <reference field="1" count="1">
            <x v="0"/>
          </reference>
        </references>
      </pivotArea>
    </format>
    <format dxfId="39">
      <pivotArea type="all" dataOnly="0" outline="0" fieldPosition="0"/>
    </format>
    <format dxfId="38">
      <pivotArea outline="0" collapsedLevelsAreSubtotals="1" fieldPosition="0"/>
    </format>
    <format dxfId="37">
      <pivotArea type="origin" dataOnly="0" labelOnly="1" outline="0" fieldPosition="0"/>
    </format>
    <format dxfId="36">
      <pivotArea field="10" type="button" dataOnly="0" labelOnly="1" outline="0" axis="axisCol" fieldPosition="0"/>
    </format>
    <format dxfId="35">
      <pivotArea field="3" type="button" dataOnly="0" labelOnly="1" outline="0" axis="axisCol" fieldPosition="1"/>
    </format>
    <format dxfId="34">
      <pivotArea type="topRight" dataOnly="0" labelOnly="1" outline="0" fieldPosition="0"/>
    </format>
    <format dxfId="33">
      <pivotArea field="1" type="button" dataOnly="0" labelOnly="1" outline="0" axis="axisRow" fieldPosition="0"/>
    </format>
    <format dxfId="32">
      <pivotArea dataOnly="0" labelOnly="1" fieldPosition="0">
        <references count="1">
          <reference field="1" count="0"/>
        </references>
      </pivotArea>
    </format>
    <format dxfId="31">
      <pivotArea dataOnly="0" labelOnly="1" fieldPosition="0">
        <references count="1">
          <reference field="10" count="0"/>
        </references>
      </pivotArea>
    </format>
    <format dxfId="30">
      <pivotArea dataOnly="0" labelOnly="1" fieldPosition="0">
        <references count="2">
          <reference field="3" count="1">
            <x v="2"/>
          </reference>
          <reference field="10" count="1" selected="0">
            <x v="1"/>
          </reference>
        </references>
      </pivotArea>
    </format>
    <format dxfId="29">
      <pivotArea dataOnly="0" labelOnly="1" fieldPosition="0">
        <references count="2">
          <reference field="3" count="1">
            <x v="9"/>
          </reference>
          <reference field="10" count="1" selected="0">
            <x v="2"/>
          </reference>
        </references>
      </pivotArea>
    </format>
    <format dxfId="28">
      <pivotArea dataOnly="0" labelOnly="1" fieldPosition="0">
        <references count="2">
          <reference field="3" count="1">
            <x v="4"/>
          </reference>
          <reference field="10" count="1" selected="0">
            <x v="3"/>
          </reference>
        </references>
      </pivotArea>
    </format>
    <format dxfId="27">
      <pivotArea dataOnly="0" labelOnly="1" fieldPosition="0">
        <references count="2">
          <reference field="3" count="1">
            <x v="11"/>
          </reference>
          <reference field="10" count="1" selected="0">
            <x v="4"/>
          </reference>
        </references>
      </pivotArea>
    </format>
    <format dxfId="26">
      <pivotArea dataOnly="0" labelOnly="1" fieldPosition="0">
        <references count="2">
          <reference field="3" count="1">
            <x v="10"/>
          </reference>
          <reference field="10" count="1" selected="0">
            <x v="5"/>
          </reference>
        </references>
      </pivotArea>
    </format>
    <format dxfId="25">
      <pivotArea dataOnly="0" labelOnly="1" fieldPosition="0">
        <references count="2">
          <reference field="3" count="1">
            <x v="6"/>
          </reference>
          <reference field="10" count="1" selected="0">
            <x v="6"/>
          </reference>
        </references>
      </pivotArea>
    </format>
    <format dxfId="24">
      <pivotArea dataOnly="0" labelOnly="1" fieldPosition="0">
        <references count="2">
          <reference field="3" count="1">
            <x v="8"/>
          </reference>
          <reference field="10" count="1" selected="0">
            <x v="7"/>
          </reference>
        </references>
      </pivotArea>
    </format>
    <format dxfId="23">
      <pivotArea dataOnly="0" labelOnly="1" fieldPosition="0">
        <references count="2">
          <reference field="3" count="1">
            <x v="12"/>
          </reference>
          <reference field="10" count="1" selected="0">
            <x v="8"/>
          </reference>
        </references>
      </pivotArea>
    </format>
    <format dxfId="22">
      <pivotArea dataOnly="0" labelOnly="1" fieldPosition="0">
        <references count="2">
          <reference field="3" count="1">
            <x v="5"/>
          </reference>
          <reference field="10" count="1" selected="0">
            <x v="9"/>
          </reference>
        </references>
      </pivotArea>
    </format>
    <format dxfId="21">
      <pivotArea dataOnly="0" labelOnly="1" fieldPosition="0">
        <references count="2">
          <reference field="3" count="1">
            <x v="3"/>
          </reference>
          <reference field="10" count="1" selected="0">
            <x v="10"/>
          </reference>
        </references>
      </pivotArea>
    </format>
    <format dxfId="20">
      <pivotArea type="all" dataOnly="0" outline="0" fieldPosition="0"/>
    </format>
    <format dxfId="19">
      <pivotArea outline="0" collapsedLevelsAreSubtotals="1" fieldPosition="0"/>
    </format>
    <format dxfId="18">
      <pivotArea type="origin" dataOnly="0" labelOnly="1" outline="0" fieldPosition="0"/>
    </format>
    <format dxfId="17">
      <pivotArea field="10" type="button" dataOnly="0" labelOnly="1" outline="0" axis="axisCol" fieldPosition="0"/>
    </format>
    <format dxfId="16">
      <pivotArea field="3" type="button" dataOnly="0" labelOnly="1" outline="0" axis="axisCol" fieldPosition="1"/>
    </format>
    <format dxfId="15">
      <pivotArea type="topRight" dataOnly="0" labelOnly="1" outline="0" fieldPosition="0"/>
    </format>
    <format dxfId="14">
      <pivotArea field="1" type="button" dataOnly="0" labelOnly="1" outline="0" axis="axisRow" fieldPosition="0"/>
    </format>
    <format dxfId="13">
      <pivotArea dataOnly="0" labelOnly="1" fieldPosition="0">
        <references count="1">
          <reference field="1" count="0"/>
        </references>
      </pivotArea>
    </format>
    <format dxfId="12">
      <pivotArea dataOnly="0" labelOnly="1" fieldPosition="0">
        <references count="1">
          <reference field="10" count="0"/>
        </references>
      </pivotArea>
    </format>
    <format dxfId="11">
      <pivotArea dataOnly="0" labelOnly="1" fieldPosition="0">
        <references count="2">
          <reference field="3" count="1">
            <x v="2"/>
          </reference>
          <reference field="10" count="1" selected="0">
            <x v="1"/>
          </reference>
        </references>
      </pivotArea>
    </format>
    <format dxfId="10">
      <pivotArea dataOnly="0" labelOnly="1" fieldPosition="0">
        <references count="2">
          <reference field="3" count="1">
            <x v="9"/>
          </reference>
          <reference field="10" count="1" selected="0">
            <x v="2"/>
          </reference>
        </references>
      </pivotArea>
    </format>
    <format dxfId="9">
      <pivotArea dataOnly="0" labelOnly="1" fieldPosition="0">
        <references count="2">
          <reference field="3" count="1">
            <x v="4"/>
          </reference>
          <reference field="10" count="1" selected="0">
            <x v="3"/>
          </reference>
        </references>
      </pivotArea>
    </format>
    <format dxfId="8">
      <pivotArea dataOnly="0" labelOnly="1" fieldPosition="0">
        <references count="2">
          <reference field="3" count="1">
            <x v="11"/>
          </reference>
          <reference field="10" count="1" selected="0">
            <x v="4"/>
          </reference>
        </references>
      </pivotArea>
    </format>
    <format dxfId="7">
      <pivotArea dataOnly="0" labelOnly="1" fieldPosition="0">
        <references count="2">
          <reference field="3" count="1">
            <x v="10"/>
          </reference>
          <reference field="10" count="1" selected="0">
            <x v="5"/>
          </reference>
        </references>
      </pivotArea>
    </format>
    <format dxfId="6">
      <pivotArea dataOnly="0" labelOnly="1" fieldPosition="0">
        <references count="2">
          <reference field="3" count="1">
            <x v="6"/>
          </reference>
          <reference field="10" count="1" selected="0">
            <x v="6"/>
          </reference>
        </references>
      </pivotArea>
    </format>
    <format dxfId="5">
      <pivotArea dataOnly="0" labelOnly="1" fieldPosition="0">
        <references count="2">
          <reference field="3" count="1">
            <x v="8"/>
          </reference>
          <reference field="10" count="1" selected="0">
            <x v="7"/>
          </reference>
        </references>
      </pivotArea>
    </format>
    <format dxfId="4">
      <pivotArea dataOnly="0" labelOnly="1" fieldPosition="0">
        <references count="2">
          <reference field="3" count="1">
            <x v="12"/>
          </reference>
          <reference field="10" count="1" selected="0">
            <x v="8"/>
          </reference>
        </references>
      </pivotArea>
    </format>
    <format dxfId="3">
      <pivotArea dataOnly="0" labelOnly="1" fieldPosition="0">
        <references count="2">
          <reference field="3" count="1">
            <x v="5"/>
          </reference>
          <reference field="10" count="1" selected="0">
            <x v="9"/>
          </reference>
        </references>
      </pivotArea>
    </format>
    <format dxfId="2">
      <pivotArea dataOnly="0" labelOnly="1" fieldPosition="0">
        <references count="2">
          <reference field="3" count="1">
            <x v="3"/>
          </reference>
          <reference field="10" count="1" selected="0">
            <x v="10"/>
          </reference>
        </references>
      </pivotArea>
    </format>
    <format dxfId="1">
      <pivotArea collapsedLevelsAreSubtotals="1" fieldPosition="0">
        <references count="1">
          <reference field="1" count="1">
            <x v="10"/>
          </reference>
        </references>
      </pivotArea>
    </format>
    <format dxfId="0">
      <pivotArea dataOnly="0" labelOnly="1" fieldPosition="0">
        <references count="1">
          <reference field="1" count="1"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c.europa.eu/eurostat/product?code=DEMO_GIND&amp;mode=view" TargetMode="External"/><Relationship Id="rId2" Type="http://schemas.openxmlformats.org/officeDocument/2006/relationships/hyperlink" Target="https://ec.europa.eu/eurostat/databrowser/view/TPS00001/default/table" TargetMode="External"/><Relationship Id="rId1" Type="http://schemas.openxmlformats.org/officeDocument/2006/relationships/hyperlink" Target="https://ec.europa.eu/eurostat/databrowser/product/page/TPS00001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who.int/influenza_vaccines_plan/resources/h1n1_deployment_report.pdf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en.wikipedia.org/wiki/Northern_Ireland" TargetMode="External"/><Relationship Id="rId3" Type="http://schemas.openxmlformats.org/officeDocument/2006/relationships/hyperlink" Target="https://en.wikipedia.org/wiki/Demography_of_the_United_Kingdom" TargetMode="External"/><Relationship Id="rId7" Type="http://schemas.openxmlformats.org/officeDocument/2006/relationships/hyperlink" Target="https://en.wikipedia.org/wiki/Wales" TargetMode="External"/><Relationship Id="rId2" Type="http://schemas.openxmlformats.org/officeDocument/2006/relationships/hyperlink" Target="https://en.wikipedia.org/wiki/Demography_of_the_United_Kingdom" TargetMode="External"/><Relationship Id="rId1" Type="http://schemas.openxmlformats.org/officeDocument/2006/relationships/hyperlink" Target="https://www.ecdc.europa.eu/sites/portal/files/documents/influenza-vaccination-2007%E2%80%932008-to-2014%E2%80%932015.pdf" TargetMode="External"/><Relationship Id="rId6" Type="http://schemas.openxmlformats.org/officeDocument/2006/relationships/hyperlink" Target="https://en.wikipedia.org/wiki/Scotland" TargetMode="External"/><Relationship Id="rId5" Type="http://schemas.openxmlformats.org/officeDocument/2006/relationships/hyperlink" Target="https://en.wikipedia.org/wiki/England" TargetMode="External"/><Relationship Id="rId10" Type="http://schemas.openxmlformats.org/officeDocument/2006/relationships/drawing" Target="../drawings/drawing4.xml"/><Relationship Id="rId4" Type="http://schemas.openxmlformats.org/officeDocument/2006/relationships/hyperlink" Target="https://en.wikipedia.org/wiki/Demography_of_the_United_Kingdom" TargetMode="External"/><Relationship Id="rId9" Type="http://schemas.openxmlformats.org/officeDocument/2006/relationships/hyperlink" Target="https://en.wikipedia.org/wiki/United_Kingdom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miau.my-x.hu/myx-free/coco/test/843323920200326154933.html" TargetMode="External"/><Relationship Id="rId2" Type="http://schemas.openxmlformats.org/officeDocument/2006/relationships/hyperlink" Target="https://miau.my-x.hu/cocostd" TargetMode="External"/><Relationship Id="rId1" Type="http://schemas.openxmlformats.org/officeDocument/2006/relationships/pivotTable" Target="../pivotTables/pivotTable3.xml"/><Relationship Id="rId5" Type="http://schemas.openxmlformats.org/officeDocument/2006/relationships/drawing" Target="../drawings/drawing5.xml"/><Relationship Id="rId4" Type="http://schemas.openxmlformats.org/officeDocument/2006/relationships/hyperlink" Target="https://miau.my-x.hu/myx-free/coco/test/358915220200326163111.html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miau.my-x.hu/cocomcm" TargetMode="External"/><Relationship Id="rId1" Type="http://schemas.openxmlformats.org/officeDocument/2006/relationships/hyperlink" Target="https://miau.my-x.hu/myx-free/coco/test/258340920200329152145.html" TargetMode="External"/><Relationship Id="rId4" Type="http://schemas.openxmlformats.org/officeDocument/2006/relationships/drawing" Target="../drawings/drawing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de.statista.com/statistik/daten/studie/74693/umfrage/bevoelkerungsdichte-in-den-laendern-der-eu/" TargetMode="External"/><Relationship Id="rId7" Type="http://schemas.openxmlformats.org/officeDocument/2006/relationships/hyperlink" Target="https://www.ecdc.europa.eu/sites/portal/files/documents/influenza-vaccination-2007%E2%80%932008-to-2014%E2%80%932015.pdf" TargetMode="External"/><Relationship Id="rId2" Type="http://schemas.openxmlformats.org/officeDocument/2006/relationships/hyperlink" Target="https://de.statista.com/statistik/daten/studie/28467/umfrage/influenza-h1n1-in-europa/" TargetMode="External"/><Relationship Id="rId1" Type="http://schemas.openxmlformats.org/officeDocument/2006/relationships/hyperlink" Target="https://de.statista.com/statistik/daten/studie/71422/umfrage/todesfaelle-durch-die-schweinegrippe-in-europa/" TargetMode="External"/><Relationship Id="rId6" Type="http://schemas.openxmlformats.org/officeDocument/2006/relationships/hyperlink" Target="https://www.ecdc.europa.eu/sites/portal/files/documents/influenza-vaccination-2007%E2%80%932008-to-2014%E2%80%932015.pdf" TargetMode="External"/><Relationship Id="rId5" Type="http://schemas.openxmlformats.org/officeDocument/2006/relationships/hyperlink" Target="https://ec.europa.eu/eurostat/databrowser/view/tps00001/CustomView_1/table?lang=en" TargetMode="External"/><Relationship Id="rId4" Type="http://schemas.openxmlformats.org/officeDocument/2006/relationships/hyperlink" Target="https://de.statista.com/statistik/daten/studie/249029/umfrage/urbanisierung-in-den-eu-laendern/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miau.my-x.hu/myx-free/coco/test/265690920200321230612.html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https://miau.my-x.hu/myx-free/coco/test/227164520200321232233.html" TargetMode="External"/><Relationship Id="rId1" Type="http://schemas.openxmlformats.org/officeDocument/2006/relationships/hyperlink" Target="https://miau.my-x.hu/myx-free/coco/test/265690920200321230612.html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ec.europa.eu/eurostat/web/population-demography-migration-projections/data/main-tables" TargetMode="External"/><Relationship Id="rId1" Type="http://schemas.openxmlformats.org/officeDocument/2006/relationships/hyperlink" Target="https://ec.europa.eu/eurostat/databrowser/view/tps00001/CustomView_1/table?lang=en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n.wikipedia.org/wiki/2009_flu_pandemic_by_country" TargetMode="External"/><Relationship Id="rId21" Type="http://schemas.openxmlformats.org/officeDocument/2006/relationships/hyperlink" Target="https://en.wikipedia.org/wiki/2009_flu_pandemic_in_Asia" TargetMode="External"/><Relationship Id="rId42" Type="http://schemas.openxmlformats.org/officeDocument/2006/relationships/hyperlink" Target="https://en.wikipedia.org/wiki/2009_flu_pandemic_by_country" TargetMode="External"/><Relationship Id="rId63" Type="http://schemas.openxmlformats.org/officeDocument/2006/relationships/hyperlink" Target="https://en.wikipedia.org/wiki/2009_flu_pandemic_by_country" TargetMode="External"/><Relationship Id="rId84" Type="http://schemas.openxmlformats.org/officeDocument/2006/relationships/hyperlink" Target="https://en.wikipedia.org/wiki/2009_flu_pandemic_by_country" TargetMode="External"/><Relationship Id="rId138" Type="http://schemas.openxmlformats.org/officeDocument/2006/relationships/hyperlink" Target="https://en.wikipedia.org/wiki/2009_flu_pandemic_by_country" TargetMode="External"/><Relationship Id="rId159" Type="http://schemas.openxmlformats.org/officeDocument/2006/relationships/hyperlink" Target="https://en.wikipedia.org/wiki/2009_flu_pandemic_by_country" TargetMode="External"/><Relationship Id="rId170" Type="http://schemas.openxmlformats.org/officeDocument/2006/relationships/hyperlink" Target="https://en.wikipedia.org/wiki/2009_flu_pandemic_by_country" TargetMode="External"/><Relationship Id="rId191" Type="http://schemas.openxmlformats.org/officeDocument/2006/relationships/hyperlink" Target="https://en.wikipedia.org/wiki/2009_flu_pandemic_by_country" TargetMode="External"/><Relationship Id="rId205" Type="http://schemas.openxmlformats.org/officeDocument/2006/relationships/hyperlink" Target="https://en.wikipedia.org/wiki/2009_flu_pandemic_in_Europe" TargetMode="External"/><Relationship Id="rId107" Type="http://schemas.openxmlformats.org/officeDocument/2006/relationships/hyperlink" Target="https://en.wikipedia.org/wiki/2009_flu_pandemic_in_Europe" TargetMode="External"/><Relationship Id="rId11" Type="http://schemas.openxmlformats.org/officeDocument/2006/relationships/hyperlink" Target="https://en.wikipedia.org/wiki/2009_flu_pandemic_in_India" TargetMode="External"/><Relationship Id="rId32" Type="http://schemas.openxmlformats.org/officeDocument/2006/relationships/hyperlink" Target="https://en.wikipedia.org/wiki/2009_flu_pandemic_by_country" TargetMode="External"/><Relationship Id="rId53" Type="http://schemas.openxmlformats.org/officeDocument/2006/relationships/hyperlink" Target="https://en.wikipedia.org/wiki/2009_flu_pandemic_in_Thailand" TargetMode="External"/><Relationship Id="rId74" Type="http://schemas.openxmlformats.org/officeDocument/2006/relationships/hyperlink" Target="https://en.wikipedia.org/wiki/2009_flu_pandemic_by_country" TargetMode="External"/><Relationship Id="rId128" Type="http://schemas.openxmlformats.org/officeDocument/2006/relationships/hyperlink" Target="https://en.wikipedia.org/wiki/2009_flu_pandemic_by_country" TargetMode="External"/><Relationship Id="rId149" Type="http://schemas.openxmlformats.org/officeDocument/2006/relationships/hyperlink" Target="https://en.wikipedia.org/wiki/2009_flu_pandemic_by_country" TargetMode="External"/><Relationship Id="rId5" Type="http://schemas.openxmlformats.org/officeDocument/2006/relationships/hyperlink" Target="https://en.wikipedia.org/wiki/2009_flu_pandemic_by_country" TargetMode="External"/><Relationship Id="rId95" Type="http://schemas.openxmlformats.org/officeDocument/2006/relationships/hyperlink" Target="https://en.wikipedia.org/wiki/2009_flu_pandemic_by_country" TargetMode="External"/><Relationship Id="rId160" Type="http://schemas.openxmlformats.org/officeDocument/2006/relationships/hyperlink" Target="https://en.wikipedia.org/wiki/2009_flu_pandemic_by_country" TargetMode="External"/><Relationship Id="rId181" Type="http://schemas.openxmlformats.org/officeDocument/2006/relationships/hyperlink" Target="https://en.wikipedia.org/wiki/2009_flu_pandemic_by_country" TargetMode="External"/><Relationship Id="rId22" Type="http://schemas.openxmlformats.org/officeDocument/2006/relationships/hyperlink" Target="https://en.wikipedia.org/wiki/2009_flu_pandemic_by_country" TargetMode="External"/><Relationship Id="rId43" Type="http://schemas.openxmlformats.org/officeDocument/2006/relationships/hyperlink" Target="https://en.wikipedia.org/wiki/2009_flu_pandemic_in_Africa" TargetMode="External"/><Relationship Id="rId64" Type="http://schemas.openxmlformats.org/officeDocument/2006/relationships/hyperlink" Target="https://en.wikipedia.org/wiki/2009_flu_pandemic_by_country" TargetMode="External"/><Relationship Id="rId118" Type="http://schemas.openxmlformats.org/officeDocument/2006/relationships/hyperlink" Target="https://en.wikipedia.org/wiki/2009_flu_pandemic_in_Romania" TargetMode="External"/><Relationship Id="rId139" Type="http://schemas.openxmlformats.org/officeDocument/2006/relationships/hyperlink" Target="https://en.wikipedia.org/wiki/2009_flu_pandemic_by_country" TargetMode="External"/><Relationship Id="rId85" Type="http://schemas.openxmlformats.org/officeDocument/2006/relationships/hyperlink" Target="https://en.wikipedia.org/wiki/2009_flu_pandemic_in_Europe" TargetMode="External"/><Relationship Id="rId150" Type="http://schemas.openxmlformats.org/officeDocument/2006/relationships/hyperlink" Target="https://en.wikipedia.org/wiki/2009_flu_pandemic_by_country" TargetMode="External"/><Relationship Id="rId171" Type="http://schemas.openxmlformats.org/officeDocument/2006/relationships/hyperlink" Target="https://en.wikipedia.org/wiki/2009_flu_pandemic_in_Europe" TargetMode="External"/><Relationship Id="rId192" Type="http://schemas.openxmlformats.org/officeDocument/2006/relationships/hyperlink" Target="https://en.wikipedia.org/wiki/2009_flu_pandemic_in_Europe" TargetMode="External"/><Relationship Id="rId206" Type="http://schemas.openxmlformats.org/officeDocument/2006/relationships/hyperlink" Target="https://en.wikipedia.org/wiki/2009_flu_pandemic_by_country" TargetMode="External"/><Relationship Id="rId12" Type="http://schemas.openxmlformats.org/officeDocument/2006/relationships/hyperlink" Target="https://en.wikipedia.org/wiki/2009_flu_pandemic_by_country" TargetMode="External"/><Relationship Id="rId33" Type="http://schemas.openxmlformats.org/officeDocument/2006/relationships/hyperlink" Target="https://en.wikipedia.org/wiki/2009_flu_pandemic_in_Canada" TargetMode="External"/><Relationship Id="rId108" Type="http://schemas.openxmlformats.org/officeDocument/2006/relationships/hyperlink" Target="https://en.wikipedia.org/wiki/2009_flu_pandemic_by_country" TargetMode="External"/><Relationship Id="rId129" Type="http://schemas.openxmlformats.org/officeDocument/2006/relationships/hyperlink" Target="https://en.wikipedia.org/wiki/2009_flu_pandemic_by_country" TargetMode="External"/><Relationship Id="rId54" Type="http://schemas.openxmlformats.org/officeDocument/2006/relationships/hyperlink" Target="https://en.wikipedia.org/wiki/2009_flu_pandemic_by_country" TargetMode="External"/><Relationship Id="rId75" Type="http://schemas.openxmlformats.org/officeDocument/2006/relationships/hyperlink" Target="https://en.wikipedia.org/wiki/2009_flu_pandemic_by_country" TargetMode="External"/><Relationship Id="rId96" Type="http://schemas.openxmlformats.org/officeDocument/2006/relationships/hyperlink" Target="https://en.wikipedia.org/wiki/2009_flu_pandemic_in_Europe" TargetMode="External"/><Relationship Id="rId140" Type="http://schemas.openxmlformats.org/officeDocument/2006/relationships/hyperlink" Target="https://en.wikipedia.org/wiki/2009_flu_pandemic_in_Europe" TargetMode="External"/><Relationship Id="rId161" Type="http://schemas.openxmlformats.org/officeDocument/2006/relationships/hyperlink" Target="https://en.wikipedia.org/wiki/2009_flu_pandemic_in_South_America" TargetMode="External"/><Relationship Id="rId182" Type="http://schemas.openxmlformats.org/officeDocument/2006/relationships/hyperlink" Target="https://en.wikipedia.org/wiki/2009_flu_pandemic_in_New_Zealand" TargetMode="External"/><Relationship Id="rId6" Type="http://schemas.openxmlformats.org/officeDocument/2006/relationships/hyperlink" Target="https://en.wikipedia.org/wiki/2009_flu_pandemic_by_country" TargetMode="External"/><Relationship Id="rId23" Type="http://schemas.openxmlformats.org/officeDocument/2006/relationships/hyperlink" Target="https://en.wikipedia.org/wiki/2009_flu_pandemic_by_country" TargetMode="External"/><Relationship Id="rId119" Type="http://schemas.openxmlformats.org/officeDocument/2006/relationships/hyperlink" Target="https://en.wikipedia.org/wiki/2009_flu_pandemic_by_country" TargetMode="External"/><Relationship Id="rId44" Type="http://schemas.openxmlformats.org/officeDocument/2006/relationships/hyperlink" Target="https://en.wikipedia.org/wiki/2009_flu_pandemic_by_country" TargetMode="External"/><Relationship Id="rId65" Type="http://schemas.openxmlformats.org/officeDocument/2006/relationships/hyperlink" Target="https://en.wikipedia.org/wiki/2009_flu_pandemic_in_South_America" TargetMode="External"/><Relationship Id="rId86" Type="http://schemas.openxmlformats.org/officeDocument/2006/relationships/hyperlink" Target="https://en.wikipedia.org/wiki/2009_flu_pandemic_by_country" TargetMode="External"/><Relationship Id="rId130" Type="http://schemas.openxmlformats.org/officeDocument/2006/relationships/hyperlink" Target="https://en.wikipedia.org/wiki/2009_flu_pandemic_in_Africa" TargetMode="External"/><Relationship Id="rId151" Type="http://schemas.openxmlformats.org/officeDocument/2006/relationships/hyperlink" Target="https://en.wikipedia.org/wiki/2009_flu_pandemic_in_Costa_Rica" TargetMode="External"/><Relationship Id="rId172" Type="http://schemas.openxmlformats.org/officeDocument/2006/relationships/hyperlink" Target="https://en.wikipedia.org/wiki/2009_flu_pandemic_by_country" TargetMode="External"/><Relationship Id="rId193" Type="http://schemas.openxmlformats.org/officeDocument/2006/relationships/hyperlink" Target="https://en.wikipedia.org/wiki/2009_flu_pandemic_by_country" TargetMode="External"/><Relationship Id="rId207" Type="http://schemas.openxmlformats.org/officeDocument/2006/relationships/hyperlink" Target="https://en.wikipedia.org/wiki/2009_flu_pandemic_by_country" TargetMode="External"/><Relationship Id="rId13" Type="http://schemas.openxmlformats.org/officeDocument/2006/relationships/hyperlink" Target="https://en.wikipedia.org/wiki/2009_flu_pandemic_by_country" TargetMode="External"/><Relationship Id="rId109" Type="http://schemas.openxmlformats.org/officeDocument/2006/relationships/hyperlink" Target="https://en.wikipedia.org/wiki/2009_flu_pandemic_by_country" TargetMode="External"/><Relationship Id="rId34" Type="http://schemas.openxmlformats.org/officeDocument/2006/relationships/hyperlink" Target="https://en.wikipedia.org/wiki/2009_flu_pandemic_by_country" TargetMode="External"/><Relationship Id="rId55" Type="http://schemas.openxmlformats.org/officeDocument/2006/relationships/hyperlink" Target="https://en.wikipedia.org/wiki/2009_flu_pandemic_by_country" TargetMode="External"/><Relationship Id="rId76" Type="http://schemas.openxmlformats.org/officeDocument/2006/relationships/hyperlink" Target="https://en.wikipedia.org/wiki/2009_flu_pandemic_by_country" TargetMode="External"/><Relationship Id="rId97" Type="http://schemas.openxmlformats.org/officeDocument/2006/relationships/hyperlink" Target="https://en.wikipedia.org/wiki/2009_flu_pandemic_by_country" TargetMode="External"/><Relationship Id="rId120" Type="http://schemas.openxmlformats.org/officeDocument/2006/relationships/hyperlink" Target="https://en.wikipedia.org/wiki/2009_flu_pandemic_by_country" TargetMode="External"/><Relationship Id="rId141" Type="http://schemas.openxmlformats.org/officeDocument/2006/relationships/hyperlink" Target="https://en.wikipedia.org/wiki/2009_flu_pandemic_by_country" TargetMode="External"/><Relationship Id="rId7" Type="http://schemas.openxmlformats.org/officeDocument/2006/relationships/hyperlink" Target="https://en.wikipedia.org/wiki/2009_flu_pandemic_in_Brazil" TargetMode="External"/><Relationship Id="rId162" Type="http://schemas.openxmlformats.org/officeDocument/2006/relationships/hyperlink" Target="https://en.wikipedia.org/wiki/2009_flu_pandemic_by_country" TargetMode="External"/><Relationship Id="rId183" Type="http://schemas.openxmlformats.org/officeDocument/2006/relationships/hyperlink" Target="https://en.wikipedia.org/wiki/2009_flu_pandemic_by_country" TargetMode="External"/><Relationship Id="rId24" Type="http://schemas.openxmlformats.org/officeDocument/2006/relationships/hyperlink" Target="https://en.wikipedia.org/wiki/2009_flu_pandemic_by_country" TargetMode="External"/><Relationship Id="rId45" Type="http://schemas.openxmlformats.org/officeDocument/2006/relationships/hyperlink" Target="https://en.wikipedia.org/wiki/2009_flu_pandemic_by_country" TargetMode="External"/><Relationship Id="rId66" Type="http://schemas.openxmlformats.org/officeDocument/2006/relationships/hyperlink" Target="https://en.wikipedia.org/wiki/2009_flu_pandemic_by_country" TargetMode="External"/><Relationship Id="rId87" Type="http://schemas.openxmlformats.org/officeDocument/2006/relationships/hyperlink" Target="https://en.wikipedia.org/wiki/2009_flu_pandemic_by_country" TargetMode="External"/><Relationship Id="rId110" Type="http://schemas.openxmlformats.org/officeDocument/2006/relationships/hyperlink" Target="https://en.wikipedia.org/wiki/2009_flu_pandemic_by_country" TargetMode="External"/><Relationship Id="rId131" Type="http://schemas.openxmlformats.org/officeDocument/2006/relationships/hyperlink" Target="https://en.wikipedia.org/wiki/2009_flu_pandemic_by_country" TargetMode="External"/><Relationship Id="rId61" Type="http://schemas.openxmlformats.org/officeDocument/2006/relationships/hyperlink" Target="https://en.wikipedia.org/wiki/2009_flu_pandemic_in_South_America" TargetMode="External"/><Relationship Id="rId82" Type="http://schemas.openxmlformats.org/officeDocument/2006/relationships/hyperlink" Target="https://en.wikipedia.org/wiki/2009_flu_pandemic_by_country" TargetMode="External"/><Relationship Id="rId152" Type="http://schemas.openxmlformats.org/officeDocument/2006/relationships/hyperlink" Target="https://en.wikipedia.org/wiki/2009_flu_pandemic_by_country" TargetMode="External"/><Relationship Id="rId173" Type="http://schemas.openxmlformats.org/officeDocument/2006/relationships/hyperlink" Target="https://en.wikipedia.org/wiki/2009_flu_pandemic_by_country" TargetMode="External"/><Relationship Id="rId194" Type="http://schemas.openxmlformats.org/officeDocument/2006/relationships/hyperlink" Target="https://en.wikipedia.org/wiki/2009_flu_pandemic_by_country" TargetMode="External"/><Relationship Id="rId199" Type="http://schemas.openxmlformats.org/officeDocument/2006/relationships/hyperlink" Target="https://en.wikipedia.org/wiki/2009_flu_pandemic_by_country" TargetMode="External"/><Relationship Id="rId203" Type="http://schemas.openxmlformats.org/officeDocument/2006/relationships/hyperlink" Target="https://en.wikipedia.org/wiki/2009_flu_pandemic_by_country" TargetMode="External"/><Relationship Id="rId208" Type="http://schemas.openxmlformats.org/officeDocument/2006/relationships/hyperlink" Target="https://en.wikipedia.org/wiki/2009_flu_pandemic_by_country" TargetMode="External"/><Relationship Id="rId19" Type="http://schemas.openxmlformats.org/officeDocument/2006/relationships/hyperlink" Target="https://en.wikipedia.org/wiki/2009_flu_pandemic_by_country" TargetMode="External"/><Relationship Id="rId14" Type="http://schemas.openxmlformats.org/officeDocument/2006/relationships/hyperlink" Target="https://en.wikipedia.org/wiki/2009_flu_pandemic_in_Mexico" TargetMode="External"/><Relationship Id="rId30" Type="http://schemas.openxmlformats.org/officeDocument/2006/relationships/hyperlink" Target="https://en.wikipedia.org/wiki/2009_flu_pandemic_by_country" TargetMode="External"/><Relationship Id="rId35" Type="http://schemas.openxmlformats.org/officeDocument/2006/relationships/hyperlink" Target="https://en.wikipedia.org/wiki/2009_flu_pandemic_by_country" TargetMode="External"/><Relationship Id="rId56" Type="http://schemas.openxmlformats.org/officeDocument/2006/relationships/hyperlink" Target="https://en.wikipedia.org/wiki/2009_flu_pandemic_by_country" TargetMode="External"/><Relationship Id="rId77" Type="http://schemas.openxmlformats.org/officeDocument/2006/relationships/hyperlink" Target="https://en.wikipedia.org/wiki/2009_flu_pandemic_in_Japan" TargetMode="External"/><Relationship Id="rId100" Type="http://schemas.openxmlformats.org/officeDocument/2006/relationships/hyperlink" Target="https://en.wikipedia.org/wiki/2009_flu_pandemic_in_Asia" TargetMode="External"/><Relationship Id="rId105" Type="http://schemas.openxmlformats.org/officeDocument/2006/relationships/hyperlink" Target="https://en.wikipedia.org/wiki/2009_flu_pandemic_by_country" TargetMode="External"/><Relationship Id="rId126" Type="http://schemas.openxmlformats.org/officeDocument/2006/relationships/hyperlink" Target="https://en.wikipedia.org/wiki/2009_flu_pandemic_in_Asia" TargetMode="External"/><Relationship Id="rId147" Type="http://schemas.openxmlformats.org/officeDocument/2006/relationships/hyperlink" Target="https://en.wikipedia.org/wiki/2009_flu_pandemic_in_North_America" TargetMode="External"/><Relationship Id="rId168" Type="http://schemas.openxmlformats.org/officeDocument/2006/relationships/hyperlink" Target="https://en.wikipedia.org/wiki/2009_flu_pandemic_in_Africa" TargetMode="External"/><Relationship Id="rId8" Type="http://schemas.openxmlformats.org/officeDocument/2006/relationships/hyperlink" Target="https://en.wikipedia.org/wiki/2009_flu_pandemic_by_country" TargetMode="External"/><Relationship Id="rId51" Type="http://schemas.openxmlformats.org/officeDocument/2006/relationships/hyperlink" Target="https://en.wikipedia.org/wiki/2009_flu_pandemic_by_country" TargetMode="External"/><Relationship Id="rId72" Type="http://schemas.openxmlformats.org/officeDocument/2006/relationships/hyperlink" Target="https://en.wikipedia.org/wiki/2009_flu_pandemic_by_country" TargetMode="External"/><Relationship Id="rId93" Type="http://schemas.openxmlformats.org/officeDocument/2006/relationships/hyperlink" Target="https://en.wikipedia.org/wiki/2009_flu_pandemic_in_Asia" TargetMode="External"/><Relationship Id="rId98" Type="http://schemas.openxmlformats.org/officeDocument/2006/relationships/hyperlink" Target="https://en.wikipedia.org/wiki/2009_flu_pandemic_by_country" TargetMode="External"/><Relationship Id="rId121" Type="http://schemas.openxmlformats.org/officeDocument/2006/relationships/hyperlink" Target="https://en.wikipedia.org/wiki/2009_flu_pandemic_by_country" TargetMode="External"/><Relationship Id="rId142" Type="http://schemas.openxmlformats.org/officeDocument/2006/relationships/hyperlink" Target="https://en.wikipedia.org/wiki/2009_flu_pandemic_by_country" TargetMode="External"/><Relationship Id="rId163" Type="http://schemas.openxmlformats.org/officeDocument/2006/relationships/hyperlink" Target="https://en.wikipedia.org/wiki/2009_flu_pandemic_by_country" TargetMode="External"/><Relationship Id="rId184" Type="http://schemas.openxmlformats.org/officeDocument/2006/relationships/hyperlink" Target="https://en.wikipedia.org/wiki/2009_flu_pandemic_by_country" TargetMode="External"/><Relationship Id="rId189" Type="http://schemas.openxmlformats.org/officeDocument/2006/relationships/hyperlink" Target="https://en.wikipedia.org/wiki/2009_flu_pandemic_by_country" TargetMode="External"/><Relationship Id="rId3" Type="http://schemas.openxmlformats.org/officeDocument/2006/relationships/hyperlink" Target="https://en.wikipedia.org/wiki/2009_flu_pandemic_by_country" TargetMode="External"/><Relationship Id="rId25" Type="http://schemas.openxmlformats.org/officeDocument/2006/relationships/hyperlink" Target="https://en.wikipedia.org/wiki/2009_flu_pandemic_in_Argentina" TargetMode="External"/><Relationship Id="rId46" Type="http://schemas.openxmlformats.org/officeDocument/2006/relationships/hyperlink" Target="https://en.wikipedia.org/wiki/2009_flu_pandemic_in_Germany" TargetMode="External"/><Relationship Id="rId67" Type="http://schemas.openxmlformats.org/officeDocument/2006/relationships/hyperlink" Target="https://en.wikipedia.org/wiki/2009_flu_pandemic_by_country" TargetMode="External"/><Relationship Id="rId116" Type="http://schemas.openxmlformats.org/officeDocument/2006/relationships/hyperlink" Target="https://en.wikipedia.org/wiki/2009_flu_pandemic_by_country" TargetMode="External"/><Relationship Id="rId137" Type="http://schemas.openxmlformats.org/officeDocument/2006/relationships/hyperlink" Target="https://en.wikipedia.org/wiki/2009_flu_pandemic_by_country" TargetMode="External"/><Relationship Id="rId158" Type="http://schemas.openxmlformats.org/officeDocument/2006/relationships/hyperlink" Target="https://en.wikipedia.org/wiki/2009_flu_pandemic_by_country" TargetMode="External"/><Relationship Id="rId20" Type="http://schemas.openxmlformats.org/officeDocument/2006/relationships/hyperlink" Target="https://en.wikipedia.org/wiki/2009_flu_pandemic_by_country" TargetMode="External"/><Relationship Id="rId41" Type="http://schemas.openxmlformats.org/officeDocument/2006/relationships/hyperlink" Target="https://en.wikipedia.org/wiki/2009_flu_pandemic_by_country" TargetMode="External"/><Relationship Id="rId62" Type="http://schemas.openxmlformats.org/officeDocument/2006/relationships/hyperlink" Target="https://en.wikipedia.org/wiki/2009_flu_pandemic_by_country" TargetMode="External"/><Relationship Id="rId83" Type="http://schemas.openxmlformats.org/officeDocument/2006/relationships/hyperlink" Target="https://en.wikipedia.org/wiki/2009_flu_pandemic_by_country" TargetMode="External"/><Relationship Id="rId88" Type="http://schemas.openxmlformats.org/officeDocument/2006/relationships/hyperlink" Target="https://en.wikipedia.org/wiki/2009_flu_pandemic_by_country" TargetMode="External"/><Relationship Id="rId111" Type="http://schemas.openxmlformats.org/officeDocument/2006/relationships/hyperlink" Target="https://en.wikipedia.org/wiki/2009_flu_pandemic_in_Asia" TargetMode="External"/><Relationship Id="rId132" Type="http://schemas.openxmlformats.org/officeDocument/2006/relationships/hyperlink" Target="https://en.wikipedia.org/wiki/2009_flu_pandemic_by_country" TargetMode="External"/><Relationship Id="rId153" Type="http://schemas.openxmlformats.org/officeDocument/2006/relationships/hyperlink" Target="https://en.wikipedia.org/wiki/2009_flu_pandemic_by_country" TargetMode="External"/><Relationship Id="rId174" Type="http://schemas.openxmlformats.org/officeDocument/2006/relationships/hyperlink" Target="https://en.wikipedia.org/wiki/2009_flu_pandemic_by_country" TargetMode="External"/><Relationship Id="rId179" Type="http://schemas.openxmlformats.org/officeDocument/2006/relationships/hyperlink" Target="https://en.wikipedia.org/wiki/2009_flu_pandemic_in_South_America" TargetMode="External"/><Relationship Id="rId195" Type="http://schemas.openxmlformats.org/officeDocument/2006/relationships/hyperlink" Target="https://en.wikipedia.org/wiki/2009_flu_pandemic_in_Asia" TargetMode="External"/><Relationship Id="rId209" Type="http://schemas.openxmlformats.org/officeDocument/2006/relationships/hyperlink" Target="https://en.wikipedia.org/wiki/2009_flu_pandemic_by_country" TargetMode="External"/><Relationship Id="rId190" Type="http://schemas.openxmlformats.org/officeDocument/2006/relationships/hyperlink" Target="https://en.wikipedia.org/wiki/2009_flu_pandemic_by_country" TargetMode="External"/><Relationship Id="rId204" Type="http://schemas.openxmlformats.org/officeDocument/2006/relationships/hyperlink" Target="https://en.wikipedia.org/wiki/2009_flu_pandemic_by_country" TargetMode="External"/><Relationship Id="rId15" Type="http://schemas.openxmlformats.org/officeDocument/2006/relationships/hyperlink" Target="https://en.wikipedia.org/wiki/2009_flu_pandemic_by_country" TargetMode="External"/><Relationship Id="rId36" Type="http://schemas.openxmlformats.org/officeDocument/2006/relationships/hyperlink" Target="https://en.wikipedia.org/wiki/2009_flu_pandemic_by_country" TargetMode="External"/><Relationship Id="rId57" Type="http://schemas.openxmlformats.org/officeDocument/2006/relationships/hyperlink" Target="https://en.wikipedia.org/wiki/2009_flu_pandemic_in_Europe" TargetMode="External"/><Relationship Id="rId106" Type="http://schemas.openxmlformats.org/officeDocument/2006/relationships/hyperlink" Target="https://en.wikipedia.org/wiki/2009_flu_pandemic_by_country" TargetMode="External"/><Relationship Id="rId127" Type="http://schemas.openxmlformats.org/officeDocument/2006/relationships/hyperlink" Target="https://en.wikipedia.org/wiki/2009_flu_pandemic_by_country" TargetMode="External"/><Relationship Id="rId10" Type="http://schemas.openxmlformats.org/officeDocument/2006/relationships/hyperlink" Target="https://en.wikipedia.org/wiki/2009_flu_pandemic_by_country" TargetMode="External"/><Relationship Id="rId31" Type="http://schemas.openxmlformats.org/officeDocument/2006/relationships/hyperlink" Target="https://en.wikipedia.org/wiki/2009_flu_pandemic_by_country" TargetMode="External"/><Relationship Id="rId52" Type="http://schemas.openxmlformats.org/officeDocument/2006/relationships/hyperlink" Target="https://en.wikipedia.org/wiki/2009_flu_pandemic_by_country" TargetMode="External"/><Relationship Id="rId73" Type="http://schemas.openxmlformats.org/officeDocument/2006/relationships/hyperlink" Target="https://en.wikipedia.org/wiki/2009_flu_pandemic_in_South_America" TargetMode="External"/><Relationship Id="rId78" Type="http://schemas.openxmlformats.org/officeDocument/2006/relationships/hyperlink" Target="https://en.wikipedia.org/wiki/2009_flu_pandemic_by_country" TargetMode="External"/><Relationship Id="rId94" Type="http://schemas.openxmlformats.org/officeDocument/2006/relationships/hyperlink" Target="https://en.wikipedia.org/wiki/2009_flu_pandemic_by_country" TargetMode="External"/><Relationship Id="rId99" Type="http://schemas.openxmlformats.org/officeDocument/2006/relationships/hyperlink" Target="https://en.wikipedia.org/wiki/2009_flu_pandemic_by_country" TargetMode="External"/><Relationship Id="rId101" Type="http://schemas.openxmlformats.org/officeDocument/2006/relationships/hyperlink" Target="https://en.wikipedia.org/wiki/2009_flu_pandemic_by_country" TargetMode="External"/><Relationship Id="rId122" Type="http://schemas.openxmlformats.org/officeDocument/2006/relationships/hyperlink" Target="https://en.wikipedia.org/wiki/2009_flu_pandemic_in_Europe" TargetMode="External"/><Relationship Id="rId143" Type="http://schemas.openxmlformats.org/officeDocument/2006/relationships/hyperlink" Target="https://en.wikipedia.org/wiki/2009_flu_pandemic_by_country" TargetMode="External"/><Relationship Id="rId148" Type="http://schemas.openxmlformats.org/officeDocument/2006/relationships/hyperlink" Target="https://en.wikipedia.org/wiki/2009_flu_pandemic_by_country" TargetMode="External"/><Relationship Id="rId164" Type="http://schemas.openxmlformats.org/officeDocument/2006/relationships/hyperlink" Target="https://en.wikipedia.org/wiki/2009_flu_pandemic_by_country" TargetMode="External"/><Relationship Id="rId169" Type="http://schemas.openxmlformats.org/officeDocument/2006/relationships/hyperlink" Target="https://en.wikipedia.org/wiki/2009_flu_pandemic_by_country" TargetMode="External"/><Relationship Id="rId185" Type="http://schemas.openxmlformats.org/officeDocument/2006/relationships/hyperlink" Target="https://en.wikipedia.org/wiki/2009_flu_pandemic_in_Asia" TargetMode="External"/><Relationship Id="rId4" Type="http://schemas.openxmlformats.org/officeDocument/2006/relationships/hyperlink" Target="https://en.wikipedia.org/wiki/2009_flu_pandemic_by_country" TargetMode="External"/><Relationship Id="rId9" Type="http://schemas.openxmlformats.org/officeDocument/2006/relationships/hyperlink" Target="https://en.wikipedia.org/wiki/2009_flu_pandemic_by_country" TargetMode="External"/><Relationship Id="rId180" Type="http://schemas.openxmlformats.org/officeDocument/2006/relationships/hyperlink" Target="https://en.wikipedia.org/wiki/2009_flu_pandemic_by_country" TargetMode="External"/><Relationship Id="rId210" Type="http://schemas.openxmlformats.org/officeDocument/2006/relationships/hyperlink" Target="https://en.wikipedia.org/wiki/Template:2009-2010_flu_pandemic_table" TargetMode="External"/><Relationship Id="rId26" Type="http://schemas.openxmlformats.org/officeDocument/2006/relationships/hyperlink" Target="https://en.wikipedia.org/wiki/2009_flu_pandemic_by_country" TargetMode="External"/><Relationship Id="rId47" Type="http://schemas.openxmlformats.org/officeDocument/2006/relationships/hyperlink" Target="https://en.wikipedia.org/wiki/2009_flu_pandemic_by_country" TargetMode="External"/><Relationship Id="rId68" Type="http://schemas.openxmlformats.org/officeDocument/2006/relationships/hyperlink" Target="https://en.wikipedia.org/wiki/2009_flu_pandemic_by_country" TargetMode="External"/><Relationship Id="rId89" Type="http://schemas.openxmlformats.org/officeDocument/2006/relationships/hyperlink" Target="https://en.wikipedia.org/wiki/2009_flu_pandemic_in_Chile" TargetMode="External"/><Relationship Id="rId112" Type="http://schemas.openxmlformats.org/officeDocument/2006/relationships/hyperlink" Target="https://en.wikipedia.org/wiki/2009_flu_pandemic_by_country" TargetMode="External"/><Relationship Id="rId133" Type="http://schemas.openxmlformats.org/officeDocument/2006/relationships/hyperlink" Target="https://en.wikipedia.org/wiki/2009_flu_pandemic_in_Malaysia" TargetMode="External"/><Relationship Id="rId154" Type="http://schemas.openxmlformats.org/officeDocument/2006/relationships/hyperlink" Target="https://en.wikipedia.org/wiki/2009_flu_pandemic_by_country" TargetMode="External"/><Relationship Id="rId175" Type="http://schemas.openxmlformats.org/officeDocument/2006/relationships/hyperlink" Target="https://en.wikipedia.org/wiki/2009_flu_pandemic_in_Europe" TargetMode="External"/><Relationship Id="rId196" Type="http://schemas.openxmlformats.org/officeDocument/2006/relationships/hyperlink" Target="https://en.wikipedia.org/wiki/2009_flu_pandemic_by_country" TargetMode="External"/><Relationship Id="rId200" Type="http://schemas.openxmlformats.org/officeDocument/2006/relationships/hyperlink" Target="https://en.wikipedia.org/wiki/2009_flu_pandemic_by_country" TargetMode="External"/><Relationship Id="rId16" Type="http://schemas.openxmlformats.org/officeDocument/2006/relationships/hyperlink" Target="https://en.wikipedia.org/wiki/2009_flu_pandemic_by_country" TargetMode="External"/><Relationship Id="rId37" Type="http://schemas.openxmlformats.org/officeDocument/2006/relationships/hyperlink" Target="https://en.wikipedia.org/wiki/2009_flu_pandemic_by_country" TargetMode="External"/><Relationship Id="rId58" Type="http://schemas.openxmlformats.org/officeDocument/2006/relationships/hyperlink" Target="https://en.wikipedia.org/wiki/2009_flu_pandemic_by_country" TargetMode="External"/><Relationship Id="rId79" Type="http://schemas.openxmlformats.org/officeDocument/2006/relationships/hyperlink" Target="https://en.wikipedia.org/wiki/2009_flu_pandemic_by_country" TargetMode="External"/><Relationship Id="rId102" Type="http://schemas.openxmlformats.org/officeDocument/2006/relationships/hyperlink" Target="https://en.wikipedia.org/wiki/2009_flu_pandemic_by_country" TargetMode="External"/><Relationship Id="rId123" Type="http://schemas.openxmlformats.org/officeDocument/2006/relationships/hyperlink" Target="https://en.wikipedia.org/wiki/2009_flu_pandemic_by_country" TargetMode="External"/><Relationship Id="rId144" Type="http://schemas.openxmlformats.org/officeDocument/2006/relationships/hyperlink" Target="https://en.wikipedia.org/wiki/2009_flu_pandemic_in_Hong_Kong" TargetMode="External"/><Relationship Id="rId90" Type="http://schemas.openxmlformats.org/officeDocument/2006/relationships/hyperlink" Target="https://en.wikipedia.org/wiki/2009_flu_pandemic_by_country" TargetMode="External"/><Relationship Id="rId165" Type="http://schemas.openxmlformats.org/officeDocument/2006/relationships/hyperlink" Target="https://en.wikipedia.org/wiki/2009_flu_pandemic_in_Asia" TargetMode="External"/><Relationship Id="rId186" Type="http://schemas.openxmlformats.org/officeDocument/2006/relationships/hyperlink" Target="https://en.wikipedia.org/wiki/2009_flu_pandemic_by_country" TargetMode="External"/><Relationship Id="rId211" Type="http://schemas.openxmlformats.org/officeDocument/2006/relationships/hyperlink" Target="https://en.wikipedia.org/wiki/Template_talk:2009-2010_flu_pandemic_table" TargetMode="External"/><Relationship Id="rId27" Type="http://schemas.openxmlformats.org/officeDocument/2006/relationships/hyperlink" Target="https://en.wikipedia.org/wiki/2009_flu_pandemic_by_country" TargetMode="External"/><Relationship Id="rId48" Type="http://schemas.openxmlformats.org/officeDocument/2006/relationships/hyperlink" Target="https://en.wikipedia.org/wiki/2009_flu_pandemic_by_country" TargetMode="External"/><Relationship Id="rId69" Type="http://schemas.openxmlformats.org/officeDocument/2006/relationships/hyperlink" Target="https://en.wikipedia.org/wiki/2009_flu_pandemic_in_Ukraine" TargetMode="External"/><Relationship Id="rId113" Type="http://schemas.openxmlformats.org/officeDocument/2006/relationships/hyperlink" Target="https://en.wikipedia.org/wiki/2009_flu_pandemic_by_country" TargetMode="External"/><Relationship Id="rId134" Type="http://schemas.openxmlformats.org/officeDocument/2006/relationships/hyperlink" Target="https://en.wikipedia.org/wiki/2009_flu_pandemic_by_country" TargetMode="External"/><Relationship Id="rId80" Type="http://schemas.openxmlformats.org/officeDocument/2006/relationships/hyperlink" Target="https://en.wikipedia.org/wiki/2009_flu_pandemic_by_country" TargetMode="External"/><Relationship Id="rId155" Type="http://schemas.openxmlformats.org/officeDocument/2006/relationships/hyperlink" Target="https://en.wikipedia.org/wiki/2009_flu_pandemic_in_Africa" TargetMode="External"/><Relationship Id="rId176" Type="http://schemas.openxmlformats.org/officeDocument/2006/relationships/hyperlink" Target="https://en.wikipedia.org/wiki/2009_flu_pandemic_by_country" TargetMode="External"/><Relationship Id="rId197" Type="http://schemas.openxmlformats.org/officeDocument/2006/relationships/hyperlink" Target="https://en.wikipedia.org/wiki/2009_flu_pandemic_by_country" TargetMode="External"/><Relationship Id="rId201" Type="http://schemas.openxmlformats.org/officeDocument/2006/relationships/hyperlink" Target="https://en.wikipedia.org/wiki/2009_flu_pandemic_in_Europe" TargetMode="External"/><Relationship Id="rId17" Type="http://schemas.openxmlformats.org/officeDocument/2006/relationships/hyperlink" Target="https://en.wikipedia.org/wiki/2009_flu_pandemic_by_country" TargetMode="External"/><Relationship Id="rId38" Type="http://schemas.openxmlformats.org/officeDocument/2006/relationships/hyperlink" Target="https://en.wikipedia.org/wiki/2009_flu_pandemic_by_country" TargetMode="External"/><Relationship Id="rId59" Type="http://schemas.openxmlformats.org/officeDocument/2006/relationships/hyperlink" Target="https://en.wikipedia.org/wiki/2009_flu_pandemic_by_country" TargetMode="External"/><Relationship Id="rId103" Type="http://schemas.openxmlformats.org/officeDocument/2006/relationships/hyperlink" Target="https://en.wikipedia.org/wiki/2009_flu_pandemic_in_Venezuela" TargetMode="External"/><Relationship Id="rId124" Type="http://schemas.openxmlformats.org/officeDocument/2006/relationships/hyperlink" Target="https://en.wikipedia.org/wiki/2009_flu_pandemic_by_country" TargetMode="External"/><Relationship Id="rId70" Type="http://schemas.openxmlformats.org/officeDocument/2006/relationships/hyperlink" Target="https://en.wikipedia.org/wiki/2009_flu_pandemic_by_country" TargetMode="External"/><Relationship Id="rId91" Type="http://schemas.openxmlformats.org/officeDocument/2006/relationships/hyperlink" Target="https://en.wikipedia.org/wiki/2009_flu_pandemic_by_country" TargetMode="External"/><Relationship Id="rId145" Type="http://schemas.openxmlformats.org/officeDocument/2006/relationships/hyperlink" Target="https://en.wikipedia.org/wiki/2009_flu_pandemic_by_country" TargetMode="External"/><Relationship Id="rId166" Type="http://schemas.openxmlformats.org/officeDocument/2006/relationships/hyperlink" Target="https://en.wikipedia.org/wiki/2009_flu_pandemic_by_country" TargetMode="External"/><Relationship Id="rId187" Type="http://schemas.openxmlformats.org/officeDocument/2006/relationships/hyperlink" Target="https://en.wikipedia.org/wiki/2009_flu_pandemic_by_country" TargetMode="External"/><Relationship Id="rId1" Type="http://schemas.openxmlformats.org/officeDocument/2006/relationships/hyperlink" Target="https://en.wikipedia.org/wiki/2009_flu_pandemic_by_country" TargetMode="External"/><Relationship Id="rId212" Type="http://schemas.openxmlformats.org/officeDocument/2006/relationships/hyperlink" Target="https://en.wikipedia.org/w/index.php?title=Template:2009-2010_flu_pandemic_table&amp;action=edit" TargetMode="External"/><Relationship Id="rId28" Type="http://schemas.openxmlformats.org/officeDocument/2006/relationships/hyperlink" Target="https://en.wikipedia.org/wiki/2009_flu_pandemic_by_country" TargetMode="External"/><Relationship Id="rId49" Type="http://schemas.openxmlformats.org/officeDocument/2006/relationships/hyperlink" Target="https://en.wikipedia.org/wiki/2009_flu_pandemic_by_country" TargetMode="External"/><Relationship Id="rId114" Type="http://schemas.openxmlformats.org/officeDocument/2006/relationships/hyperlink" Target="https://en.wikipedia.org/wiki/2009_flu_pandemic_in_Portugal" TargetMode="External"/><Relationship Id="rId60" Type="http://schemas.openxmlformats.org/officeDocument/2006/relationships/hyperlink" Target="https://en.wikipedia.org/wiki/2009_flu_pandemic_by_country" TargetMode="External"/><Relationship Id="rId81" Type="http://schemas.openxmlformats.org/officeDocument/2006/relationships/hyperlink" Target="https://en.wikipedia.org/wiki/2009_flu_pandemic_in_Australia" TargetMode="External"/><Relationship Id="rId135" Type="http://schemas.openxmlformats.org/officeDocument/2006/relationships/hyperlink" Target="https://en.wikipedia.org/wiki/2009_flu_pandemic_by_country" TargetMode="External"/><Relationship Id="rId156" Type="http://schemas.openxmlformats.org/officeDocument/2006/relationships/hyperlink" Target="https://en.wikipedia.org/wiki/2009_flu_pandemic_by_country" TargetMode="External"/><Relationship Id="rId177" Type="http://schemas.openxmlformats.org/officeDocument/2006/relationships/hyperlink" Target="https://en.wikipedia.org/wiki/2009_flu_pandemic_by_country" TargetMode="External"/><Relationship Id="rId198" Type="http://schemas.openxmlformats.org/officeDocument/2006/relationships/hyperlink" Target="https://en.wikipedia.org/wiki/2009_flu_pandemic_in_Asia" TargetMode="External"/><Relationship Id="rId202" Type="http://schemas.openxmlformats.org/officeDocument/2006/relationships/hyperlink" Target="https://en.wikipedia.org/wiki/2009_flu_pandemic_by_country" TargetMode="External"/><Relationship Id="rId18" Type="http://schemas.openxmlformats.org/officeDocument/2006/relationships/hyperlink" Target="https://en.wikipedia.org/wiki/2009_flu_pandemic_in_China" TargetMode="External"/><Relationship Id="rId39" Type="http://schemas.openxmlformats.org/officeDocument/2006/relationships/hyperlink" Target="https://en.wikipedia.org/wiki/2009_flu_pandemic_in_Spain" TargetMode="External"/><Relationship Id="rId50" Type="http://schemas.openxmlformats.org/officeDocument/2006/relationships/hyperlink" Target="https://en.wikipedia.org/wiki/2009_flu_pandemic_in_Asia" TargetMode="External"/><Relationship Id="rId104" Type="http://schemas.openxmlformats.org/officeDocument/2006/relationships/hyperlink" Target="https://en.wikipedia.org/wiki/2009_flu_pandemic_by_country" TargetMode="External"/><Relationship Id="rId125" Type="http://schemas.openxmlformats.org/officeDocument/2006/relationships/hyperlink" Target="https://en.wikipedia.org/wiki/2009_flu_pandemic_by_country" TargetMode="External"/><Relationship Id="rId146" Type="http://schemas.openxmlformats.org/officeDocument/2006/relationships/hyperlink" Target="https://en.wikipedia.org/wiki/2009_flu_pandemic_by_country" TargetMode="External"/><Relationship Id="rId167" Type="http://schemas.openxmlformats.org/officeDocument/2006/relationships/hyperlink" Target="https://en.wikipedia.org/wiki/2009_flu_pandemic_by_country" TargetMode="External"/><Relationship Id="rId188" Type="http://schemas.openxmlformats.org/officeDocument/2006/relationships/hyperlink" Target="https://en.wikipedia.org/wiki/2009_flu_pandemic_in_Sri_Lanka" TargetMode="External"/><Relationship Id="rId71" Type="http://schemas.openxmlformats.org/officeDocument/2006/relationships/hyperlink" Target="https://en.wikipedia.org/wiki/2009_flu_pandemic_by_country" TargetMode="External"/><Relationship Id="rId92" Type="http://schemas.openxmlformats.org/officeDocument/2006/relationships/hyperlink" Target="https://en.wikipedia.org/wiki/2009_flu_pandemic_by_country" TargetMode="External"/><Relationship Id="rId2" Type="http://schemas.openxmlformats.org/officeDocument/2006/relationships/hyperlink" Target="https://en.wikipedia.org/wiki/2009_flu_pandemic_by_country" TargetMode="External"/><Relationship Id="rId29" Type="http://schemas.openxmlformats.org/officeDocument/2006/relationships/hyperlink" Target="https://en.wikipedia.org/wiki/2009_flu_pandemic_in_Europe" TargetMode="External"/><Relationship Id="rId40" Type="http://schemas.openxmlformats.org/officeDocument/2006/relationships/hyperlink" Target="https://en.wikipedia.org/wiki/2009_flu_pandemic_by_country" TargetMode="External"/><Relationship Id="rId115" Type="http://schemas.openxmlformats.org/officeDocument/2006/relationships/hyperlink" Target="https://en.wikipedia.org/wiki/2009_flu_pandemic_by_country" TargetMode="External"/><Relationship Id="rId136" Type="http://schemas.openxmlformats.org/officeDocument/2006/relationships/hyperlink" Target="https://en.wikipedia.org/wiki/2009_flu_pandemic_in_Europe" TargetMode="External"/><Relationship Id="rId157" Type="http://schemas.openxmlformats.org/officeDocument/2006/relationships/hyperlink" Target="https://en.wikipedia.org/wiki/2009_flu_pandemic_by_country" TargetMode="External"/><Relationship Id="rId178" Type="http://schemas.openxmlformats.org/officeDocument/2006/relationships/hyperlink" Target="https://en.wikipedia.org/wiki/2009_flu_pandemic_by_country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worldometers.info/world-population/iceland-population/" TargetMode="External"/><Relationship Id="rId3" Type="http://schemas.openxmlformats.org/officeDocument/2006/relationships/hyperlink" Target="https://de.statista.com/statistik/daten/studie/74693/umfrage/bevoelkerungsdichte-in-den-laendern-der-eu/" TargetMode="External"/><Relationship Id="rId7" Type="http://schemas.openxmlformats.org/officeDocument/2006/relationships/hyperlink" Target="https://www.worldometers.info/world-population/norway-population/" TargetMode="External"/><Relationship Id="rId2" Type="http://schemas.openxmlformats.org/officeDocument/2006/relationships/hyperlink" Target="https://de.statista.com/statistik/daten/studie/28467/umfrage/influenza-h1n1-in-europa/" TargetMode="External"/><Relationship Id="rId1" Type="http://schemas.openxmlformats.org/officeDocument/2006/relationships/hyperlink" Target="https://de.statista.com/statistik/daten/studie/71422/umfrage/todesfaelle-durch-die-schweinegrippe-in-europa/" TargetMode="External"/><Relationship Id="rId6" Type="http://schemas.openxmlformats.org/officeDocument/2006/relationships/hyperlink" Target="https://www.worldometers.info/world-population/norway-population/" TargetMode="External"/><Relationship Id="rId5" Type="http://schemas.openxmlformats.org/officeDocument/2006/relationships/hyperlink" Target="https://ec.europa.eu/eurostat/databrowser/view/tps00001/default/table?lang=en" TargetMode="External"/><Relationship Id="rId4" Type="http://schemas.openxmlformats.org/officeDocument/2006/relationships/hyperlink" Target="https://de.statista.com/statistik/daten/studie/249029/umfrage/urbanisierung-in-den-eu-laendern/" TargetMode="External"/><Relationship Id="rId9" Type="http://schemas.openxmlformats.org/officeDocument/2006/relationships/hyperlink" Target="https://www.worldometers.info/world-population/iceland-population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de.statista.com/statistik/daten/studie/1099568/umfrage/influenza-h1n1-todesfaelle-nach-laendern-weltweit/" TargetMode="External"/><Relationship Id="rId2" Type="http://schemas.openxmlformats.org/officeDocument/2006/relationships/hyperlink" Target="https://de.statista.com/statistik/daten/studie/1099484/umfrage/influenza-h1n1-faelle-nach-laendern-weltweit/" TargetMode="External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s://de.statista.com/statistik/daten/studie/1099583/umfrage/sterberate-bei-influenza-h1n1-faellen-weltweit/" TargetMode="External"/><Relationship Id="rId1" Type="http://schemas.openxmlformats.org/officeDocument/2006/relationships/hyperlink" Target="https://de.statista.com/statistik/daten/studie/1099596/umfrage/infektionsrate-bei-influenza-h1n1-faellen-nach-laendern-weltweit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who.int/csr/resources/publications/swineflu/h1n1_donor_03201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EE79E-4FC1-41E2-B258-F4E85AD9DD82}">
  <dimension ref="A6:O21"/>
  <sheetViews>
    <sheetView showGridLines="0" topLeftCell="A54" workbookViewId="0"/>
  </sheetViews>
  <sheetFormatPr defaultRowHeight="14.5" x14ac:dyDescent="0.35"/>
  <cols>
    <col min="1" max="1" width="19.90625" style="66" customWidth="1"/>
    <col min="2" max="2" width="10.453125" style="66" customWidth="1"/>
    <col min="3" max="3" width="24.81640625" style="66" customWidth="1"/>
    <col min="4" max="4" width="17.26953125" style="66" customWidth="1"/>
    <col min="5" max="5" width="19.90625" style="66" customWidth="1"/>
    <col min="6" max="16384" width="8.7265625" style="66"/>
  </cols>
  <sheetData>
    <row r="6" spans="1:15" x14ac:dyDescent="0.35">
      <c r="A6" s="65" t="s">
        <v>839</v>
      </c>
    </row>
    <row r="7" spans="1:15" x14ac:dyDescent="0.35">
      <c r="A7" s="67" t="s">
        <v>840</v>
      </c>
      <c r="B7" s="67" t="s">
        <v>841</v>
      </c>
    </row>
    <row r="8" spans="1:15" ht="42.75" customHeight="1" x14ac:dyDescent="0.35">
      <c r="A8" s="68" t="s">
        <v>842</v>
      </c>
      <c r="B8" s="162" t="s">
        <v>843</v>
      </c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</row>
    <row r="10" spans="1:15" x14ac:dyDescent="0.35">
      <c r="A10" s="69" t="s">
        <v>844</v>
      </c>
      <c r="D10" s="69" t="s">
        <v>845</v>
      </c>
    </row>
    <row r="11" spans="1:15" x14ac:dyDescent="0.35">
      <c r="A11" s="69" t="s">
        <v>846</v>
      </c>
      <c r="D11" s="69" t="s">
        <v>845</v>
      </c>
    </row>
    <row r="13" spans="1:15" x14ac:dyDescent="0.35">
      <c r="B13" s="70" t="s">
        <v>847</v>
      </c>
    </row>
    <row r="14" spans="1:15" x14ac:dyDescent="0.35">
      <c r="C14" s="69" t="s">
        <v>848</v>
      </c>
    </row>
    <row r="16" spans="1:15" x14ac:dyDescent="0.35">
      <c r="B16" s="70" t="s">
        <v>849</v>
      </c>
    </row>
    <row r="17" spans="2:4" x14ac:dyDescent="0.35">
      <c r="C17" s="69" t="s">
        <v>850</v>
      </c>
    </row>
    <row r="18" spans="2:4" x14ac:dyDescent="0.35">
      <c r="C18" s="69" t="s">
        <v>851</v>
      </c>
      <c r="D18" s="71" t="s">
        <v>841</v>
      </c>
    </row>
    <row r="20" spans="2:4" x14ac:dyDescent="0.35">
      <c r="B20" s="65" t="s">
        <v>852</v>
      </c>
      <c r="C20" s="65" t="s">
        <v>853</v>
      </c>
      <c r="D20" s="65" t="s">
        <v>854</v>
      </c>
    </row>
    <row r="21" spans="2:4" x14ac:dyDescent="0.35">
      <c r="B21" s="67" t="s">
        <v>855</v>
      </c>
      <c r="C21" s="72" t="s">
        <v>856</v>
      </c>
      <c r="D21" s="72" t="s">
        <v>857</v>
      </c>
    </row>
  </sheetData>
  <mergeCells count="1">
    <mergeCell ref="B8:O8"/>
  </mergeCells>
  <hyperlinks>
    <hyperlink ref="A7" r:id="rId1" xr:uid="{4FAEF065-9C14-472C-8878-43D8F19AD162}"/>
    <hyperlink ref="B7" r:id="rId2" xr:uid="{33EA0979-A623-4678-8F70-BC4AB2FA6E71}"/>
    <hyperlink ref="D18" r:id="rId3" xr:uid="{627E9021-5AF9-48D4-A14F-17C3F442478B}"/>
    <hyperlink ref="B21" location="'Sheet 1'!A1" display="Sheet 1" xr:uid="{9C90C571-481E-4942-A084-C207C8D0D8D8}"/>
  </hyperlinks>
  <pageMargins left="0.7" right="0.7" top="0.75" bottom="0.75" header="0.3" footer="0.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7B365-6FF4-4862-B598-7B45A982C663}">
  <dimension ref="A1"/>
  <sheetViews>
    <sheetView topLeftCell="A60" workbookViewId="0">
      <selection activeCell="A68" sqref="A68"/>
    </sheetView>
  </sheetViews>
  <sheetFormatPr defaultColWidth="8.7265625" defaultRowHeight="14.5" x14ac:dyDescent="0.35"/>
  <sheetData>
    <row r="1" spans="1:1" x14ac:dyDescent="0.35">
      <c r="A1" s="29" t="s">
        <v>735</v>
      </c>
    </row>
  </sheetData>
  <hyperlinks>
    <hyperlink ref="A1" r:id="rId1" xr:uid="{3F44A111-0740-4813-9337-E482B9EEFB64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C5107-14DD-487D-B456-C41909766AD6}">
  <sheetPr>
    <tabColor rgb="FFFFC000"/>
  </sheetPr>
  <dimension ref="A1:AS26"/>
  <sheetViews>
    <sheetView topLeftCell="T1" zoomScale="135" zoomScaleNormal="60" workbookViewId="0">
      <selection activeCell="AK35" sqref="AK35"/>
    </sheetView>
  </sheetViews>
  <sheetFormatPr defaultColWidth="8.7265625" defaultRowHeight="14.5" x14ac:dyDescent="0.35"/>
  <sheetData>
    <row r="1" spans="1:38" x14ac:dyDescent="0.35">
      <c r="A1" s="29" t="s">
        <v>739</v>
      </c>
    </row>
    <row r="15" spans="1:38" x14ac:dyDescent="0.35">
      <c r="AL15" s="29" t="s">
        <v>934</v>
      </c>
    </row>
    <row r="17" spans="38:45" x14ac:dyDescent="0.35">
      <c r="AM17" s="91" t="s">
        <v>935</v>
      </c>
    </row>
    <row r="18" spans="38:45" ht="15" thickBot="1" x14ac:dyDescent="0.4"/>
    <row r="19" spans="38:45" x14ac:dyDescent="0.35">
      <c r="AM19" s="181" t="s">
        <v>936</v>
      </c>
      <c r="AN19" s="92" t="s">
        <v>814</v>
      </c>
      <c r="AO19" s="184" t="s">
        <v>938</v>
      </c>
      <c r="AP19" s="185"/>
      <c r="AQ19" s="92" t="s">
        <v>940</v>
      </c>
      <c r="AR19" s="92" t="s">
        <v>942</v>
      </c>
      <c r="AS19" s="92" t="s">
        <v>814</v>
      </c>
    </row>
    <row r="20" spans="38:45" ht="29" x14ac:dyDescent="0.35">
      <c r="AM20" s="182"/>
      <c r="AN20" s="93" t="s">
        <v>937</v>
      </c>
      <c r="AO20" s="186" t="s">
        <v>939</v>
      </c>
      <c r="AP20" s="187"/>
      <c r="AQ20" s="93" t="s">
        <v>941</v>
      </c>
      <c r="AR20" s="95" t="s">
        <v>943</v>
      </c>
      <c r="AS20" s="95" t="s">
        <v>945</v>
      </c>
    </row>
    <row r="21" spans="38:45" ht="15" thickBot="1" x14ac:dyDescent="0.4">
      <c r="AL21" t="s">
        <v>830</v>
      </c>
      <c r="AM21" s="183"/>
      <c r="AN21" s="94"/>
      <c r="AO21" s="188"/>
      <c r="AP21" s="189"/>
      <c r="AQ21" s="94"/>
      <c r="AR21" s="94" t="s">
        <v>944</v>
      </c>
      <c r="AS21" s="96"/>
    </row>
    <row r="22" spans="38:45" ht="15" thickBot="1" x14ac:dyDescent="0.4">
      <c r="AL22" s="64">
        <f>AN22/$AN$26</f>
        <v>0.84257867963763378</v>
      </c>
      <c r="AM22" s="97" t="s">
        <v>946</v>
      </c>
      <c r="AN22" s="98">
        <v>55977178</v>
      </c>
      <c r="AO22" s="98">
        <v>84.3</v>
      </c>
      <c r="AP22" s="99"/>
      <c r="AQ22" s="98" t="s">
        <v>947</v>
      </c>
      <c r="AR22" s="98">
        <v>54</v>
      </c>
      <c r="AS22" s="98" t="s">
        <v>948</v>
      </c>
    </row>
    <row r="23" spans="38:45" ht="15" thickBot="1" x14ac:dyDescent="0.4">
      <c r="AL23" s="64">
        <f>AN23/$AN$26</f>
        <v>8.1855271763385723E-2</v>
      </c>
      <c r="AM23" s="97" t="s">
        <v>949</v>
      </c>
      <c r="AN23" s="98">
        <v>5438100</v>
      </c>
      <c r="AO23" s="98">
        <v>8.1999999999999993</v>
      </c>
      <c r="AP23" s="99"/>
      <c r="AQ23" s="98" t="s">
        <v>950</v>
      </c>
      <c r="AR23" s="98">
        <v>32</v>
      </c>
      <c r="AS23" s="98" t="s">
        <v>951</v>
      </c>
    </row>
    <row r="24" spans="38:45" ht="15" thickBot="1" x14ac:dyDescent="0.4">
      <c r="AL24" s="64">
        <f>AN24/$AN$26</f>
        <v>4.7243245521411355E-2</v>
      </c>
      <c r="AM24" s="97" t="s">
        <v>952</v>
      </c>
      <c r="AN24" s="98">
        <v>3138631</v>
      </c>
      <c r="AO24" s="98">
        <v>4.7</v>
      </c>
      <c r="AP24" s="99"/>
      <c r="AQ24" s="98" t="s">
        <v>953</v>
      </c>
      <c r="AR24" s="98">
        <v>9</v>
      </c>
      <c r="AS24" s="98" t="s">
        <v>954</v>
      </c>
    </row>
    <row r="25" spans="38:45" ht="29.5" thickBot="1" x14ac:dyDescent="0.4">
      <c r="AL25" s="64">
        <f>AN25/$AN$26</f>
        <v>2.8322803077569163E-2</v>
      </c>
      <c r="AM25" s="97" t="s">
        <v>955</v>
      </c>
      <c r="AN25" s="98">
        <v>1881641</v>
      </c>
      <c r="AO25" s="98">
        <v>2.8</v>
      </c>
      <c r="AP25" s="99"/>
      <c r="AQ25" s="98" t="s">
        <v>956</v>
      </c>
      <c r="AR25" s="98">
        <v>6</v>
      </c>
      <c r="AS25" s="98" t="s">
        <v>957</v>
      </c>
    </row>
    <row r="26" spans="38:45" ht="29.5" thickBot="1" x14ac:dyDescent="0.4">
      <c r="AL26" s="64">
        <f>AN26/$AN$26</f>
        <v>1</v>
      </c>
      <c r="AM26" s="97" t="s">
        <v>883</v>
      </c>
      <c r="AN26" s="100">
        <v>66435550</v>
      </c>
      <c r="AO26" s="98">
        <v>100</v>
      </c>
      <c r="AP26" s="99"/>
      <c r="AQ26" s="100" t="s">
        <v>958</v>
      </c>
      <c r="AR26" s="100">
        <v>100</v>
      </c>
      <c r="AS26" s="100" t="s">
        <v>959</v>
      </c>
    </row>
  </sheetData>
  <mergeCells count="4">
    <mergeCell ref="AM19:AM21"/>
    <mergeCell ref="AO19:AP19"/>
    <mergeCell ref="AO20:AP20"/>
    <mergeCell ref="AO21:AP21"/>
  </mergeCells>
  <hyperlinks>
    <hyperlink ref="A1" r:id="rId1" location="page=37" xr:uid="{2E8EDE30-4DF5-4F52-B12D-87B88F9AF44B}"/>
    <hyperlink ref="AL15" r:id="rId2" location="Population_change_over_time" display="https://en.wikipedia.org/wiki/Demography_of_the_United_Kingdom - Population_change_over_time" xr:uid="{46CF6BC2-096A-4ADB-92BA-69B62C97EC3C}"/>
    <hyperlink ref="AN20" r:id="rId3" location="cite_note-population-25" display="https://en.wikipedia.org/wiki/Demography_of_the_United_Kingdom - cite_note-population-25" xr:uid="{170359C7-98AE-41D3-BAC0-D263EBE26E75}"/>
    <hyperlink ref="AQ20" r:id="rId4" location="cite_note-area-26" display="https://en.wikipedia.org/wiki/Demography_of_the_United_Kingdom - cite_note-area-26" xr:uid="{A189C02F-FC23-4E55-994A-CC39F8E55D84}"/>
    <hyperlink ref="AM22" r:id="rId5" tooltip="England" display="https://en.wikipedia.org/wiki/England" xr:uid="{1B7259F6-B11C-41E8-BDFC-373A98D18E12}"/>
    <hyperlink ref="AM23" r:id="rId6" tooltip="Scotland" display="https://en.wikipedia.org/wiki/Scotland" xr:uid="{7C82A63C-4060-4BBF-A033-5159FCE712DE}"/>
    <hyperlink ref="AM24" r:id="rId7" tooltip="Wales" display="https://en.wikipedia.org/wiki/Wales" xr:uid="{7C5EFB26-9798-4BA7-985E-2CE3BEDC4A41}"/>
    <hyperlink ref="AM25" r:id="rId8" tooltip="Northern Ireland" display="https://en.wikipedia.org/wiki/Northern_Ireland" xr:uid="{8E28A23F-D09A-4A49-8184-B7E114E0B333}"/>
    <hyperlink ref="AM26" r:id="rId9" tooltip="United Kingdom" display="https://en.wikipedia.org/wiki/United_Kingdom" xr:uid="{1FD5AB3E-B661-4EC5-85C6-50C6BB646911}"/>
  </hyperlinks>
  <pageMargins left="0.7" right="0.7" top="0.75" bottom="0.75" header="0.3" footer="0.3"/>
  <drawing r:id="rId1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7EA71-BBCA-4A22-A3AC-89A256FF38BB}">
  <dimension ref="B5:G19"/>
  <sheetViews>
    <sheetView workbookViewId="0">
      <selection activeCell="F7" sqref="F7"/>
    </sheetView>
  </sheetViews>
  <sheetFormatPr defaultColWidth="10.90625" defaultRowHeight="14.5" x14ac:dyDescent="0.35"/>
  <sheetData>
    <row r="5" spans="2:7" x14ac:dyDescent="0.35">
      <c r="B5" s="53"/>
      <c r="C5" s="53"/>
      <c r="D5" s="53"/>
      <c r="E5" s="53"/>
      <c r="F5" s="53"/>
      <c r="G5" s="53"/>
    </row>
    <row r="6" spans="2:7" x14ac:dyDescent="0.35">
      <c r="B6" s="53" t="s">
        <v>750</v>
      </c>
      <c r="C6" s="53"/>
      <c r="D6" s="53" t="s">
        <v>744</v>
      </c>
      <c r="E6" s="53" t="s">
        <v>743</v>
      </c>
      <c r="F6" s="53" t="s">
        <v>745</v>
      </c>
      <c r="G6" s="53"/>
    </row>
    <row r="7" spans="2:7" x14ac:dyDescent="0.35">
      <c r="B7" t="s">
        <v>252</v>
      </c>
      <c r="D7" s="50" t="s">
        <v>746</v>
      </c>
      <c r="E7" s="49" t="s">
        <v>747</v>
      </c>
      <c r="F7" s="49">
        <v>33.9</v>
      </c>
    </row>
    <row r="8" spans="2:7" x14ac:dyDescent="0.35">
      <c r="B8" t="s">
        <v>258</v>
      </c>
      <c r="D8" s="50" t="s">
        <v>748</v>
      </c>
      <c r="E8" s="50" t="s">
        <v>749</v>
      </c>
      <c r="F8" s="49">
        <v>23.8</v>
      </c>
    </row>
    <row r="9" spans="2:7" x14ac:dyDescent="0.35">
      <c r="B9" t="s">
        <v>256</v>
      </c>
      <c r="D9" s="50" t="s">
        <v>762</v>
      </c>
      <c r="E9" s="50" t="s">
        <v>763</v>
      </c>
      <c r="F9" s="50" t="s">
        <v>764</v>
      </c>
    </row>
    <row r="10" spans="2:7" x14ac:dyDescent="0.35">
      <c r="B10" t="s">
        <v>253</v>
      </c>
      <c r="D10" s="50" t="s">
        <v>765</v>
      </c>
      <c r="E10" s="50" t="s">
        <v>766</v>
      </c>
      <c r="F10" s="50" t="s">
        <v>767</v>
      </c>
    </row>
    <row r="11" spans="2:7" x14ac:dyDescent="0.35">
      <c r="B11" t="s">
        <v>251</v>
      </c>
      <c r="D11" s="50" t="s">
        <v>751</v>
      </c>
      <c r="E11" s="50" t="s">
        <v>752</v>
      </c>
      <c r="F11" s="50" t="s">
        <v>753</v>
      </c>
    </row>
    <row r="12" spans="2:7" x14ac:dyDescent="0.35">
      <c r="B12" t="s">
        <v>261</v>
      </c>
      <c r="D12" s="50" t="s">
        <v>754</v>
      </c>
      <c r="E12" s="50" t="s">
        <v>755</v>
      </c>
      <c r="F12" s="51">
        <v>15.1</v>
      </c>
    </row>
    <row r="13" spans="2:7" x14ac:dyDescent="0.35">
      <c r="B13" t="s">
        <v>741</v>
      </c>
      <c r="D13" s="50" t="s">
        <v>772</v>
      </c>
      <c r="E13" s="50">
        <v>241.59</v>
      </c>
      <c r="F13" s="50" t="s">
        <v>773</v>
      </c>
    </row>
    <row r="14" spans="2:7" x14ac:dyDescent="0.35">
      <c r="B14" t="s">
        <v>262</v>
      </c>
      <c r="D14" s="50" t="s">
        <v>770</v>
      </c>
      <c r="E14" s="50" t="s">
        <v>771</v>
      </c>
      <c r="F14" s="51">
        <v>44015</v>
      </c>
    </row>
    <row r="15" spans="2:7" x14ac:dyDescent="0.35">
      <c r="B15" t="s">
        <v>742</v>
      </c>
      <c r="D15" s="50" t="s">
        <v>768</v>
      </c>
      <c r="E15" s="50">
        <v>770.76099999999997</v>
      </c>
      <c r="F15" s="50" t="s">
        <v>769</v>
      </c>
    </row>
    <row r="16" spans="2:7" x14ac:dyDescent="0.35">
      <c r="B16" t="s">
        <v>305</v>
      </c>
      <c r="D16" s="50" t="s">
        <v>758</v>
      </c>
      <c r="E16" s="50">
        <v>640.053</v>
      </c>
      <c r="F16" s="50" t="s">
        <v>759</v>
      </c>
    </row>
    <row r="17" spans="2:6" x14ac:dyDescent="0.35">
      <c r="B17" t="s">
        <v>264</v>
      </c>
      <c r="D17" s="50" t="s">
        <v>756</v>
      </c>
      <c r="E17" s="50">
        <v>995.45100000000002</v>
      </c>
      <c r="F17" s="50" t="s">
        <v>757</v>
      </c>
    </row>
    <row r="18" spans="2:6" x14ac:dyDescent="0.35">
      <c r="B18" t="s">
        <v>257</v>
      </c>
      <c r="D18" s="50" t="s">
        <v>760</v>
      </c>
      <c r="E18" s="50">
        <v>349.22300000000001</v>
      </c>
      <c r="F18" s="50" t="s">
        <v>761</v>
      </c>
    </row>
    <row r="19" spans="2:6" x14ac:dyDescent="0.35">
      <c r="F19" s="52"/>
    </row>
  </sheetData>
  <pageMargins left="0.7" right="0.7" top="0.78740157499999996" bottom="0.78740157499999996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98DA8-E455-48B6-907A-CF7AAC3B3EEF}">
  <dimension ref="A1:AP212"/>
  <sheetViews>
    <sheetView zoomScale="70" zoomScaleNormal="70" workbookViewId="0"/>
  </sheetViews>
  <sheetFormatPr defaultColWidth="17.36328125" defaultRowHeight="14.5" x14ac:dyDescent="0.35"/>
  <cols>
    <col min="1" max="1" width="3" style="86" bestFit="1" customWidth="1"/>
    <col min="2" max="2" width="24.1796875" style="86" bestFit="1" customWidth="1"/>
    <col min="3" max="3" width="16.1796875" style="86" bestFit="1" customWidth="1"/>
    <col min="4" max="5" width="15.36328125" style="86" bestFit="1" customWidth="1"/>
    <col min="6" max="6" width="15.81640625" style="86" bestFit="1" customWidth="1"/>
    <col min="7" max="7" width="16.54296875" style="86" bestFit="1" customWidth="1"/>
    <col min="8" max="8" width="15.36328125" style="86" bestFit="1" customWidth="1"/>
    <col min="9" max="9" width="16.6328125" style="86" bestFit="1" customWidth="1"/>
    <col min="10" max="10" width="17" style="86" bestFit="1" customWidth="1"/>
    <col min="11" max="11" width="16.453125" style="86" bestFit="1" customWidth="1"/>
    <col min="12" max="12" width="16" style="86" bestFit="1" customWidth="1"/>
    <col min="13" max="13" width="12.54296875" style="86" bestFit="1" customWidth="1"/>
    <col min="14" max="14" width="15.36328125" style="86" bestFit="1" customWidth="1"/>
    <col min="15" max="15" width="10.54296875" style="86" customWidth="1"/>
    <col min="16" max="16" width="11.08984375" style="86" bestFit="1" customWidth="1"/>
    <col min="17" max="16384" width="17.36328125" style="86"/>
  </cols>
  <sheetData>
    <row r="1" spans="2:12" ht="29" x14ac:dyDescent="0.35">
      <c r="B1" s="134" t="str">
        <f>modell1!A2</f>
        <v>direction_id</v>
      </c>
      <c r="C1" s="134">
        <f>modell1!B2</f>
        <v>1</v>
      </c>
      <c r="D1" s="134">
        <f>modell1!C2</f>
        <v>1</v>
      </c>
      <c r="E1" s="134">
        <f>modell1!D2</f>
        <v>1</v>
      </c>
      <c r="F1" s="134">
        <f>modell1!E2</f>
        <v>1</v>
      </c>
      <c r="G1" s="134">
        <f>modell1!F2</f>
        <v>1</v>
      </c>
      <c r="H1" s="134">
        <f>modell1!G2</f>
        <v>1</v>
      </c>
      <c r="I1" s="134">
        <f>modell1!H2</f>
        <v>0</v>
      </c>
      <c r="J1" s="134">
        <f>modell1!I2</f>
        <v>0</v>
      </c>
      <c r="K1" s="134">
        <f>modell1!J2</f>
        <v>0</v>
      </c>
      <c r="L1" s="134" t="s">
        <v>1123</v>
      </c>
    </row>
    <row r="2" spans="2:12" ht="46" x14ac:dyDescent="0.35">
      <c r="B2" s="134" t="str">
        <f>modell1!A3</f>
        <v>direction</v>
      </c>
      <c r="C2" s="134" t="str">
        <f>modell1!B3</f>
        <v>the more is the vaccination rate / the less is Y</v>
      </c>
      <c r="D2" s="134" t="str">
        <f>modell1!C3</f>
        <v>the more is the vaccination rate / the less is Y</v>
      </c>
      <c r="E2" s="134" t="str">
        <f>modell1!D3</f>
        <v>the more is the vaccination rate / the less is Y</v>
      </c>
      <c r="F2" s="134" t="str">
        <f>modell1!E3</f>
        <v>the more is the vaccination rate / the less is Y</v>
      </c>
      <c r="G2" s="134" t="str">
        <f>modell1!F3</f>
        <v>the more is the vaccination rate / the less is Y</v>
      </c>
      <c r="H2" s="134" t="str">
        <f>modell1!G3</f>
        <v>the more is the vaccination rate / the less is Y</v>
      </c>
      <c r="I2" s="134" t="str">
        <f>modell1!H3</f>
        <v>the more is the density / the more is Y</v>
      </c>
      <c r="J2" s="134" t="str">
        <f>modell1!I3</f>
        <v>the more is the urbanisation / the more is Y</v>
      </c>
      <c r="K2" s="134" t="str">
        <f>modell1!J3</f>
        <v>the more is the infection / the more is Y</v>
      </c>
      <c r="L2" s="132" t="s">
        <v>1179</v>
      </c>
    </row>
    <row r="3" spans="2:12" ht="28.5" x14ac:dyDescent="0.35">
      <c r="B3" s="134" t="s">
        <v>778</v>
      </c>
      <c r="C3" s="134" t="s">
        <v>830</v>
      </c>
      <c r="D3" s="134" t="s">
        <v>830</v>
      </c>
      <c r="E3" s="134" t="s">
        <v>830</v>
      </c>
      <c r="F3" s="134" t="s">
        <v>830</v>
      </c>
      <c r="G3" s="134" t="s">
        <v>830</v>
      </c>
      <c r="H3" s="134" t="s">
        <v>830</v>
      </c>
      <c r="I3" s="134" t="s">
        <v>815</v>
      </c>
      <c r="J3" s="134" t="s">
        <v>830</v>
      </c>
      <c r="K3" s="134" t="s">
        <v>830</v>
      </c>
      <c r="L3" s="139" t="s">
        <v>830</v>
      </c>
    </row>
    <row r="4" spans="2:12" x14ac:dyDescent="0.35">
      <c r="B4" s="135" t="s">
        <v>1177</v>
      </c>
      <c r="C4" s="135" t="s">
        <v>365</v>
      </c>
      <c r="D4" s="134"/>
      <c r="E4" s="134"/>
      <c r="F4" s="134"/>
      <c r="G4" s="134"/>
      <c r="H4" s="134"/>
      <c r="I4" s="134"/>
      <c r="J4" s="134"/>
      <c r="K4" s="134"/>
      <c r="L4" s="134"/>
    </row>
    <row r="5" spans="2:12" x14ac:dyDescent="0.35">
      <c r="B5" s="134"/>
      <c r="C5" s="134" t="s">
        <v>910</v>
      </c>
      <c r="D5" s="134" t="s">
        <v>911</v>
      </c>
      <c r="E5" s="134" t="s">
        <v>912</v>
      </c>
      <c r="F5" s="134" t="s">
        <v>913</v>
      </c>
      <c r="G5" s="134" t="s">
        <v>914</v>
      </c>
      <c r="H5" s="134" t="s">
        <v>915</v>
      </c>
      <c r="I5" s="134" t="s">
        <v>916</v>
      </c>
      <c r="J5" s="134" t="s">
        <v>918</v>
      </c>
      <c r="K5" s="134" t="s">
        <v>919</v>
      </c>
      <c r="L5" s="134" t="s">
        <v>920</v>
      </c>
    </row>
    <row r="6" spans="2:12" ht="29" x14ac:dyDescent="0.35">
      <c r="B6" s="135" t="s">
        <v>364</v>
      </c>
      <c r="C6" s="134" t="s">
        <v>789</v>
      </c>
      <c r="D6" s="134" t="s">
        <v>794</v>
      </c>
      <c r="E6" s="134" t="s">
        <v>795</v>
      </c>
      <c r="F6" s="134" t="s">
        <v>796</v>
      </c>
      <c r="G6" s="134" t="s">
        <v>797</v>
      </c>
      <c r="H6" s="134" t="s">
        <v>798</v>
      </c>
      <c r="I6" s="134" t="s">
        <v>812</v>
      </c>
      <c r="J6" s="134" t="s">
        <v>829</v>
      </c>
      <c r="K6" s="134" t="s">
        <v>817</v>
      </c>
      <c r="L6" s="134" t="s">
        <v>816</v>
      </c>
    </row>
    <row r="7" spans="2:12" x14ac:dyDescent="0.35">
      <c r="B7" s="134" t="s">
        <v>786</v>
      </c>
      <c r="C7" s="136">
        <v>0</v>
      </c>
      <c r="D7" s="136">
        <v>0</v>
      </c>
      <c r="E7" s="136">
        <v>0</v>
      </c>
      <c r="F7" s="136">
        <v>0</v>
      </c>
      <c r="G7" s="136">
        <v>0</v>
      </c>
      <c r="H7" s="136">
        <v>0</v>
      </c>
      <c r="I7" s="136">
        <v>373.6</v>
      </c>
      <c r="J7" s="136">
        <v>0.98</v>
      </c>
      <c r="K7" s="136">
        <v>11.717573011639457</v>
      </c>
      <c r="L7" s="136">
        <v>1.7669356128662672</v>
      </c>
    </row>
    <row r="8" spans="2:12" x14ac:dyDescent="0.35">
      <c r="B8" s="134" t="s">
        <v>876</v>
      </c>
      <c r="C8" s="136">
        <v>0</v>
      </c>
      <c r="D8" s="136">
        <v>0</v>
      </c>
      <c r="E8" s="136">
        <v>0</v>
      </c>
      <c r="F8" s="136">
        <v>0</v>
      </c>
      <c r="G8" s="136">
        <v>0</v>
      </c>
      <c r="H8" s="136">
        <v>0</v>
      </c>
      <c r="I8" s="136">
        <v>93.3</v>
      </c>
      <c r="J8" s="136">
        <v>0.66810000000000003</v>
      </c>
      <c r="K8" s="136">
        <v>372.68016011443916</v>
      </c>
      <c r="L8" s="136">
        <v>10.038522831365364</v>
      </c>
    </row>
    <row r="9" spans="2:12" x14ac:dyDescent="0.35">
      <c r="B9" s="134" t="s">
        <v>140</v>
      </c>
      <c r="C9" s="136">
        <v>0</v>
      </c>
      <c r="D9" s="136">
        <v>0</v>
      </c>
      <c r="E9" s="136">
        <v>0</v>
      </c>
      <c r="F9" s="136">
        <v>0</v>
      </c>
      <c r="G9" s="136">
        <v>0</v>
      </c>
      <c r="H9" s="136">
        <v>0</v>
      </c>
      <c r="I9" s="136">
        <v>137.19999999999999</v>
      </c>
      <c r="J9" s="136">
        <v>0.7379</v>
      </c>
      <c r="K9" s="136">
        <v>26.568747882053557</v>
      </c>
      <c r="L9" s="136">
        <v>9.7834378482652085</v>
      </c>
    </row>
    <row r="10" spans="2:12" x14ac:dyDescent="0.35">
      <c r="B10" s="134" t="s">
        <v>869</v>
      </c>
      <c r="C10" s="136">
        <v>0</v>
      </c>
      <c r="D10" s="136">
        <v>0</v>
      </c>
      <c r="E10" s="136">
        <v>0</v>
      </c>
      <c r="F10" s="136">
        <v>0</v>
      </c>
      <c r="G10" s="136">
        <v>0</v>
      </c>
      <c r="H10" s="136">
        <v>52</v>
      </c>
      <c r="I10" s="136">
        <v>137.30000000000001</v>
      </c>
      <c r="J10" s="136">
        <v>0.87870000000000004</v>
      </c>
      <c r="K10" s="136">
        <v>101.96951764607905</v>
      </c>
      <c r="L10" s="136">
        <v>5.9875339543071329</v>
      </c>
    </row>
    <row r="11" spans="2:12" x14ac:dyDescent="0.35">
      <c r="B11" s="134" t="s">
        <v>871</v>
      </c>
      <c r="C11" s="136">
        <v>0</v>
      </c>
      <c r="D11" s="136">
        <v>0</v>
      </c>
      <c r="E11" s="136">
        <v>0</v>
      </c>
      <c r="F11" s="136">
        <v>0</v>
      </c>
      <c r="G11" s="136">
        <v>0</v>
      </c>
      <c r="H11" s="136">
        <v>1</v>
      </c>
      <c r="I11" s="136">
        <v>30.3</v>
      </c>
      <c r="J11" s="136">
        <v>0.68879999999999997</v>
      </c>
      <c r="K11" s="136">
        <v>47.913516103433302</v>
      </c>
      <c r="L11" s="136">
        <v>15.721622471439051</v>
      </c>
    </row>
    <row r="12" spans="2:12" x14ac:dyDescent="0.35">
      <c r="B12" s="134" t="s">
        <v>183</v>
      </c>
      <c r="C12" s="136">
        <v>0</v>
      </c>
      <c r="D12" s="136">
        <v>0</v>
      </c>
      <c r="E12" s="136">
        <v>0</v>
      </c>
      <c r="F12" s="136">
        <v>0</v>
      </c>
      <c r="G12" s="136">
        <v>0</v>
      </c>
      <c r="H12" s="136">
        <v>45</v>
      </c>
      <c r="I12" s="136">
        <v>18.100000000000001</v>
      </c>
      <c r="J12" s="136">
        <v>0.8538</v>
      </c>
      <c r="K12" s="136">
        <v>43.369579788198742</v>
      </c>
      <c r="L12" s="136">
        <v>8.2608723406092839</v>
      </c>
    </row>
    <row r="13" spans="2:12" x14ac:dyDescent="0.35">
      <c r="B13" s="134" t="s">
        <v>873</v>
      </c>
      <c r="C13" s="136">
        <v>47.2</v>
      </c>
      <c r="D13" s="136">
        <v>0</v>
      </c>
      <c r="E13" s="136">
        <v>0</v>
      </c>
      <c r="F13" s="136">
        <v>0</v>
      </c>
      <c r="G13" s="136">
        <v>0</v>
      </c>
      <c r="H13" s="136">
        <v>63.9</v>
      </c>
      <c r="I13" s="136">
        <v>105.5</v>
      </c>
      <c r="J13" s="136">
        <v>0.8044</v>
      </c>
      <c r="K13" s="136">
        <v>17.482456083371019</v>
      </c>
      <c r="L13" s="136">
        <v>5.3457465712707828</v>
      </c>
    </row>
    <row r="14" spans="2:12" x14ac:dyDescent="0.35">
      <c r="B14" s="134" t="s">
        <v>70</v>
      </c>
      <c r="C14" s="136">
        <v>0</v>
      </c>
      <c r="D14" s="136">
        <v>0</v>
      </c>
      <c r="E14" s="136">
        <v>0</v>
      </c>
      <c r="F14" s="136">
        <v>0</v>
      </c>
      <c r="G14" s="136">
        <v>0</v>
      </c>
      <c r="H14" s="136">
        <v>0</v>
      </c>
      <c r="I14" s="136">
        <v>234</v>
      </c>
      <c r="J14" s="136">
        <v>0.77310000000000001</v>
      </c>
      <c r="K14" s="136">
        <v>210.54273123567327</v>
      </c>
      <c r="L14" s="136">
        <v>3.0974719799514054</v>
      </c>
    </row>
    <row r="15" spans="2:12" x14ac:dyDescent="0.35">
      <c r="B15" s="134" t="s">
        <v>117</v>
      </c>
      <c r="C15" s="136">
        <v>0</v>
      </c>
      <c r="D15" s="136">
        <v>0</v>
      </c>
      <c r="E15" s="136">
        <v>0</v>
      </c>
      <c r="F15" s="136">
        <v>0</v>
      </c>
      <c r="G15" s="136">
        <v>0</v>
      </c>
      <c r="H15" s="136">
        <v>0</v>
      </c>
      <c r="I15" s="136">
        <v>82.2</v>
      </c>
      <c r="J15" s="136">
        <v>0.79059999999999997</v>
      </c>
      <c r="K15" s="136">
        <v>179.90499105657676</v>
      </c>
      <c r="L15" s="136">
        <v>12.708719308104873</v>
      </c>
    </row>
    <row r="16" spans="2:12" x14ac:dyDescent="0.35">
      <c r="B16" s="161" t="s">
        <v>126</v>
      </c>
      <c r="C16" s="160">
        <v>0</v>
      </c>
      <c r="D16" s="160">
        <v>0</v>
      </c>
      <c r="E16" s="160">
        <v>53.6</v>
      </c>
      <c r="F16" s="160">
        <v>0</v>
      </c>
      <c r="G16" s="160">
        <v>0</v>
      </c>
      <c r="H16" s="160">
        <v>31.8</v>
      </c>
      <c r="I16" s="160">
        <v>107.3</v>
      </c>
      <c r="J16" s="160">
        <v>0.71350000000000002</v>
      </c>
      <c r="K16" s="160">
        <v>15.25275459264927</v>
      </c>
      <c r="L16" s="160">
        <v>13.358621669379097</v>
      </c>
    </row>
    <row r="17" spans="2:12" x14ac:dyDescent="0.35">
      <c r="B17" s="134" t="s">
        <v>884</v>
      </c>
      <c r="C17" s="136">
        <v>0</v>
      </c>
      <c r="D17" s="136">
        <v>0</v>
      </c>
      <c r="E17" s="136">
        <v>0</v>
      </c>
      <c r="F17" s="136">
        <v>0</v>
      </c>
      <c r="G17" s="136">
        <v>0</v>
      </c>
      <c r="H17" s="136">
        <v>42</v>
      </c>
      <c r="I17" s="136">
        <v>3</v>
      </c>
      <c r="J17" s="136">
        <v>0.94400000000000006</v>
      </c>
      <c r="K17" s="136">
        <v>551.08839958918861</v>
      </c>
      <c r="L17" s="136">
        <v>6.2623681771498712</v>
      </c>
    </row>
    <row r="18" spans="2:12" x14ac:dyDescent="0.35">
      <c r="B18" s="134" t="s">
        <v>872</v>
      </c>
      <c r="C18" s="136">
        <v>0</v>
      </c>
      <c r="D18" s="136">
        <v>0</v>
      </c>
      <c r="E18" s="136">
        <v>0</v>
      </c>
      <c r="F18" s="136">
        <v>0</v>
      </c>
      <c r="G18" s="136">
        <v>0</v>
      </c>
      <c r="H18" s="136">
        <v>53.8</v>
      </c>
      <c r="I18" s="136">
        <v>70</v>
      </c>
      <c r="J18" s="136">
        <v>0.63170000000000004</v>
      </c>
      <c r="K18" s="136">
        <v>180.25701332486383</v>
      </c>
      <c r="L18" s="136">
        <v>5.7505304864373743</v>
      </c>
    </row>
    <row r="19" spans="2:12" x14ac:dyDescent="0.35">
      <c r="B19" s="134" t="s">
        <v>81</v>
      </c>
      <c r="C19" s="136">
        <v>0</v>
      </c>
      <c r="D19" s="136">
        <v>0</v>
      </c>
      <c r="E19" s="136">
        <v>0</v>
      </c>
      <c r="F19" s="136">
        <v>0</v>
      </c>
      <c r="G19" s="136">
        <v>0</v>
      </c>
      <c r="H19" s="136">
        <v>65.599999999999994</v>
      </c>
      <c r="I19" s="136">
        <v>203.3</v>
      </c>
      <c r="J19" s="136">
        <v>0.70440000000000003</v>
      </c>
      <c r="K19" s="136">
        <v>34.881009486922721</v>
      </c>
      <c r="L19" s="136">
        <v>4.1355521451939481</v>
      </c>
    </row>
    <row r="20" spans="2:12" x14ac:dyDescent="0.35">
      <c r="B20" s="134" t="s">
        <v>877</v>
      </c>
      <c r="C20" s="136">
        <v>0</v>
      </c>
      <c r="D20" s="136">
        <v>0</v>
      </c>
      <c r="E20" s="136">
        <v>0</v>
      </c>
      <c r="F20" s="136">
        <v>0</v>
      </c>
      <c r="G20" s="136">
        <v>0</v>
      </c>
      <c r="H20" s="136">
        <v>2.1</v>
      </c>
      <c r="I20" s="136">
        <v>30.7</v>
      </c>
      <c r="J20" s="136">
        <v>0.68140000000000001</v>
      </c>
      <c r="K20" s="136">
        <v>12.483621026856431</v>
      </c>
      <c r="L20" s="136">
        <v>15.720115367152543</v>
      </c>
    </row>
    <row r="21" spans="2:12" x14ac:dyDescent="0.35">
      <c r="B21" s="134" t="s">
        <v>878</v>
      </c>
      <c r="C21" s="136">
        <v>0</v>
      </c>
      <c r="D21" s="136">
        <v>0</v>
      </c>
      <c r="E21" s="136">
        <v>23.5</v>
      </c>
      <c r="F21" s="136">
        <v>0</v>
      </c>
      <c r="G21" s="136">
        <v>0</v>
      </c>
      <c r="H21" s="136">
        <v>21.7</v>
      </c>
      <c r="I21" s="136">
        <v>45.2</v>
      </c>
      <c r="J21" s="136">
        <v>0.67679999999999996</v>
      </c>
      <c r="K21" s="136">
        <v>14.196621957776985</v>
      </c>
      <c r="L21" s="136">
        <v>16.018312385987304</v>
      </c>
    </row>
    <row r="22" spans="2:12" x14ac:dyDescent="0.35">
      <c r="B22" s="134" t="s">
        <v>879</v>
      </c>
      <c r="C22" s="136">
        <v>0</v>
      </c>
      <c r="D22" s="136">
        <v>0</v>
      </c>
      <c r="E22" s="136">
        <v>0</v>
      </c>
      <c r="F22" s="136">
        <v>0</v>
      </c>
      <c r="G22" s="136">
        <v>0</v>
      </c>
      <c r="H22" s="136">
        <v>52.4</v>
      </c>
      <c r="I22" s="136">
        <v>230.6</v>
      </c>
      <c r="J22" s="136">
        <v>0.90980000000000005</v>
      </c>
      <c r="K22" s="136">
        <v>340.42553191489361</v>
      </c>
      <c r="L22" s="136">
        <v>6.0790273556231007</v>
      </c>
    </row>
    <row r="23" spans="2:12" x14ac:dyDescent="0.35">
      <c r="B23" s="134" t="s">
        <v>319</v>
      </c>
      <c r="C23" s="136">
        <v>0</v>
      </c>
      <c r="D23" s="136">
        <v>0</v>
      </c>
      <c r="E23" s="136">
        <v>0</v>
      </c>
      <c r="F23" s="136">
        <v>0</v>
      </c>
      <c r="G23" s="136">
        <v>0</v>
      </c>
      <c r="H23" s="136">
        <v>0</v>
      </c>
      <c r="I23" s="136">
        <v>1495.2</v>
      </c>
      <c r="J23" s="136">
        <v>0.94610000000000005</v>
      </c>
      <c r="K23" s="136">
        <v>708.15669974642628</v>
      </c>
      <c r="L23" s="136">
        <v>12.167640889113855</v>
      </c>
    </row>
    <row r="24" spans="2:12" x14ac:dyDescent="0.35">
      <c r="B24" s="134" t="s">
        <v>880</v>
      </c>
      <c r="C24" s="136">
        <v>0</v>
      </c>
      <c r="D24" s="136">
        <v>0</v>
      </c>
      <c r="E24" s="136">
        <v>0</v>
      </c>
      <c r="F24" s="136">
        <v>0</v>
      </c>
      <c r="G24" s="136">
        <v>0</v>
      </c>
      <c r="H24" s="136">
        <v>76.3</v>
      </c>
      <c r="I24" s="136">
        <v>501.1</v>
      </c>
      <c r="J24" s="136">
        <v>0.91490000000000005</v>
      </c>
      <c r="K24" s="136">
        <v>89.349692556382053</v>
      </c>
      <c r="L24" s="136">
        <v>3.7608153010832908</v>
      </c>
    </row>
    <row r="25" spans="2:12" x14ac:dyDescent="0.35">
      <c r="B25" s="134" t="s">
        <v>885</v>
      </c>
      <c r="C25" s="136">
        <v>51</v>
      </c>
      <c r="D25" s="136">
        <v>0</v>
      </c>
      <c r="E25" s="136">
        <v>0</v>
      </c>
      <c r="F25" s="136">
        <v>0</v>
      </c>
      <c r="G25" s="136">
        <v>0</v>
      </c>
      <c r="H25" s="136">
        <v>51</v>
      </c>
      <c r="I25" s="136">
        <v>15</v>
      </c>
      <c r="J25" s="136">
        <v>0.83400000000000007</v>
      </c>
      <c r="K25" s="136">
        <v>240.24577163274611</v>
      </c>
      <c r="L25" s="136">
        <v>6.0426083064610898</v>
      </c>
    </row>
    <row r="26" spans="2:12" x14ac:dyDescent="0.35">
      <c r="B26" s="134" t="s">
        <v>106</v>
      </c>
      <c r="C26" s="136">
        <v>0</v>
      </c>
      <c r="D26" s="136">
        <v>0</v>
      </c>
      <c r="E26" s="136">
        <v>0</v>
      </c>
      <c r="F26" s="136">
        <v>0</v>
      </c>
      <c r="G26" s="136">
        <v>0</v>
      </c>
      <c r="H26" s="136">
        <v>9.3000000000000007</v>
      </c>
      <c r="I26" s="136">
        <v>123.6</v>
      </c>
      <c r="J26" s="136">
        <v>0.60060000000000002</v>
      </c>
      <c r="K26" s="136">
        <v>4.1168583619267061</v>
      </c>
      <c r="L26" s="136">
        <v>4.7461870287180501</v>
      </c>
    </row>
    <row r="27" spans="2:12" x14ac:dyDescent="0.35">
      <c r="B27" s="134" t="s">
        <v>133</v>
      </c>
      <c r="C27" s="136">
        <v>0</v>
      </c>
      <c r="D27" s="136">
        <v>0</v>
      </c>
      <c r="E27" s="136">
        <v>43.5</v>
      </c>
      <c r="F27" s="136">
        <v>36</v>
      </c>
      <c r="G27" s="136">
        <v>87</v>
      </c>
      <c r="H27" s="136">
        <v>0</v>
      </c>
      <c r="I27" s="136">
        <v>113.2</v>
      </c>
      <c r="J27" s="136">
        <v>0.65210000000000001</v>
      </c>
      <c r="K27" s="136">
        <v>266.96925706999917</v>
      </c>
      <c r="L27" s="136">
        <v>11.549733816503508</v>
      </c>
    </row>
    <row r="28" spans="2:12" x14ac:dyDescent="0.35">
      <c r="B28" s="134" t="s">
        <v>137</v>
      </c>
      <c r="C28" s="136">
        <v>0</v>
      </c>
      <c r="D28" s="136">
        <v>3.7</v>
      </c>
      <c r="E28" s="136">
        <v>0</v>
      </c>
      <c r="F28" s="136">
        <v>0</v>
      </c>
      <c r="G28" s="136">
        <v>0</v>
      </c>
      <c r="H28" s="136">
        <v>28.5</v>
      </c>
      <c r="I28" s="136">
        <v>83.6</v>
      </c>
      <c r="J28" s="136">
        <v>0.54</v>
      </c>
      <c r="K28" s="136">
        <v>15.753201153212601</v>
      </c>
      <c r="L28" s="136">
        <v>5.968604163639557</v>
      </c>
    </row>
    <row r="29" spans="2:12" x14ac:dyDescent="0.35">
      <c r="B29" s="134" t="s">
        <v>186</v>
      </c>
      <c r="C29" s="136">
        <v>0</v>
      </c>
      <c r="D29" s="136">
        <v>0</v>
      </c>
      <c r="E29" s="136">
        <v>0</v>
      </c>
      <c r="F29" s="136">
        <v>0</v>
      </c>
      <c r="G29" s="136">
        <v>82.9</v>
      </c>
      <c r="H29" s="136">
        <v>30.5</v>
      </c>
      <c r="I29" s="136">
        <v>111.7</v>
      </c>
      <c r="J29" s="136">
        <v>0.5373</v>
      </c>
      <c r="K29" s="136">
        <v>23.781208423526973</v>
      </c>
      <c r="L29" s="136">
        <v>10.40427868529305</v>
      </c>
    </row>
    <row r="30" spans="2:12" x14ac:dyDescent="0.35">
      <c r="B30" s="134" t="s">
        <v>881</v>
      </c>
      <c r="C30" s="137">
        <v>0</v>
      </c>
      <c r="D30" s="137">
        <v>2.4</v>
      </c>
      <c r="E30" s="137">
        <v>0</v>
      </c>
      <c r="F30" s="137">
        <v>0</v>
      </c>
      <c r="G30" s="137">
        <v>0</v>
      </c>
      <c r="H30" s="137">
        <v>22.1</v>
      </c>
      <c r="I30" s="137">
        <v>102.6</v>
      </c>
      <c r="J30" s="137">
        <v>0.5454</v>
      </c>
      <c r="K30" s="137">
        <v>106.77231713641565</v>
      </c>
      <c r="L30" s="137">
        <v>9.3487282285340889</v>
      </c>
    </row>
    <row r="31" spans="2:12" x14ac:dyDescent="0.35">
      <c r="B31" s="134" t="s">
        <v>64</v>
      </c>
      <c r="C31" s="136">
        <v>0</v>
      </c>
      <c r="D31" s="136">
        <v>0</v>
      </c>
      <c r="E31" s="136">
        <v>34.799999999999997</v>
      </c>
      <c r="F31" s="136">
        <v>0</v>
      </c>
      <c r="G31" s="136">
        <v>0</v>
      </c>
      <c r="H31" s="136">
        <v>65.7</v>
      </c>
      <c r="I31" s="136">
        <v>92.7</v>
      </c>
      <c r="J31" s="136">
        <v>0.80320000000000003</v>
      </c>
      <c r="K31" s="136">
        <v>33.261768626855357</v>
      </c>
      <c r="L31" s="136">
        <v>5.8608187892573484</v>
      </c>
    </row>
    <row r="32" spans="2:12" x14ac:dyDescent="0.35">
      <c r="B32" s="134" t="s">
        <v>882</v>
      </c>
      <c r="C32" s="136">
        <v>0</v>
      </c>
      <c r="D32" s="136">
        <v>0</v>
      </c>
      <c r="E32" s="136">
        <v>0</v>
      </c>
      <c r="F32" s="136">
        <v>0</v>
      </c>
      <c r="G32" s="136">
        <v>0</v>
      </c>
      <c r="H32" s="136">
        <v>43.9</v>
      </c>
      <c r="I32" s="136">
        <v>24.7</v>
      </c>
      <c r="J32" s="136">
        <v>0.87429999999999997</v>
      </c>
      <c r="K32" s="136">
        <v>101.22783858470302</v>
      </c>
      <c r="L32" s="136">
        <v>3.1329853990996663</v>
      </c>
    </row>
    <row r="33" spans="1:12" x14ac:dyDescent="0.35">
      <c r="B33" s="134" t="s">
        <v>741</v>
      </c>
      <c r="C33" s="136">
        <v>51.757000000000005</v>
      </c>
      <c r="D33" s="136">
        <v>39.148000000000003</v>
      </c>
      <c r="E33" s="136">
        <v>23.295999999999999</v>
      </c>
      <c r="F33" s="136">
        <v>0</v>
      </c>
      <c r="G33" s="136">
        <v>0</v>
      </c>
      <c r="H33" s="136">
        <v>72.301000000000002</v>
      </c>
      <c r="I33" s="136">
        <v>272.39999999999998</v>
      </c>
      <c r="J33" s="136">
        <v>0.83399999999999996</v>
      </c>
      <c r="K33" s="136">
        <v>212.6289782447449</v>
      </c>
      <c r="L33" s="136">
        <v>7.6399435785331322</v>
      </c>
    </row>
    <row r="34" spans="1:12" x14ac:dyDescent="0.35"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</row>
    <row r="35" spans="1:12" x14ac:dyDescent="0.35">
      <c r="B35" s="127" t="s">
        <v>962</v>
      </c>
      <c r="C35" s="133">
        <f>MAX(C7:C33)</f>
        <v>51.757000000000005</v>
      </c>
      <c r="D35" s="133">
        <f t="shared" ref="D35:L35" si="0">MAX(D7:D33)</f>
        <v>39.148000000000003</v>
      </c>
      <c r="E35" s="133">
        <f t="shared" si="0"/>
        <v>53.6</v>
      </c>
      <c r="F35" s="133">
        <f t="shared" si="0"/>
        <v>36</v>
      </c>
      <c r="G35" s="133">
        <f t="shared" si="0"/>
        <v>87</v>
      </c>
      <c r="H35" s="133">
        <f t="shared" si="0"/>
        <v>76.3</v>
      </c>
      <c r="I35" s="133">
        <f t="shared" si="0"/>
        <v>1495.2</v>
      </c>
      <c r="J35" s="133">
        <f t="shared" si="0"/>
        <v>0.98</v>
      </c>
      <c r="K35" s="133">
        <f t="shared" si="0"/>
        <v>708.15669974642628</v>
      </c>
      <c r="L35" s="133">
        <f t="shared" si="0"/>
        <v>16.018312385987304</v>
      </c>
    </row>
    <row r="36" spans="1:12" x14ac:dyDescent="0.35">
      <c r="B36" s="127" t="s">
        <v>963</v>
      </c>
      <c r="C36" s="133">
        <f>MIN(C7:C33)</f>
        <v>0</v>
      </c>
      <c r="D36" s="133">
        <f t="shared" ref="D36:L36" si="1">MIN(D7:D33)</f>
        <v>0</v>
      </c>
      <c r="E36" s="133">
        <f t="shared" si="1"/>
        <v>0</v>
      </c>
      <c r="F36" s="133">
        <f t="shared" si="1"/>
        <v>0</v>
      </c>
      <c r="G36" s="133">
        <f t="shared" si="1"/>
        <v>0</v>
      </c>
      <c r="H36" s="133">
        <f t="shared" si="1"/>
        <v>0</v>
      </c>
      <c r="I36" s="133">
        <f t="shared" si="1"/>
        <v>3</v>
      </c>
      <c r="J36" s="133">
        <f t="shared" si="1"/>
        <v>0.5373</v>
      </c>
      <c r="K36" s="133">
        <f t="shared" si="1"/>
        <v>4.1168583619267061</v>
      </c>
      <c r="L36" s="133">
        <f t="shared" si="1"/>
        <v>1.7669356128662672</v>
      </c>
    </row>
    <row r="39" spans="1:12" x14ac:dyDescent="0.35">
      <c r="A39" s="127"/>
      <c r="B39" s="134" t="s">
        <v>778</v>
      </c>
      <c r="C39" s="134" t="s">
        <v>1178</v>
      </c>
      <c r="D39" s="134" t="s">
        <v>1178</v>
      </c>
      <c r="E39" s="134" t="s">
        <v>1178</v>
      </c>
      <c r="F39" s="134" t="s">
        <v>1178</v>
      </c>
      <c r="G39" s="134" t="s">
        <v>1178</v>
      </c>
      <c r="H39" s="134" t="s">
        <v>1178</v>
      </c>
      <c r="I39" s="134" t="s">
        <v>1178</v>
      </c>
      <c r="J39" s="134" t="s">
        <v>1178</v>
      </c>
      <c r="K39" s="134" t="s">
        <v>1178</v>
      </c>
      <c r="L39" s="134" t="s">
        <v>830</v>
      </c>
    </row>
    <row r="40" spans="1:12" ht="29" x14ac:dyDescent="0.35">
      <c r="A40" s="127" t="s">
        <v>774</v>
      </c>
      <c r="B40" s="134" t="s">
        <v>1124</v>
      </c>
      <c r="C40" s="134" t="s">
        <v>789</v>
      </c>
      <c r="D40" s="134" t="s">
        <v>794</v>
      </c>
      <c r="E40" s="134" t="s">
        <v>795</v>
      </c>
      <c r="F40" s="134" t="s">
        <v>796</v>
      </c>
      <c r="G40" s="134" t="s">
        <v>797</v>
      </c>
      <c r="H40" s="134" t="s">
        <v>798</v>
      </c>
      <c r="I40" s="134" t="s">
        <v>812</v>
      </c>
      <c r="J40" s="134" t="s">
        <v>829</v>
      </c>
      <c r="K40" s="134" t="s">
        <v>817</v>
      </c>
      <c r="L40" s="134" t="s">
        <v>1125</v>
      </c>
    </row>
    <row r="41" spans="1:12" x14ac:dyDescent="0.35">
      <c r="A41" s="127">
        <v>1</v>
      </c>
      <c r="B41" s="134" t="s">
        <v>786</v>
      </c>
      <c r="C41" s="138">
        <f>RANK(C7,C$7:C$33,C$1)</f>
        <v>1</v>
      </c>
      <c r="D41" s="138">
        <f t="shared" ref="D41:K41" si="2">RANK(D7,D$7:D$33,D$1)</f>
        <v>1</v>
      </c>
      <c r="E41" s="138">
        <f t="shared" si="2"/>
        <v>1</v>
      </c>
      <c r="F41" s="138">
        <f t="shared" si="2"/>
        <v>1</v>
      </c>
      <c r="G41" s="138">
        <f t="shared" si="2"/>
        <v>1</v>
      </c>
      <c r="H41" s="138">
        <f t="shared" si="2"/>
        <v>1</v>
      </c>
      <c r="I41" s="138">
        <f t="shared" si="2"/>
        <v>3</v>
      </c>
      <c r="J41" s="138">
        <f t="shared" si="2"/>
        <v>1</v>
      </c>
      <c r="K41" s="138">
        <f t="shared" si="2"/>
        <v>26</v>
      </c>
      <c r="L41" s="138">
        <f>INT(L7*1000)</f>
        <v>1766</v>
      </c>
    </row>
    <row r="42" spans="1:12" x14ac:dyDescent="0.35">
      <c r="A42" s="127">
        <v>2</v>
      </c>
      <c r="B42" s="134" t="s">
        <v>876</v>
      </c>
      <c r="C42" s="138">
        <f t="shared" ref="C42:K42" si="3">RANK(C8,C$7:C$33,C$1)</f>
        <v>1</v>
      </c>
      <c r="D42" s="138">
        <f t="shared" si="3"/>
        <v>1</v>
      </c>
      <c r="E42" s="138">
        <f t="shared" si="3"/>
        <v>1</v>
      </c>
      <c r="F42" s="138">
        <f t="shared" si="3"/>
        <v>1</v>
      </c>
      <c r="G42" s="138">
        <f t="shared" si="3"/>
        <v>1</v>
      </c>
      <c r="H42" s="138">
        <f t="shared" si="3"/>
        <v>1</v>
      </c>
      <c r="I42" s="138">
        <f t="shared" si="3"/>
        <v>16</v>
      </c>
      <c r="J42" s="138">
        <f t="shared" si="3"/>
        <v>21</v>
      </c>
      <c r="K42" s="138">
        <f t="shared" si="3"/>
        <v>3</v>
      </c>
      <c r="L42" s="138">
        <f t="shared" ref="L42:L67" si="4">INT(L8*1000)</f>
        <v>10038</v>
      </c>
    </row>
    <row r="43" spans="1:12" x14ac:dyDescent="0.35">
      <c r="A43" s="127">
        <v>3</v>
      </c>
      <c r="B43" s="134" t="s">
        <v>140</v>
      </c>
      <c r="C43" s="138">
        <f t="shared" ref="C43:K43" si="5">RANK(C9,C$7:C$33,C$1)</f>
        <v>1</v>
      </c>
      <c r="D43" s="138">
        <f t="shared" si="5"/>
        <v>1</v>
      </c>
      <c r="E43" s="138">
        <f t="shared" si="5"/>
        <v>1</v>
      </c>
      <c r="F43" s="138">
        <f t="shared" si="5"/>
        <v>1</v>
      </c>
      <c r="G43" s="138">
        <f t="shared" si="5"/>
        <v>1</v>
      </c>
      <c r="H43" s="138">
        <f t="shared" si="5"/>
        <v>1</v>
      </c>
      <c r="I43" s="138">
        <f t="shared" si="5"/>
        <v>9</v>
      </c>
      <c r="J43" s="138">
        <f t="shared" si="5"/>
        <v>15</v>
      </c>
      <c r="K43" s="138">
        <f t="shared" si="5"/>
        <v>19</v>
      </c>
      <c r="L43" s="138">
        <f t="shared" si="4"/>
        <v>9783</v>
      </c>
    </row>
    <row r="44" spans="1:12" x14ac:dyDescent="0.35">
      <c r="A44" s="127">
        <v>4</v>
      </c>
      <c r="B44" s="134" t="s">
        <v>869</v>
      </c>
      <c r="C44" s="138">
        <f t="shared" ref="C44:K44" si="6">RANK(C10,C$7:C$33,C$1)</f>
        <v>1</v>
      </c>
      <c r="D44" s="138">
        <f t="shared" si="6"/>
        <v>1</v>
      </c>
      <c r="E44" s="138">
        <f t="shared" si="6"/>
        <v>1</v>
      </c>
      <c r="F44" s="138">
        <f t="shared" si="6"/>
        <v>1</v>
      </c>
      <c r="G44" s="138">
        <f t="shared" si="6"/>
        <v>1</v>
      </c>
      <c r="H44" s="138">
        <f t="shared" si="6"/>
        <v>20</v>
      </c>
      <c r="I44" s="138">
        <f t="shared" si="6"/>
        <v>8</v>
      </c>
      <c r="J44" s="138">
        <f t="shared" si="6"/>
        <v>6</v>
      </c>
      <c r="K44" s="138">
        <f t="shared" si="6"/>
        <v>12</v>
      </c>
      <c r="L44" s="138">
        <f t="shared" si="4"/>
        <v>5987</v>
      </c>
    </row>
    <row r="45" spans="1:12" x14ac:dyDescent="0.35">
      <c r="A45" s="127">
        <v>5</v>
      </c>
      <c r="B45" s="134" t="s">
        <v>871</v>
      </c>
      <c r="C45" s="138">
        <f t="shared" ref="C45:K45" si="7">RANK(C11,C$7:C$33,C$1)</f>
        <v>1</v>
      </c>
      <c r="D45" s="138">
        <f t="shared" si="7"/>
        <v>1</v>
      </c>
      <c r="E45" s="138">
        <f t="shared" si="7"/>
        <v>1</v>
      </c>
      <c r="F45" s="138">
        <f t="shared" si="7"/>
        <v>1</v>
      </c>
      <c r="G45" s="138">
        <f t="shared" si="7"/>
        <v>1</v>
      </c>
      <c r="H45" s="138">
        <f t="shared" si="7"/>
        <v>8</v>
      </c>
      <c r="I45" s="138">
        <f t="shared" si="7"/>
        <v>23</v>
      </c>
      <c r="J45" s="138">
        <f t="shared" si="7"/>
        <v>18</v>
      </c>
      <c r="K45" s="138">
        <f t="shared" si="7"/>
        <v>15</v>
      </c>
      <c r="L45" s="138">
        <f t="shared" si="4"/>
        <v>15721</v>
      </c>
    </row>
    <row r="46" spans="1:12" x14ac:dyDescent="0.35">
      <c r="A46" s="127">
        <v>6</v>
      </c>
      <c r="B46" s="134" t="s">
        <v>183</v>
      </c>
      <c r="C46" s="138">
        <f t="shared" ref="C46:K46" si="8">RANK(C12,C$7:C$33,C$1)</f>
        <v>1</v>
      </c>
      <c r="D46" s="138">
        <f t="shared" si="8"/>
        <v>1</v>
      </c>
      <c r="E46" s="138">
        <f t="shared" si="8"/>
        <v>1</v>
      </c>
      <c r="F46" s="138">
        <f t="shared" si="8"/>
        <v>1</v>
      </c>
      <c r="G46" s="138">
        <f t="shared" si="8"/>
        <v>1</v>
      </c>
      <c r="H46" s="138">
        <f t="shared" si="8"/>
        <v>18</v>
      </c>
      <c r="I46" s="138">
        <f t="shared" si="8"/>
        <v>25</v>
      </c>
      <c r="J46" s="138">
        <f t="shared" si="8"/>
        <v>8</v>
      </c>
      <c r="K46" s="138">
        <f t="shared" si="8"/>
        <v>16</v>
      </c>
      <c r="L46" s="138">
        <f t="shared" si="4"/>
        <v>8260</v>
      </c>
    </row>
    <row r="47" spans="1:12" x14ac:dyDescent="0.35">
      <c r="A47" s="127">
        <v>7</v>
      </c>
      <c r="B47" s="134" t="s">
        <v>873</v>
      </c>
      <c r="C47" s="138">
        <f>RANK(C13,C$7:C$33,C$1)</f>
        <v>25</v>
      </c>
      <c r="D47" s="138">
        <f t="shared" ref="D47:K47" si="9">RANK(D13,D$7:D$33,D$1)</f>
        <v>1</v>
      </c>
      <c r="E47" s="138">
        <f t="shared" si="9"/>
        <v>1</v>
      </c>
      <c r="F47" s="138">
        <f t="shared" si="9"/>
        <v>1</v>
      </c>
      <c r="G47" s="138">
        <f t="shared" si="9"/>
        <v>1</v>
      </c>
      <c r="H47" s="138">
        <f t="shared" si="9"/>
        <v>23</v>
      </c>
      <c r="I47" s="138">
        <f t="shared" si="9"/>
        <v>14</v>
      </c>
      <c r="J47" s="138">
        <f t="shared" si="9"/>
        <v>11</v>
      </c>
      <c r="K47" s="138">
        <f t="shared" si="9"/>
        <v>21</v>
      </c>
      <c r="L47" s="138">
        <f t="shared" si="4"/>
        <v>5345</v>
      </c>
    </row>
    <row r="48" spans="1:12" x14ac:dyDescent="0.35">
      <c r="A48" s="127">
        <v>8</v>
      </c>
      <c r="B48" s="134" t="s">
        <v>70</v>
      </c>
      <c r="C48" s="138">
        <f t="shared" ref="C48:K48" si="10">RANK(C14,C$7:C$33,C$1)</f>
        <v>1</v>
      </c>
      <c r="D48" s="138">
        <f t="shared" si="10"/>
        <v>1</v>
      </c>
      <c r="E48" s="138">
        <f t="shared" si="10"/>
        <v>1</v>
      </c>
      <c r="F48" s="138">
        <f t="shared" si="10"/>
        <v>1</v>
      </c>
      <c r="G48" s="138">
        <f t="shared" si="10"/>
        <v>1</v>
      </c>
      <c r="H48" s="138">
        <f t="shared" si="10"/>
        <v>1</v>
      </c>
      <c r="I48" s="138">
        <f t="shared" si="10"/>
        <v>5</v>
      </c>
      <c r="J48" s="138">
        <f t="shared" si="10"/>
        <v>14</v>
      </c>
      <c r="K48" s="138">
        <f t="shared" si="10"/>
        <v>8</v>
      </c>
      <c r="L48" s="138">
        <f t="shared" si="4"/>
        <v>3097</v>
      </c>
    </row>
    <row r="49" spans="1:12" x14ac:dyDescent="0.35">
      <c r="A49" s="127">
        <v>9</v>
      </c>
      <c r="B49" s="134" t="s">
        <v>117</v>
      </c>
      <c r="C49" s="138">
        <f t="shared" ref="C49:K49" si="11">RANK(C15,C$7:C$33,C$1)</f>
        <v>1</v>
      </c>
      <c r="D49" s="138">
        <f t="shared" si="11"/>
        <v>1</v>
      </c>
      <c r="E49" s="138">
        <f t="shared" si="11"/>
        <v>1</v>
      </c>
      <c r="F49" s="138">
        <f t="shared" si="11"/>
        <v>1</v>
      </c>
      <c r="G49" s="138">
        <f t="shared" si="11"/>
        <v>1</v>
      </c>
      <c r="H49" s="138">
        <f t="shared" si="11"/>
        <v>1</v>
      </c>
      <c r="I49" s="138">
        <f t="shared" si="11"/>
        <v>19</v>
      </c>
      <c r="J49" s="138">
        <f t="shared" si="11"/>
        <v>13</v>
      </c>
      <c r="K49" s="138">
        <f t="shared" si="11"/>
        <v>10</v>
      </c>
      <c r="L49" s="138">
        <f t="shared" si="4"/>
        <v>12708</v>
      </c>
    </row>
    <row r="50" spans="1:12" x14ac:dyDescent="0.35">
      <c r="A50" s="127">
        <v>10</v>
      </c>
      <c r="B50" s="134" t="s">
        <v>126</v>
      </c>
      <c r="C50" s="138">
        <f t="shared" ref="C50:K50" si="12">RANK(C16,C$7:C$33,C$1)</f>
        <v>1</v>
      </c>
      <c r="D50" s="138">
        <f t="shared" si="12"/>
        <v>1</v>
      </c>
      <c r="E50" s="138">
        <f t="shared" si="12"/>
        <v>27</v>
      </c>
      <c r="F50" s="138">
        <f t="shared" si="12"/>
        <v>1</v>
      </c>
      <c r="G50" s="138">
        <f t="shared" si="12"/>
        <v>1</v>
      </c>
      <c r="H50" s="138">
        <f t="shared" si="12"/>
        <v>15</v>
      </c>
      <c r="I50" s="138">
        <f t="shared" si="12"/>
        <v>13</v>
      </c>
      <c r="J50" s="138">
        <f t="shared" si="12"/>
        <v>16</v>
      </c>
      <c r="K50" s="138">
        <f t="shared" si="12"/>
        <v>23</v>
      </c>
      <c r="L50" s="138">
        <f t="shared" si="4"/>
        <v>13358</v>
      </c>
    </row>
    <row r="51" spans="1:12" x14ac:dyDescent="0.35">
      <c r="A51" s="127">
        <v>11</v>
      </c>
      <c r="B51" s="134" t="s">
        <v>884</v>
      </c>
      <c r="C51" s="138">
        <f t="shared" ref="C51:K51" si="13">RANK(C17,C$7:C$33,C$1)</f>
        <v>1</v>
      </c>
      <c r="D51" s="138">
        <f t="shared" si="13"/>
        <v>1</v>
      </c>
      <c r="E51" s="138">
        <f t="shared" si="13"/>
        <v>1</v>
      </c>
      <c r="F51" s="138">
        <f t="shared" si="13"/>
        <v>1</v>
      </c>
      <c r="G51" s="138">
        <f t="shared" si="13"/>
        <v>1</v>
      </c>
      <c r="H51" s="138">
        <f t="shared" si="13"/>
        <v>16</v>
      </c>
      <c r="I51" s="138">
        <f t="shared" si="13"/>
        <v>27</v>
      </c>
      <c r="J51" s="138">
        <f t="shared" si="13"/>
        <v>3</v>
      </c>
      <c r="K51" s="138">
        <f t="shared" si="13"/>
        <v>2</v>
      </c>
      <c r="L51" s="138">
        <f t="shared" si="4"/>
        <v>6262</v>
      </c>
    </row>
    <row r="52" spans="1:12" x14ac:dyDescent="0.35">
      <c r="A52" s="127">
        <v>12</v>
      </c>
      <c r="B52" s="134" t="s">
        <v>872</v>
      </c>
      <c r="C52" s="138">
        <f t="shared" ref="C52:K52" si="14">RANK(C18,C$7:C$33,C$1)</f>
        <v>1</v>
      </c>
      <c r="D52" s="138">
        <f t="shared" si="14"/>
        <v>1</v>
      </c>
      <c r="E52" s="138">
        <f t="shared" si="14"/>
        <v>1</v>
      </c>
      <c r="F52" s="138">
        <f t="shared" si="14"/>
        <v>1</v>
      </c>
      <c r="G52" s="138">
        <f t="shared" si="14"/>
        <v>1</v>
      </c>
      <c r="H52" s="138">
        <f t="shared" si="14"/>
        <v>22</v>
      </c>
      <c r="I52" s="138">
        <f t="shared" si="14"/>
        <v>20</v>
      </c>
      <c r="J52" s="138">
        <f t="shared" si="14"/>
        <v>23</v>
      </c>
      <c r="K52" s="138">
        <f t="shared" si="14"/>
        <v>9</v>
      </c>
      <c r="L52" s="138">
        <f t="shared" si="4"/>
        <v>5750</v>
      </c>
    </row>
    <row r="53" spans="1:12" x14ac:dyDescent="0.35">
      <c r="A53" s="127">
        <v>13</v>
      </c>
      <c r="B53" s="134" t="s">
        <v>81</v>
      </c>
      <c r="C53" s="138">
        <f t="shared" ref="C53:K53" si="15">RANK(C19,C$7:C$33,C$1)</f>
        <v>1</v>
      </c>
      <c r="D53" s="138">
        <f t="shared" si="15"/>
        <v>1</v>
      </c>
      <c r="E53" s="138">
        <f t="shared" si="15"/>
        <v>1</v>
      </c>
      <c r="F53" s="138">
        <f t="shared" si="15"/>
        <v>1</v>
      </c>
      <c r="G53" s="138">
        <f t="shared" si="15"/>
        <v>1</v>
      </c>
      <c r="H53" s="138">
        <f t="shared" si="15"/>
        <v>24</v>
      </c>
      <c r="I53" s="138">
        <f t="shared" si="15"/>
        <v>7</v>
      </c>
      <c r="J53" s="138">
        <f t="shared" si="15"/>
        <v>17</v>
      </c>
      <c r="K53" s="138">
        <f t="shared" si="15"/>
        <v>17</v>
      </c>
      <c r="L53" s="138">
        <f t="shared" si="4"/>
        <v>4135</v>
      </c>
    </row>
    <row r="54" spans="1:12" x14ac:dyDescent="0.35">
      <c r="A54" s="127">
        <v>14</v>
      </c>
      <c r="B54" s="134" t="s">
        <v>877</v>
      </c>
      <c r="C54" s="138">
        <f t="shared" ref="C54:K54" si="16">RANK(C20,C$7:C$33,C$1)</f>
        <v>1</v>
      </c>
      <c r="D54" s="138">
        <f t="shared" si="16"/>
        <v>1</v>
      </c>
      <c r="E54" s="138">
        <f t="shared" si="16"/>
        <v>1</v>
      </c>
      <c r="F54" s="138">
        <f t="shared" si="16"/>
        <v>1</v>
      </c>
      <c r="G54" s="138">
        <f t="shared" si="16"/>
        <v>1</v>
      </c>
      <c r="H54" s="138">
        <f t="shared" si="16"/>
        <v>9</v>
      </c>
      <c r="I54" s="138">
        <f t="shared" si="16"/>
        <v>22</v>
      </c>
      <c r="J54" s="138">
        <f t="shared" si="16"/>
        <v>19</v>
      </c>
      <c r="K54" s="138">
        <f t="shared" si="16"/>
        <v>25</v>
      </c>
      <c r="L54" s="138">
        <f t="shared" si="4"/>
        <v>15720</v>
      </c>
    </row>
    <row r="55" spans="1:12" x14ac:dyDescent="0.35">
      <c r="A55" s="127">
        <v>15</v>
      </c>
      <c r="B55" s="134" t="s">
        <v>878</v>
      </c>
      <c r="C55" s="138">
        <f t="shared" ref="C55:K55" si="17">RANK(C21,C$7:C$33,C$1)</f>
        <v>1</v>
      </c>
      <c r="D55" s="138">
        <f t="shared" si="17"/>
        <v>1</v>
      </c>
      <c r="E55" s="138">
        <f t="shared" si="17"/>
        <v>24</v>
      </c>
      <c r="F55" s="138">
        <f t="shared" si="17"/>
        <v>1</v>
      </c>
      <c r="G55" s="138">
        <f t="shared" si="17"/>
        <v>1</v>
      </c>
      <c r="H55" s="138">
        <f t="shared" si="17"/>
        <v>11</v>
      </c>
      <c r="I55" s="138">
        <f t="shared" si="17"/>
        <v>21</v>
      </c>
      <c r="J55" s="138">
        <f t="shared" si="17"/>
        <v>20</v>
      </c>
      <c r="K55" s="138">
        <f t="shared" si="17"/>
        <v>24</v>
      </c>
      <c r="L55" s="138">
        <f t="shared" si="4"/>
        <v>16018</v>
      </c>
    </row>
    <row r="56" spans="1:12" x14ac:dyDescent="0.35">
      <c r="A56" s="127">
        <v>16</v>
      </c>
      <c r="B56" s="134" t="s">
        <v>879</v>
      </c>
      <c r="C56" s="138">
        <f t="shared" ref="C56:K56" si="18">RANK(C22,C$7:C$33,C$1)</f>
        <v>1</v>
      </c>
      <c r="D56" s="138">
        <f t="shared" si="18"/>
        <v>1</v>
      </c>
      <c r="E56" s="138">
        <f t="shared" si="18"/>
        <v>1</v>
      </c>
      <c r="F56" s="138">
        <f t="shared" si="18"/>
        <v>1</v>
      </c>
      <c r="G56" s="138">
        <f t="shared" si="18"/>
        <v>1</v>
      </c>
      <c r="H56" s="138">
        <f t="shared" si="18"/>
        <v>21</v>
      </c>
      <c r="I56" s="138">
        <f t="shared" si="18"/>
        <v>6</v>
      </c>
      <c r="J56" s="138">
        <f t="shared" si="18"/>
        <v>5</v>
      </c>
      <c r="K56" s="138">
        <f t="shared" si="18"/>
        <v>4</v>
      </c>
      <c r="L56" s="138">
        <f t="shared" si="4"/>
        <v>6079</v>
      </c>
    </row>
    <row r="57" spans="1:12" x14ac:dyDescent="0.35">
      <c r="A57" s="127">
        <v>17</v>
      </c>
      <c r="B57" s="134" t="s">
        <v>319</v>
      </c>
      <c r="C57" s="138">
        <f t="shared" ref="C57:K57" si="19">RANK(C23,C$7:C$33,C$1)</f>
        <v>1</v>
      </c>
      <c r="D57" s="138">
        <f t="shared" si="19"/>
        <v>1</v>
      </c>
      <c r="E57" s="138">
        <f t="shared" si="19"/>
        <v>1</v>
      </c>
      <c r="F57" s="138">
        <f t="shared" si="19"/>
        <v>1</v>
      </c>
      <c r="G57" s="138">
        <f t="shared" si="19"/>
        <v>1</v>
      </c>
      <c r="H57" s="138">
        <f t="shared" si="19"/>
        <v>1</v>
      </c>
      <c r="I57" s="138">
        <f t="shared" si="19"/>
        <v>1</v>
      </c>
      <c r="J57" s="138">
        <f t="shared" si="19"/>
        <v>2</v>
      </c>
      <c r="K57" s="138">
        <f t="shared" si="19"/>
        <v>1</v>
      </c>
      <c r="L57" s="138">
        <f t="shared" si="4"/>
        <v>12167</v>
      </c>
    </row>
    <row r="58" spans="1:12" x14ac:dyDescent="0.35">
      <c r="A58" s="127">
        <v>18</v>
      </c>
      <c r="B58" s="134" t="s">
        <v>880</v>
      </c>
      <c r="C58" s="138">
        <f t="shared" ref="C58:K58" si="20">RANK(C24,C$7:C$33,C$1)</f>
        <v>1</v>
      </c>
      <c r="D58" s="138">
        <f t="shared" si="20"/>
        <v>1</v>
      </c>
      <c r="E58" s="138">
        <f t="shared" si="20"/>
        <v>1</v>
      </c>
      <c r="F58" s="138">
        <f t="shared" si="20"/>
        <v>1</v>
      </c>
      <c r="G58" s="138">
        <f t="shared" si="20"/>
        <v>1</v>
      </c>
      <c r="H58" s="138">
        <f t="shared" si="20"/>
        <v>27</v>
      </c>
      <c r="I58" s="138">
        <f t="shared" si="20"/>
        <v>2</v>
      </c>
      <c r="J58" s="138">
        <f t="shared" si="20"/>
        <v>4</v>
      </c>
      <c r="K58" s="138">
        <f t="shared" si="20"/>
        <v>14</v>
      </c>
      <c r="L58" s="138">
        <f t="shared" si="4"/>
        <v>3760</v>
      </c>
    </row>
    <row r="59" spans="1:12" x14ac:dyDescent="0.35">
      <c r="A59" s="127">
        <v>19</v>
      </c>
      <c r="B59" s="134" t="s">
        <v>885</v>
      </c>
      <c r="C59" s="138">
        <f t="shared" ref="C59:K59" si="21">RANK(C25,C$7:C$33,C$1)</f>
        <v>26</v>
      </c>
      <c r="D59" s="138">
        <f t="shared" si="21"/>
        <v>1</v>
      </c>
      <c r="E59" s="138">
        <f t="shared" si="21"/>
        <v>1</v>
      </c>
      <c r="F59" s="138">
        <f t="shared" si="21"/>
        <v>1</v>
      </c>
      <c r="G59" s="138">
        <f t="shared" si="21"/>
        <v>1</v>
      </c>
      <c r="H59" s="138">
        <f t="shared" si="21"/>
        <v>19</v>
      </c>
      <c r="I59" s="138">
        <f t="shared" si="21"/>
        <v>26</v>
      </c>
      <c r="J59" s="138">
        <f t="shared" si="21"/>
        <v>9</v>
      </c>
      <c r="K59" s="138">
        <f t="shared" si="21"/>
        <v>6</v>
      </c>
      <c r="L59" s="138">
        <f t="shared" si="4"/>
        <v>6042</v>
      </c>
    </row>
    <row r="60" spans="1:12" x14ac:dyDescent="0.35">
      <c r="A60" s="127">
        <v>20</v>
      </c>
      <c r="B60" s="134" t="s">
        <v>106</v>
      </c>
      <c r="C60" s="138">
        <f t="shared" ref="C60:K60" si="22">RANK(C26,C$7:C$33,C$1)</f>
        <v>1</v>
      </c>
      <c r="D60" s="138">
        <f t="shared" si="22"/>
        <v>1</v>
      </c>
      <c r="E60" s="138">
        <f t="shared" si="22"/>
        <v>1</v>
      </c>
      <c r="F60" s="138">
        <f t="shared" si="22"/>
        <v>1</v>
      </c>
      <c r="G60" s="138">
        <f t="shared" si="22"/>
        <v>1</v>
      </c>
      <c r="H60" s="138">
        <f t="shared" si="22"/>
        <v>10</v>
      </c>
      <c r="I60" s="138">
        <f t="shared" si="22"/>
        <v>10</v>
      </c>
      <c r="J60" s="138">
        <f t="shared" si="22"/>
        <v>24</v>
      </c>
      <c r="K60" s="138">
        <f t="shared" si="22"/>
        <v>27</v>
      </c>
      <c r="L60" s="138">
        <f t="shared" si="4"/>
        <v>4746</v>
      </c>
    </row>
    <row r="61" spans="1:12" x14ac:dyDescent="0.35">
      <c r="A61" s="127">
        <v>21</v>
      </c>
      <c r="B61" s="134" t="s">
        <v>133</v>
      </c>
      <c r="C61" s="138">
        <f t="shared" ref="C61:K61" si="23">RANK(C27,C$7:C$33,C$1)</f>
        <v>1</v>
      </c>
      <c r="D61" s="138">
        <f t="shared" si="23"/>
        <v>1</v>
      </c>
      <c r="E61" s="138">
        <f t="shared" si="23"/>
        <v>26</v>
      </c>
      <c r="F61" s="138">
        <f t="shared" si="23"/>
        <v>27</v>
      </c>
      <c r="G61" s="138">
        <f t="shared" si="23"/>
        <v>27</v>
      </c>
      <c r="H61" s="138">
        <f t="shared" si="23"/>
        <v>1</v>
      </c>
      <c r="I61" s="138">
        <f t="shared" si="23"/>
        <v>11</v>
      </c>
      <c r="J61" s="138">
        <f t="shared" si="23"/>
        <v>22</v>
      </c>
      <c r="K61" s="138">
        <f t="shared" si="23"/>
        <v>5</v>
      </c>
      <c r="L61" s="138">
        <f t="shared" si="4"/>
        <v>11549</v>
      </c>
    </row>
    <row r="62" spans="1:12" x14ac:dyDescent="0.35">
      <c r="A62" s="127">
        <v>22</v>
      </c>
      <c r="B62" s="134" t="s">
        <v>137</v>
      </c>
      <c r="C62" s="138">
        <f t="shared" ref="C62:K62" si="24">RANK(C28,C$7:C$33,C$1)</f>
        <v>1</v>
      </c>
      <c r="D62" s="138">
        <f t="shared" si="24"/>
        <v>26</v>
      </c>
      <c r="E62" s="138">
        <f t="shared" si="24"/>
        <v>1</v>
      </c>
      <c r="F62" s="138">
        <f t="shared" si="24"/>
        <v>1</v>
      </c>
      <c r="G62" s="138">
        <f t="shared" si="24"/>
        <v>1</v>
      </c>
      <c r="H62" s="138">
        <f t="shared" si="24"/>
        <v>13</v>
      </c>
      <c r="I62" s="138">
        <f t="shared" si="24"/>
        <v>18</v>
      </c>
      <c r="J62" s="138">
        <f t="shared" si="24"/>
        <v>26</v>
      </c>
      <c r="K62" s="138">
        <f t="shared" si="24"/>
        <v>22</v>
      </c>
      <c r="L62" s="138">
        <f t="shared" si="4"/>
        <v>5968</v>
      </c>
    </row>
    <row r="63" spans="1:12" x14ac:dyDescent="0.35">
      <c r="A63" s="127">
        <v>23</v>
      </c>
      <c r="B63" s="134" t="s">
        <v>186</v>
      </c>
      <c r="C63" s="138">
        <f t="shared" ref="C63:K63" si="25">RANK(C29,C$7:C$33,C$1)</f>
        <v>1</v>
      </c>
      <c r="D63" s="138">
        <f t="shared" si="25"/>
        <v>1</v>
      </c>
      <c r="E63" s="138">
        <f t="shared" si="25"/>
        <v>1</v>
      </c>
      <c r="F63" s="138">
        <f t="shared" si="25"/>
        <v>1</v>
      </c>
      <c r="G63" s="138">
        <f t="shared" si="25"/>
        <v>26</v>
      </c>
      <c r="H63" s="138">
        <f t="shared" si="25"/>
        <v>14</v>
      </c>
      <c r="I63" s="138">
        <f t="shared" si="25"/>
        <v>12</v>
      </c>
      <c r="J63" s="138">
        <f t="shared" si="25"/>
        <v>27</v>
      </c>
      <c r="K63" s="138">
        <f t="shared" si="25"/>
        <v>20</v>
      </c>
      <c r="L63" s="138">
        <f t="shared" si="4"/>
        <v>10404</v>
      </c>
    </row>
    <row r="64" spans="1:12" x14ac:dyDescent="0.35">
      <c r="A64" s="127">
        <v>24</v>
      </c>
      <c r="B64" s="134" t="s">
        <v>881</v>
      </c>
      <c r="C64" s="138">
        <f t="shared" ref="C64:K64" si="26">RANK(C30,C$7:C$33,C$1)</f>
        <v>1</v>
      </c>
      <c r="D64" s="138">
        <f t="shared" si="26"/>
        <v>25</v>
      </c>
      <c r="E64" s="138">
        <f t="shared" si="26"/>
        <v>1</v>
      </c>
      <c r="F64" s="138">
        <f t="shared" si="26"/>
        <v>1</v>
      </c>
      <c r="G64" s="138">
        <f t="shared" si="26"/>
        <v>1</v>
      </c>
      <c r="H64" s="138">
        <f t="shared" si="26"/>
        <v>12</v>
      </c>
      <c r="I64" s="138">
        <f t="shared" si="26"/>
        <v>15</v>
      </c>
      <c r="J64" s="138">
        <f t="shared" si="26"/>
        <v>25</v>
      </c>
      <c r="K64" s="138">
        <f t="shared" si="26"/>
        <v>11</v>
      </c>
      <c r="L64" s="138">
        <f t="shared" si="4"/>
        <v>9348</v>
      </c>
    </row>
    <row r="65" spans="1:42" x14ac:dyDescent="0.35">
      <c r="A65" s="127">
        <v>25</v>
      </c>
      <c r="B65" s="134" t="s">
        <v>64</v>
      </c>
      <c r="C65" s="138">
        <f t="shared" ref="C65:K65" si="27">RANK(C31,C$7:C$33,C$1)</f>
        <v>1</v>
      </c>
      <c r="D65" s="138">
        <f t="shared" si="27"/>
        <v>1</v>
      </c>
      <c r="E65" s="138">
        <f t="shared" si="27"/>
        <v>25</v>
      </c>
      <c r="F65" s="138">
        <f t="shared" si="27"/>
        <v>1</v>
      </c>
      <c r="G65" s="138">
        <f t="shared" si="27"/>
        <v>1</v>
      </c>
      <c r="H65" s="138">
        <f t="shared" si="27"/>
        <v>25</v>
      </c>
      <c r="I65" s="138">
        <f t="shared" si="27"/>
        <v>17</v>
      </c>
      <c r="J65" s="138">
        <f t="shared" si="27"/>
        <v>12</v>
      </c>
      <c r="K65" s="138">
        <f t="shared" si="27"/>
        <v>18</v>
      </c>
      <c r="L65" s="138">
        <f t="shared" si="4"/>
        <v>5860</v>
      </c>
    </row>
    <row r="66" spans="1:42" x14ac:dyDescent="0.35">
      <c r="A66" s="127">
        <v>26</v>
      </c>
      <c r="B66" s="134" t="s">
        <v>882</v>
      </c>
      <c r="C66" s="138">
        <f t="shared" ref="C66:K66" si="28">RANK(C32,C$7:C$33,C$1)</f>
        <v>1</v>
      </c>
      <c r="D66" s="138">
        <f t="shared" si="28"/>
        <v>1</v>
      </c>
      <c r="E66" s="138">
        <f t="shared" si="28"/>
        <v>1</v>
      </c>
      <c r="F66" s="138">
        <f t="shared" si="28"/>
        <v>1</v>
      </c>
      <c r="G66" s="138">
        <f t="shared" si="28"/>
        <v>1</v>
      </c>
      <c r="H66" s="138">
        <f t="shared" si="28"/>
        <v>17</v>
      </c>
      <c r="I66" s="138">
        <f t="shared" si="28"/>
        <v>24</v>
      </c>
      <c r="J66" s="138">
        <f t="shared" si="28"/>
        <v>7</v>
      </c>
      <c r="K66" s="138">
        <f t="shared" si="28"/>
        <v>13</v>
      </c>
      <c r="L66" s="138">
        <f t="shared" si="4"/>
        <v>3132</v>
      </c>
    </row>
    <row r="67" spans="1:42" x14ac:dyDescent="0.35">
      <c r="A67" s="128">
        <v>27</v>
      </c>
      <c r="B67" s="134" t="s">
        <v>741</v>
      </c>
      <c r="C67" s="138">
        <f t="shared" ref="C67:K67" si="29">RANK(C33,C$7:C$33,C$1)</f>
        <v>27</v>
      </c>
      <c r="D67" s="138">
        <f t="shared" si="29"/>
        <v>27</v>
      </c>
      <c r="E67" s="138">
        <f t="shared" si="29"/>
        <v>23</v>
      </c>
      <c r="F67" s="138">
        <f t="shared" si="29"/>
        <v>1</v>
      </c>
      <c r="G67" s="138">
        <f t="shared" si="29"/>
        <v>1</v>
      </c>
      <c r="H67" s="138">
        <f t="shared" si="29"/>
        <v>26</v>
      </c>
      <c r="I67" s="138">
        <f t="shared" si="29"/>
        <v>4</v>
      </c>
      <c r="J67" s="138">
        <f t="shared" si="29"/>
        <v>10</v>
      </c>
      <c r="K67" s="138">
        <f t="shared" si="29"/>
        <v>7</v>
      </c>
      <c r="L67" s="138">
        <f t="shared" si="4"/>
        <v>7639</v>
      </c>
    </row>
    <row r="68" spans="1:42" x14ac:dyDescent="0.35">
      <c r="A68" s="127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</row>
    <row r="69" spans="1:42" x14ac:dyDescent="0.35">
      <c r="A69" s="127"/>
      <c r="B69" s="127" t="s">
        <v>962</v>
      </c>
      <c r="C69" s="130">
        <f>MAX(C41:C67)</f>
        <v>27</v>
      </c>
      <c r="D69" s="130">
        <f t="shared" ref="D69:L69" si="30">MAX(D41:D67)</f>
        <v>27</v>
      </c>
      <c r="E69" s="130">
        <f t="shared" si="30"/>
        <v>27</v>
      </c>
      <c r="F69" s="130">
        <f t="shared" si="30"/>
        <v>27</v>
      </c>
      <c r="G69" s="130">
        <f t="shared" si="30"/>
        <v>27</v>
      </c>
      <c r="H69" s="130">
        <f t="shared" si="30"/>
        <v>27</v>
      </c>
      <c r="I69" s="130">
        <f t="shared" si="30"/>
        <v>27</v>
      </c>
      <c r="J69" s="130">
        <f t="shared" si="30"/>
        <v>27</v>
      </c>
      <c r="K69" s="130">
        <f t="shared" si="30"/>
        <v>27</v>
      </c>
      <c r="L69" s="131">
        <f t="shared" si="30"/>
        <v>16018</v>
      </c>
    </row>
    <row r="70" spans="1:42" x14ac:dyDescent="0.35">
      <c r="A70" s="127"/>
      <c r="B70" s="127" t="s">
        <v>963</v>
      </c>
      <c r="C70" s="131">
        <f>MIN(C41:C67)</f>
        <v>1</v>
      </c>
      <c r="D70" s="131">
        <f t="shared" ref="D70:L70" si="31">MIN(D41:D67)</f>
        <v>1</v>
      </c>
      <c r="E70" s="131">
        <f t="shared" si="31"/>
        <v>1</v>
      </c>
      <c r="F70" s="131">
        <f t="shared" si="31"/>
        <v>1</v>
      </c>
      <c r="G70" s="131">
        <f t="shared" si="31"/>
        <v>1</v>
      </c>
      <c r="H70" s="131">
        <f t="shared" si="31"/>
        <v>1</v>
      </c>
      <c r="I70" s="131">
        <f t="shared" si="31"/>
        <v>1</v>
      </c>
      <c r="J70" s="131">
        <f t="shared" si="31"/>
        <v>1</v>
      </c>
      <c r="K70" s="131">
        <f t="shared" si="31"/>
        <v>1</v>
      </c>
      <c r="L70" s="131">
        <f t="shared" si="31"/>
        <v>1766</v>
      </c>
    </row>
    <row r="73" spans="1:42" x14ac:dyDescent="0.35">
      <c r="C73" s="190" t="s">
        <v>1126</v>
      </c>
      <c r="D73" s="191"/>
      <c r="E73" s="191"/>
      <c r="F73" s="191"/>
      <c r="G73" s="191"/>
      <c r="H73" s="191"/>
      <c r="I73" s="191"/>
      <c r="J73" s="191"/>
      <c r="K73" s="191"/>
    </row>
    <row r="74" spans="1:42" x14ac:dyDescent="0.35">
      <c r="C74" s="191"/>
      <c r="D74" s="191"/>
      <c r="E74" s="191"/>
      <c r="F74" s="191"/>
      <c r="G74" s="191"/>
      <c r="H74" s="191"/>
      <c r="I74" s="191"/>
      <c r="J74" s="191"/>
      <c r="K74" s="191"/>
    </row>
    <row r="78" spans="1:42" ht="18" x14ac:dyDescent="0.35">
      <c r="B78" s="111"/>
      <c r="C78"/>
      <c r="D78"/>
      <c r="E78"/>
      <c r="F78"/>
      <c r="G78"/>
      <c r="H78"/>
      <c r="I78"/>
      <c r="J78"/>
      <c r="K78"/>
      <c r="L78"/>
      <c r="M78"/>
      <c r="N78"/>
      <c r="O78"/>
      <c r="T78" s="111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</row>
    <row r="79" spans="1:42" x14ac:dyDescent="0.35">
      <c r="B79" s="112"/>
      <c r="C79"/>
      <c r="D79"/>
      <c r="E79"/>
      <c r="F79"/>
      <c r="G79"/>
      <c r="H79"/>
      <c r="I79"/>
      <c r="J79"/>
      <c r="K79"/>
      <c r="L79"/>
      <c r="M79"/>
      <c r="N79"/>
      <c r="O79"/>
      <c r="T79" s="112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</row>
    <row r="80" spans="1:42" x14ac:dyDescent="0.35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</row>
    <row r="81" spans="2:42" x14ac:dyDescent="0.35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</row>
    <row r="82" spans="2:42" x14ac:dyDescent="0.35">
      <c r="B82" s="113" t="s">
        <v>973</v>
      </c>
      <c r="C82" s="114">
        <v>8433239</v>
      </c>
      <c r="D82" s="113" t="s">
        <v>974</v>
      </c>
      <c r="E82" s="114">
        <v>27</v>
      </c>
      <c r="F82" s="113" t="s">
        <v>975</v>
      </c>
      <c r="G82" s="114">
        <v>9</v>
      </c>
      <c r="H82" s="113" t="s">
        <v>976</v>
      </c>
      <c r="I82" s="114">
        <v>27</v>
      </c>
      <c r="J82" s="113" t="s">
        <v>977</v>
      </c>
      <c r="K82" s="114">
        <v>0</v>
      </c>
      <c r="L82" s="113" t="s">
        <v>978</v>
      </c>
      <c r="M82" s="114" t="s">
        <v>1127</v>
      </c>
      <c r="N82"/>
      <c r="O82"/>
      <c r="T82" s="113" t="s">
        <v>973</v>
      </c>
      <c r="U82" s="114">
        <v>3589152</v>
      </c>
      <c r="V82" s="113" t="s">
        <v>974</v>
      </c>
      <c r="W82" s="114">
        <v>27</v>
      </c>
      <c r="X82" s="113" t="s">
        <v>975</v>
      </c>
      <c r="Y82" s="114">
        <v>18</v>
      </c>
      <c r="Z82" s="113" t="s">
        <v>976</v>
      </c>
      <c r="AA82" s="114">
        <v>27</v>
      </c>
      <c r="AB82" s="113" t="s">
        <v>977</v>
      </c>
      <c r="AC82" s="114">
        <v>0</v>
      </c>
      <c r="AD82" s="113" t="s">
        <v>978</v>
      </c>
      <c r="AE82" s="114" t="s">
        <v>1144</v>
      </c>
      <c r="AF82"/>
      <c r="AG82"/>
      <c r="AH82"/>
      <c r="AI82"/>
      <c r="AJ82"/>
      <c r="AK82"/>
      <c r="AL82"/>
      <c r="AM82"/>
      <c r="AN82"/>
      <c r="AO82"/>
      <c r="AP82"/>
    </row>
    <row r="83" spans="2:42" ht="18.5" thickBot="1" x14ac:dyDescent="0.4">
      <c r="B83" s="111"/>
      <c r="C83"/>
      <c r="D83"/>
      <c r="E83"/>
      <c r="F83"/>
      <c r="G83"/>
      <c r="H83"/>
      <c r="I83"/>
      <c r="J83"/>
      <c r="K83"/>
      <c r="L83" s="192">
        <f>CORREL(L85:L111,M85:M111)</f>
        <v>0.65092492719209305</v>
      </c>
      <c r="M83" s="192"/>
      <c r="N83" t="s">
        <v>1175</v>
      </c>
      <c r="O83" s="64">
        <f>CORREL(L85:L111,O85:O111)</f>
        <v>0.87576121849654653</v>
      </c>
      <c r="T83" s="111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</row>
    <row r="84" spans="2:42" ht="15" thickBot="1" x14ac:dyDescent="0.4">
      <c r="B84" s="115" t="s">
        <v>980</v>
      </c>
      <c r="C84" s="115" t="s">
        <v>981</v>
      </c>
      <c r="D84" s="115" t="s">
        <v>982</v>
      </c>
      <c r="E84" s="115" t="s">
        <v>983</v>
      </c>
      <c r="F84" s="115" t="s">
        <v>984</v>
      </c>
      <c r="G84" s="115" t="s">
        <v>985</v>
      </c>
      <c r="H84" s="115" t="s">
        <v>986</v>
      </c>
      <c r="I84" s="115" t="s">
        <v>987</v>
      </c>
      <c r="J84" s="115" t="s">
        <v>988</v>
      </c>
      <c r="K84" s="115" t="s">
        <v>989</v>
      </c>
      <c r="L84" s="115" t="s">
        <v>1104</v>
      </c>
      <c r="M84" s="123" t="str">
        <f>L171</f>
        <v>Estimations (Y)</v>
      </c>
      <c r="N84" s="123" t="str">
        <f>N171</f>
        <v>Differences</v>
      </c>
      <c r="O84" s="123" t="s">
        <v>1174</v>
      </c>
      <c r="P84" s="123" t="s">
        <v>1176</v>
      </c>
      <c r="T84" s="115" t="s">
        <v>980</v>
      </c>
      <c r="U84" s="115" t="s">
        <v>981</v>
      </c>
      <c r="V84" s="115" t="s">
        <v>982</v>
      </c>
      <c r="W84" s="115" t="s">
        <v>983</v>
      </c>
      <c r="X84" s="115" t="s">
        <v>984</v>
      </c>
      <c r="Y84" s="115" t="s">
        <v>985</v>
      </c>
      <c r="Z84" s="115" t="s">
        <v>986</v>
      </c>
      <c r="AA84" s="115" t="s">
        <v>987</v>
      </c>
      <c r="AB84" s="115" t="s">
        <v>988</v>
      </c>
      <c r="AC84" s="115" t="s">
        <v>989</v>
      </c>
      <c r="AD84" s="115" t="s">
        <v>990</v>
      </c>
      <c r="AE84" s="115" t="s">
        <v>991</v>
      </c>
      <c r="AF84" s="115" t="s">
        <v>992</v>
      </c>
      <c r="AG84" s="115" t="s">
        <v>993</v>
      </c>
      <c r="AH84" s="115" t="s">
        <v>994</v>
      </c>
      <c r="AI84" s="115" t="s">
        <v>995</v>
      </c>
      <c r="AJ84" s="115" t="s">
        <v>996</v>
      </c>
      <c r="AK84" s="115" t="s">
        <v>997</v>
      </c>
      <c r="AL84" s="115" t="s">
        <v>998</v>
      </c>
      <c r="AM84" s="115" t="s">
        <v>999</v>
      </c>
      <c r="AN84"/>
      <c r="AO84"/>
      <c r="AP84"/>
    </row>
    <row r="85" spans="2:42" ht="15" thickBot="1" x14ac:dyDescent="0.4">
      <c r="B85" s="115" t="s">
        <v>1000</v>
      </c>
      <c r="C85" s="116">
        <v>1</v>
      </c>
      <c r="D85" s="116">
        <v>1</v>
      </c>
      <c r="E85" s="116">
        <v>1</v>
      </c>
      <c r="F85" s="116">
        <v>1</v>
      </c>
      <c r="G85" s="116">
        <v>1</v>
      </c>
      <c r="H85" s="116">
        <v>1</v>
      </c>
      <c r="I85" s="116">
        <v>3</v>
      </c>
      <c r="J85" s="116">
        <v>1</v>
      </c>
      <c r="K85" s="116">
        <v>26</v>
      </c>
      <c r="L85" s="116">
        <v>1766</v>
      </c>
      <c r="M85" s="124">
        <f>L172</f>
        <v>7105.4</v>
      </c>
      <c r="N85" s="125">
        <f t="shared" ref="N85:N111" si="32">N172</f>
        <v>-5339.4</v>
      </c>
      <c r="O85">
        <f>AM172</f>
        <v>7448.2</v>
      </c>
      <c r="P85" s="86">
        <f>AO172</f>
        <v>-5682.2</v>
      </c>
      <c r="T85" s="115" t="s">
        <v>1000</v>
      </c>
      <c r="U85" s="116">
        <v>1</v>
      </c>
      <c r="V85" s="116">
        <v>1</v>
      </c>
      <c r="W85" s="116">
        <v>1</v>
      </c>
      <c r="X85" s="116">
        <v>1</v>
      </c>
      <c r="Y85" s="116">
        <v>1</v>
      </c>
      <c r="Z85" s="116">
        <v>1</v>
      </c>
      <c r="AA85" s="116">
        <v>3</v>
      </c>
      <c r="AB85" s="116">
        <v>1</v>
      </c>
      <c r="AC85" s="116">
        <v>26</v>
      </c>
      <c r="AD85" s="116">
        <v>27</v>
      </c>
      <c r="AE85" s="116">
        <v>27</v>
      </c>
      <c r="AF85" s="116">
        <v>27</v>
      </c>
      <c r="AG85" s="116">
        <v>27</v>
      </c>
      <c r="AH85" s="116">
        <v>27</v>
      </c>
      <c r="AI85" s="116">
        <v>27</v>
      </c>
      <c r="AJ85" s="116">
        <v>25</v>
      </c>
      <c r="AK85" s="116">
        <v>27</v>
      </c>
      <c r="AL85" s="116">
        <v>2</v>
      </c>
      <c r="AM85" s="116">
        <v>1766</v>
      </c>
      <c r="AN85"/>
      <c r="AO85"/>
      <c r="AP85"/>
    </row>
    <row r="86" spans="2:42" ht="15" thickBot="1" x14ac:dyDescent="0.4">
      <c r="B86" s="115" t="s">
        <v>1001</v>
      </c>
      <c r="C86" s="116">
        <v>1</v>
      </c>
      <c r="D86" s="116">
        <v>1</v>
      </c>
      <c r="E86" s="116">
        <v>1</v>
      </c>
      <c r="F86" s="116">
        <v>1</v>
      </c>
      <c r="G86" s="116">
        <v>1</v>
      </c>
      <c r="H86" s="116">
        <v>1</v>
      </c>
      <c r="I86" s="116">
        <v>16</v>
      </c>
      <c r="J86" s="116">
        <v>21</v>
      </c>
      <c r="K86" s="116">
        <v>3</v>
      </c>
      <c r="L86" s="116">
        <v>10038</v>
      </c>
      <c r="M86" s="124">
        <f t="shared" ref="M86:M111" si="33">L173</f>
        <v>11940.8</v>
      </c>
      <c r="N86" s="125">
        <f t="shared" si="32"/>
        <v>-1902.8</v>
      </c>
      <c r="O86">
        <f t="shared" ref="O86:O111" si="34">AM173</f>
        <v>10425.6</v>
      </c>
      <c r="P86" s="86">
        <f t="shared" ref="P86:P111" si="35">AO173</f>
        <v>-387.6</v>
      </c>
      <c r="T86" s="115" t="s">
        <v>1001</v>
      </c>
      <c r="U86" s="116">
        <v>1</v>
      </c>
      <c r="V86" s="116">
        <v>1</v>
      </c>
      <c r="W86" s="116">
        <v>1</v>
      </c>
      <c r="X86" s="116">
        <v>1</v>
      </c>
      <c r="Y86" s="116">
        <v>1</v>
      </c>
      <c r="Z86" s="116">
        <v>1</v>
      </c>
      <c r="AA86" s="116">
        <v>16</v>
      </c>
      <c r="AB86" s="116">
        <v>21</v>
      </c>
      <c r="AC86" s="116">
        <v>3</v>
      </c>
      <c r="AD86" s="116">
        <v>27</v>
      </c>
      <c r="AE86" s="116">
        <v>27</v>
      </c>
      <c r="AF86" s="116">
        <v>27</v>
      </c>
      <c r="AG86" s="116">
        <v>27</v>
      </c>
      <c r="AH86" s="116">
        <v>27</v>
      </c>
      <c r="AI86" s="116">
        <v>27</v>
      </c>
      <c r="AJ86" s="116">
        <v>12</v>
      </c>
      <c r="AK86" s="116">
        <v>7</v>
      </c>
      <c r="AL86" s="116">
        <v>25</v>
      </c>
      <c r="AM86" s="116">
        <v>10038</v>
      </c>
      <c r="AN86"/>
      <c r="AO86"/>
      <c r="AP86"/>
    </row>
    <row r="87" spans="2:42" ht="15" thickBot="1" x14ac:dyDescent="0.4">
      <c r="B87" s="115" t="s">
        <v>1002</v>
      </c>
      <c r="C87" s="116">
        <v>1</v>
      </c>
      <c r="D87" s="116">
        <v>1</v>
      </c>
      <c r="E87" s="116">
        <v>1</v>
      </c>
      <c r="F87" s="116">
        <v>1</v>
      </c>
      <c r="G87" s="116">
        <v>1</v>
      </c>
      <c r="H87" s="116">
        <v>1</v>
      </c>
      <c r="I87" s="116">
        <v>9</v>
      </c>
      <c r="J87" s="116">
        <v>15</v>
      </c>
      <c r="K87" s="116">
        <v>19</v>
      </c>
      <c r="L87" s="116">
        <v>9783</v>
      </c>
      <c r="M87" s="124">
        <f t="shared" si="33"/>
        <v>10368.799999999999</v>
      </c>
      <c r="N87" s="125">
        <f t="shared" si="32"/>
        <v>-585.79999999999995</v>
      </c>
      <c r="O87">
        <f t="shared" si="34"/>
        <v>8235.9</v>
      </c>
      <c r="P87" s="86">
        <f t="shared" si="35"/>
        <v>1547.1</v>
      </c>
      <c r="T87" s="115" t="s">
        <v>1002</v>
      </c>
      <c r="U87" s="116">
        <v>1</v>
      </c>
      <c r="V87" s="116">
        <v>1</v>
      </c>
      <c r="W87" s="116">
        <v>1</v>
      </c>
      <c r="X87" s="116">
        <v>1</v>
      </c>
      <c r="Y87" s="116">
        <v>1</v>
      </c>
      <c r="Z87" s="116">
        <v>1</v>
      </c>
      <c r="AA87" s="116">
        <v>9</v>
      </c>
      <c r="AB87" s="116">
        <v>15</v>
      </c>
      <c r="AC87" s="116">
        <v>19</v>
      </c>
      <c r="AD87" s="116">
        <v>27</v>
      </c>
      <c r="AE87" s="116">
        <v>27</v>
      </c>
      <c r="AF87" s="116">
        <v>27</v>
      </c>
      <c r="AG87" s="116">
        <v>27</v>
      </c>
      <c r="AH87" s="116">
        <v>27</v>
      </c>
      <c r="AI87" s="116">
        <v>27</v>
      </c>
      <c r="AJ87" s="116">
        <v>19</v>
      </c>
      <c r="AK87" s="116">
        <v>13</v>
      </c>
      <c r="AL87" s="116">
        <v>9</v>
      </c>
      <c r="AM87" s="116">
        <v>9783</v>
      </c>
      <c r="AN87"/>
      <c r="AO87"/>
      <c r="AP87"/>
    </row>
    <row r="88" spans="2:42" ht="15" thickBot="1" x14ac:dyDescent="0.4">
      <c r="B88" s="115" t="s">
        <v>1003</v>
      </c>
      <c r="C88" s="116">
        <v>1</v>
      </c>
      <c r="D88" s="116">
        <v>1</v>
      </c>
      <c r="E88" s="116">
        <v>1</v>
      </c>
      <c r="F88" s="116">
        <v>1</v>
      </c>
      <c r="G88" s="116">
        <v>1</v>
      </c>
      <c r="H88" s="116">
        <v>20</v>
      </c>
      <c r="I88" s="116">
        <v>8</v>
      </c>
      <c r="J88" s="116">
        <v>6</v>
      </c>
      <c r="K88" s="116">
        <v>12</v>
      </c>
      <c r="L88" s="116">
        <v>5987</v>
      </c>
      <c r="M88" s="124">
        <f t="shared" si="33"/>
        <v>5862.7</v>
      </c>
      <c r="N88" s="125">
        <f t="shared" si="32"/>
        <v>124.3</v>
      </c>
      <c r="O88">
        <f t="shared" si="34"/>
        <v>3942.7</v>
      </c>
      <c r="P88" s="86">
        <f t="shared" si="35"/>
        <v>2044.3</v>
      </c>
      <c r="T88" s="115" t="s">
        <v>1003</v>
      </c>
      <c r="U88" s="116">
        <v>1</v>
      </c>
      <c r="V88" s="116">
        <v>1</v>
      </c>
      <c r="W88" s="116">
        <v>1</v>
      </c>
      <c r="X88" s="116">
        <v>1</v>
      </c>
      <c r="Y88" s="116">
        <v>1</v>
      </c>
      <c r="Z88" s="116">
        <v>20</v>
      </c>
      <c r="AA88" s="116">
        <v>8</v>
      </c>
      <c r="AB88" s="116">
        <v>6</v>
      </c>
      <c r="AC88" s="116">
        <v>12</v>
      </c>
      <c r="AD88" s="116">
        <v>27</v>
      </c>
      <c r="AE88" s="116">
        <v>27</v>
      </c>
      <c r="AF88" s="116">
        <v>27</v>
      </c>
      <c r="AG88" s="116">
        <v>27</v>
      </c>
      <c r="AH88" s="116">
        <v>27</v>
      </c>
      <c r="AI88" s="116">
        <v>8</v>
      </c>
      <c r="AJ88" s="116">
        <v>20</v>
      </c>
      <c r="AK88" s="116">
        <v>22</v>
      </c>
      <c r="AL88" s="116">
        <v>16</v>
      </c>
      <c r="AM88" s="116">
        <v>5987</v>
      </c>
      <c r="AN88"/>
      <c r="AO88"/>
      <c r="AP88"/>
    </row>
    <row r="89" spans="2:42" ht="15" thickBot="1" x14ac:dyDescent="0.4">
      <c r="B89" s="115" t="s">
        <v>1004</v>
      </c>
      <c r="C89" s="116">
        <v>1</v>
      </c>
      <c r="D89" s="116">
        <v>1</v>
      </c>
      <c r="E89" s="116">
        <v>1</v>
      </c>
      <c r="F89" s="116">
        <v>1</v>
      </c>
      <c r="G89" s="116">
        <v>1</v>
      </c>
      <c r="H89" s="116">
        <v>8</v>
      </c>
      <c r="I89" s="116">
        <v>23</v>
      </c>
      <c r="J89" s="116">
        <v>18</v>
      </c>
      <c r="K89" s="116">
        <v>15</v>
      </c>
      <c r="L89" s="116">
        <v>15721</v>
      </c>
      <c r="M89" s="124">
        <f t="shared" si="33"/>
        <v>10368.799999999999</v>
      </c>
      <c r="N89" s="125">
        <f t="shared" si="32"/>
        <v>5352.2</v>
      </c>
      <c r="O89">
        <f t="shared" si="34"/>
        <v>12138.1</v>
      </c>
      <c r="P89" s="86">
        <f t="shared" si="35"/>
        <v>3582.9</v>
      </c>
      <c r="T89" s="115" t="s">
        <v>1004</v>
      </c>
      <c r="U89" s="116">
        <v>1</v>
      </c>
      <c r="V89" s="116">
        <v>1</v>
      </c>
      <c r="W89" s="116">
        <v>1</v>
      </c>
      <c r="X89" s="116">
        <v>1</v>
      </c>
      <c r="Y89" s="116">
        <v>1</v>
      </c>
      <c r="Z89" s="116">
        <v>8</v>
      </c>
      <c r="AA89" s="116">
        <v>23</v>
      </c>
      <c r="AB89" s="116">
        <v>18</v>
      </c>
      <c r="AC89" s="116">
        <v>15</v>
      </c>
      <c r="AD89" s="116">
        <v>27</v>
      </c>
      <c r="AE89" s="116">
        <v>27</v>
      </c>
      <c r="AF89" s="116">
        <v>27</v>
      </c>
      <c r="AG89" s="116">
        <v>27</v>
      </c>
      <c r="AH89" s="116">
        <v>27</v>
      </c>
      <c r="AI89" s="116">
        <v>20</v>
      </c>
      <c r="AJ89" s="116">
        <v>5</v>
      </c>
      <c r="AK89" s="116">
        <v>10</v>
      </c>
      <c r="AL89" s="116">
        <v>13</v>
      </c>
      <c r="AM89" s="116">
        <v>15721</v>
      </c>
      <c r="AN89"/>
      <c r="AO89"/>
      <c r="AP89"/>
    </row>
    <row r="90" spans="2:42" ht="15" thickBot="1" x14ac:dyDescent="0.4">
      <c r="B90" s="115" t="s">
        <v>1005</v>
      </c>
      <c r="C90" s="116">
        <v>1</v>
      </c>
      <c r="D90" s="116">
        <v>1</v>
      </c>
      <c r="E90" s="116">
        <v>1</v>
      </c>
      <c r="F90" s="116">
        <v>1</v>
      </c>
      <c r="G90" s="116">
        <v>1</v>
      </c>
      <c r="H90" s="116">
        <v>18</v>
      </c>
      <c r="I90" s="116">
        <v>25</v>
      </c>
      <c r="J90" s="116">
        <v>8</v>
      </c>
      <c r="K90" s="116">
        <v>16</v>
      </c>
      <c r="L90" s="116">
        <v>8260</v>
      </c>
      <c r="M90" s="124">
        <f t="shared" si="33"/>
        <v>6179.5</v>
      </c>
      <c r="N90" s="125">
        <f t="shared" si="32"/>
        <v>2080.5</v>
      </c>
      <c r="O90">
        <f t="shared" si="34"/>
        <v>5915.9</v>
      </c>
      <c r="P90" s="86">
        <f t="shared" si="35"/>
        <v>2344.1</v>
      </c>
      <c r="T90" s="115" t="s">
        <v>1005</v>
      </c>
      <c r="U90" s="116">
        <v>1</v>
      </c>
      <c r="V90" s="116">
        <v>1</v>
      </c>
      <c r="W90" s="116">
        <v>1</v>
      </c>
      <c r="X90" s="116">
        <v>1</v>
      </c>
      <c r="Y90" s="116">
        <v>1</v>
      </c>
      <c r="Z90" s="116">
        <v>18</v>
      </c>
      <c r="AA90" s="116">
        <v>25</v>
      </c>
      <c r="AB90" s="116">
        <v>8</v>
      </c>
      <c r="AC90" s="116">
        <v>16</v>
      </c>
      <c r="AD90" s="116">
        <v>27</v>
      </c>
      <c r="AE90" s="116">
        <v>27</v>
      </c>
      <c r="AF90" s="116">
        <v>27</v>
      </c>
      <c r="AG90" s="116">
        <v>27</v>
      </c>
      <c r="AH90" s="116">
        <v>27</v>
      </c>
      <c r="AI90" s="116">
        <v>10</v>
      </c>
      <c r="AJ90" s="116">
        <v>3</v>
      </c>
      <c r="AK90" s="116">
        <v>20</v>
      </c>
      <c r="AL90" s="116">
        <v>12</v>
      </c>
      <c r="AM90" s="116">
        <v>8260</v>
      </c>
      <c r="AN90"/>
      <c r="AO90"/>
      <c r="AP90"/>
    </row>
    <row r="91" spans="2:42" ht="15" thickBot="1" x14ac:dyDescent="0.4">
      <c r="B91" s="115" t="s">
        <v>1006</v>
      </c>
      <c r="C91" s="116">
        <v>25</v>
      </c>
      <c r="D91" s="116">
        <v>1</v>
      </c>
      <c r="E91" s="116">
        <v>1</v>
      </c>
      <c r="F91" s="116">
        <v>1</v>
      </c>
      <c r="G91" s="116">
        <v>1</v>
      </c>
      <c r="H91" s="116">
        <v>23</v>
      </c>
      <c r="I91" s="116">
        <v>14</v>
      </c>
      <c r="J91" s="116">
        <v>11</v>
      </c>
      <c r="K91" s="116">
        <v>21</v>
      </c>
      <c r="L91" s="116">
        <v>5345</v>
      </c>
      <c r="M91" s="124">
        <f t="shared" si="33"/>
        <v>5862.7</v>
      </c>
      <c r="N91" s="125">
        <f t="shared" si="32"/>
        <v>-517.70000000000005</v>
      </c>
      <c r="O91">
        <f t="shared" si="34"/>
        <v>5551.4</v>
      </c>
      <c r="P91" s="86">
        <f t="shared" si="35"/>
        <v>-206.4</v>
      </c>
      <c r="T91" s="115" t="s">
        <v>1006</v>
      </c>
      <c r="U91" s="116">
        <v>25</v>
      </c>
      <c r="V91" s="116">
        <v>1</v>
      </c>
      <c r="W91" s="116">
        <v>1</v>
      </c>
      <c r="X91" s="116">
        <v>1</v>
      </c>
      <c r="Y91" s="116">
        <v>1</v>
      </c>
      <c r="Z91" s="116">
        <v>23</v>
      </c>
      <c r="AA91" s="116">
        <v>14</v>
      </c>
      <c r="AB91" s="116">
        <v>11</v>
      </c>
      <c r="AC91" s="116">
        <v>21</v>
      </c>
      <c r="AD91" s="116">
        <v>3</v>
      </c>
      <c r="AE91" s="116">
        <v>27</v>
      </c>
      <c r="AF91" s="116">
        <v>27</v>
      </c>
      <c r="AG91" s="116">
        <v>27</v>
      </c>
      <c r="AH91" s="116">
        <v>27</v>
      </c>
      <c r="AI91" s="116">
        <v>5</v>
      </c>
      <c r="AJ91" s="116">
        <v>14</v>
      </c>
      <c r="AK91" s="116">
        <v>17</v>
      </c>
      <c r="AL91" s="116">
        <v>7</v>
      </c>
      <c r="AM91" s="116">
        <v>5345</v>
      </c>
      <c r="AN91"/>
      <c r="AO91"/>
      <c r="AP91"/>
    </row>
    <row r="92" spans="2:42" ht="15" thickBot="1" x14ac:dyDescent="0.4">
      <c r="B92" s="115" t="s">
        <v>1007</v>
      </c>
      <c r="C92" s="116">
        <v>1</v>
      </c>
      <c r="D92" s="116">
        <v>1</v>
      </c>
      <c r="E92" s="116">
        <v>1</v>
      </c>
      <c r="F92" s="116">
        <v>1</v>
      </c>
      <c r="G92" s="116">
        <v>1</v>
      </c>
      <c r="H92" s="116">
        <v>1</v>
      </c>
      <c r="I92" s="116">
        <v>5</v>
      </c>
      <c r="J92" s="116">
        <v>14</v>
      </c>
      <c r="K92" s="116">
        <v>8</v>
      </c>
      <c r="L92" s="116">
        <v>3097</v>
      </c>
      <c r="M92" s="124">
        <f t="shared" si="33"/>
        <v>10368.799999999999</v>
      </c>
      <c r="N92" s="125">
        <f t="shared" si="32"/>
        <v>-7271.8</v>
      </c>
      <c r="O92">
        <f t="shared" si="34"/>
        <v>4908</v>
      </c>
      <c r="P92" s="86">
        <f t="shared" si="35"/>
        <v>-1811</v>
      </c>
      <c r="T92" s="115" t="s">
        <v>1007</v>
      </c>
      <c r="U92" s="116">
        <v>1</v>
      </c>
      <c r="V92" s="116">
        <v>1</v>
      </c>
      <c r="W92" s="116">
        <v>1</v>
      </c>
      <c r="X92" s="116">
        <v>1</v>
      </c>
      <c r="Y92" s="116">
        <v>1</v>
      </c>
      <c r="Z92" s="116">
        <v>1</v>
      </c>
      <c r="AA92" s="116">
        <v>5</v>
      </c>
      <c r="AB92" s="116">
        <v>14</v>
      </c>
      <c r="AC92" s="116">
        <v>8</v>
      </c>
      <c r="AD92" s="116">
        <v>27</v>
      </c>
      <c r="AE92" s="116">
        <v>27</v>
      </c>
      <c r="AF92" s="116">
        <v>27</v>
      </c>
      <c r="AG92" s="116">
        <v>27</v>
      </c>
      <c r="AH92" s="116">
        <v>27</v>
      </c>
      <c r="AI92" s="116">
        <v>27</v>
      </c>
      <c r="AJ92" s="116">
        <v>23</v>
      </c>
      <c r="AK92" s="116">
        <v>14</v>
      </c>
      <c r="AL92" s="116">
        <v>20</v>
      </c>
      <c r="AM92" s="116">
        <v>3097</v>
      </c>
      <c r="AN92"/>
      <c r="AO92"/>
      <c r="AP92"/>
    </row>
    <row r="93" spans="2:42" ht="15" thickBot="1" x14ac:dyDescent="0.4">
      <c r="B93" s="115" t="s">
        <v>1008</v>
      </c>
      <c r="C93" s="116">
        <v>1</v>
      </c>
      <c r="D93" s="116">
        <v>1</v>
      </c>
      <c r="E93" s="116">
        <v>1</v>
      </c>
      <c r="F93" s="116">
        <v>1</v>
      </c>
      <c r="G93" s="116">
        <v>1</v>
      </c>
      <c r="H93" s="116">
        <v>1</v>
      </c>
      <c r="I93" s="116">
        <v>19</v>
      </c>
      <c r="J93" s="116">
        <v>13</v>
      </c>
      <c r="K93" s="116">
        <v>10</v>
      </c>
      <c r="L93" s="116">
        <v>12708</v>
      </c>
      <c r="M93" s="124">
        <f t="shared" si="33"/>
        <v>10407.799999999999</v>
      </c>
      <c r="N93" s="125">
        <f t="shared" si="32"/>
        <v>2300.1999999999998</v>
      </c>
      <c r="O93">
        <f t="shared" si="34"/>
        <v>9045.9</v>
      </c>
      <c r="P93" s="86">
        <f t="shared" si="35"/>
        <v>3662.1</v>
      </c>
      <c r="T93" s="115" t="s">
        <v>1008</v>
      </c>
      <c r="U93" s="116">
        <v>1</v>
      </c>
      <c r="V93" s="116">
        <v>1</v>
      </c>
      <c r="W93" s="116">
        <v>1</v>
      </c>
      <c r="X93" s="116">
        <v>1</v>
      </c>
      <c r="Y93" s="116">
        <v>1</v>
      </c>
      <c r="Z93" s="116">
        <v>1</v>
      </c>
      <c r="AA93" s="116">
        <v>19</v>
      </c>
      <c r="AB93" s="116">
        <v>13</v>
      </c>
      <c r="AC93" s="116">
        <v>10</v>
      </c>
      <c r="AD93" s="116">
        <v>27</v>
      </c>
      <c r="AE93" s="116">
        <v>27</v>
      </c>
      <c r="AF93" s="116">
        <v>27</v>
      </c>
      <c r="AG93" s="116">
        <v>27</v>
      </c>
      <c r="AH93" s="116">
        <v>27</v>
      </c>
      <c r="AI93" s="116">
        <v>27</v>
      </c>
      <c r="AJ93" s="116">
        <v>9</v>
      </c>
      <c r="AK93" s="116">
        <v>15</v>
      </c>
      <c r="AL93" s="116">
        <v>18</v>
      </c>
      <c r="AM93" s="116">
        <v>12708</v>
      </c>
      <c r="AN93"/>
      <c r="AO93"/>
      <c r="AP93"/>
    </row>
    <row r="94" spans="2:42" ht="15" thickBot="1" x14ac:dyDescent="0.4">
      <c r="B94" s="115" t="s">
        <v>1009</v>
      </c>
      <c r="C94" s="116">
        <v>1</v>
      </c>
      <c r="D94" s="116">
        <v>1</v>
      </c>
      <c r="E94" s="116">
        <v>27</v>
      </c>
      <c r="F94" s="116">
        <v>1</v>
      </c>
      <c r="G94" s="116">
        <v>1</v>
      </c>
      <c r="H94" s="116">
        <v>15</v>
      </c>
      <c r="I94" s="116">
        <v>13</v>
      </c>
      <c r="J94" s="116">
        <v>16</v>
      </c>
      <c r="K94" s="116">
        <v>23</v>
      </c>
      <c r="L94" s="116">
        <v>13358</v>
      </c>
      <c r="M94" s="124">
        <f t="shared" si="33"/>
        <v>8925.9</v>
      </c>
      <c r="N94" s="125">
        <f t="shared" si="32"/>
        <v>4432.1000000000004</v>
      </c>
      <c r="O94">
        <f t="shared" si="34"/>
        <v>13873.5</v>
      </c>
      <c r="P94" s="86">
        <f t="shared" si="35"/>
        <v>-515.5</v>
      </c>
      <c r="T94" s="115" t="s">
        <v>1009</v>
      </c>
      <c r="U94" s="116">
        <v>1</v>
      </c>
      <c r="V94" s="116">
        <v>1</v>
      </c>
      <c r="W94" s="116">
        <v>27</v>
      </c>
      <c r="X94" s="116">
        <v>1</v>
      </c>
      <c r="Y94" s="116">
        <v>1</v>
      </c>
      <c r="Z94" s="116">
        <v>15</v>
      </c>
      <c r="AA94" s="116">
        <v>13</v>
      </c>
      <c r="AB94" s="116">
        <v>16</v>
      </c>
      <c r="AC94" s="116">
        <v>23</v>
      </c>
      <c r="AD94" s="116">
        <v>27</v>
      </c>
      <c r="AE94" s="116">
        <v>27</v>
      </c>
      <c r="AF94" s="116">
        <v>1</v>
      </c>
      <c r="AG94" s="116">
        <v>27</v>
      </c>
      <c r="AH94" s="116">
        <v>27</v>
      </c>
      <c r="AI94" s="116">
        <v>13</v>
      </c>
      <c r="AJ94" s="116">
        <v>15</v>
      </c>
      <c r="AK94" s="116">
        <v>12</v>
      </c>
      <c r="AL94" s="116">
        <v>5</v>
      </c>
      <c r="AM94" s="116">
        <v>13358</v>
      </c>
      <c r="AN94"/>
      <c r="AO94"/>
      <c r="AP94"/>
    </row>
    <row r="95" spans="2:42" ht="15" thickBot="1" x14ac:dyDescent="0.4">
      <c r="B95" s="115" t="s">
        <v>1010</v>
      </c>
      <c r="C95" s="116">
        <v>1</v>
      </c>
      <c r="D95" s="116">
        <v>1</v>
      </c>
      <c r="E95" s="116">
        <v>1</v>
      </c>
      <c r="F95" s="116">
        <v>1</v>
      </c>
      <c r="G95" s="116">
        <v>1</v>
      </c>
      <c r="H95" s="116">
        <v>16</v>
      </c>
      <c r="I95" s="116">
        <v>27</v>
      </c>
      <c r="J95" s="116">
        <v>3</v>
      </c>
      <c r="K95" s="116">
        <v>2</v>
      </c>
      <c r="L95" s="116">
        <v>6262</v>
      </c>
      <c r="M95" s="124">
        <f t="shared" si="33"/>
        <v>7877.3</v>
      </c>
      <c r="N95" s="125">
        <f t="shared" si="32"/>
        <v>-1615.3</v>
      </c>
      <c r="O95">
        <f t="shared" si="34"/>
        <v>8532.9</v>
      </c>
      <c r="P95" s="86">
        <f t="shared" si="35"/>
        <v>-2270.9</v>
      </c>
      <c r="T95" s="115" t="s">
        <v>1010</v>
      </c>
      <c r="U95" s="116">
        <v>1</v>
      </c>
      <c r="V95" s="116">
        <v>1</v>
      </c>
      <c r="W95" s="116">
        <v>1</v>
      </c>
      <c r="X95" s="116">
        <v>1</v>
      </c>
      <c r="Y95" s="116">
        <v>1</v>
      </c>
      <c r="Z95" s="116">
        <v>16</v>
      </c>
      <c r="AA95" s="116">
        <v>27</v>
      </c>
      <c r="AB95" s="116">
        <v>3</v>
      </c>
      <c r="AC95" s="116">
        <v>2</v>
      </c>
      <c r="AD95" s="116">
        <v>27</v>
      </c>
      <c r="AE95" s="116">
        <v>27</v>
      </c>
      <c r="AF95" s="116">
        <v>27</v>
      </c>
      <c r="AG95" s="116">
        <v>27</v>
      </c>
      <c r="AH95" s="116">
        <v>27</v>
      </c>
      <c r="AI95" s="116">
        <v>12</v>
      </c>
      <c r="AJ95" s="116">
        <v>1</v>
      </c>
      <c r="AK95" s="116">
        <v>25</v>
      </c>
      <c r="AL95" s="116">
        <v>26</v>
      </c>
      <c r="AM95" s="116">
        <v>6262</v>
      </c>
      <c r="AN95"/>
      <c r="AO95"/>
      <c r="AP95"/>
    </row>
    <row r="96" spans="2:42" ht="15" thickBot="1" x14ac:dyDescent="0.4">
      <c r="B96" s="115" t="s">
        <v>1011</v>
      </c>
      <c r="C96" s="116">
        <v>1</v>
      </c>
      <c r="D96" s="116">
        <v>1</v>
      </c>
      <c r="E96" s="116">
        <v>1</v>
      </c>
      <c r="F96" s="116">
        <v>1</v>
      </c>
      <c r="G96" s="116">
        <v>1</v>
      </c>
      <c r="H96" s="116">
        <v>22</v>
      </c>
      <c r="I96" s="116">
        <v>20</v>
      </c>
      <c r="J96" s="116">
        <v>23</v>
      </c>
      <c r="K96" s="116">
        <v>9</v>
      </c>
      <c r="L96" s="116">
        <v>5750</v>
      </c>
      <c r="M96" s="124">
        <f t="shared" si="33"/>
        <v>4799</v>
      </c>
      <c r="N96" s="125">
        <f t="shared" si="32"/>
        <v>951</v>
      </c>
      <c r="O96">
        <f t="shared" si="34"/>
        <v>5972.5</v>
      </c>
      <c r="P96" s="86">
        <f t="shared" si="35"/>
        <v>-222.5</v>
      </c>
      <c r="T96" s="115" t="s">
        <v>1011</v>
      </c>
      <c r="U96" s="116">
        <v>1</v>
      </c>
      <c r="V96" s="116">
        <v>1</v>
      </c>
      <c r="W96" s="116">
        <v>1</v>
      </c>
      <c r="X96" s="116">
        <v>1</v>
      </c>
      <c r="Y96" s="116">
        <v>1</v>
      </c>
      <c r="Z96" s="116">
        <v>22</v>
      </c>
      <c r="AA96" s="116">
        <v>20</v>
      </c>
      <c r="AB96" s="116">
        <v>23</v>
      </c>
      <c r="AC96" s="116">
        <v>9</v>
      </c>
      <c r="AD96" s="116">
        <v>27</v>
      </c>
      <c r="AE96" s="116">
        <v>27</v>
      </c>
      <c r="AF96" s="116">
        <v>27</v>
      </c>
      <c r="AG96" s="116">
        <v>27</v>
      </c>
      <c r="AH96" s="116">
        <v>27</v>
      </c>
      <c r="AI96" s="116">
        <v>6</v>
      </c>
      <c r="AJ96" s="116">
        <v>8</v>
      </c>
      <c r="AK96" s="116">
        <v>5</v>
      </c>
      <c r="AL96" s="116">
        <v>19</v>
      </c>
      <c r="AM96" s="116">
        <v>5750</v>
      </c>
      <c r="AN96"/>
      <c r="AO96"/>
      <c r="AP96"/>
    </row>
    <row r="97" spans="2:42" ht="15" thickBot="1" x14ac:dyDescent="0.4">
      <c r="B97" s="115" t="s">
        <v>1012</v>
      </c>
      <c r="C97" s="116">
        <v>1</v>
      </c>
      <c r="D97" s="116">
        <v>1</v>
      </c>
      <c r="E97" s="116">
        <v>1</v>
      </c>
      <c r="F97" s="116">
        <v>1</v>
      </c>
      <c r="G97" s="116">
        <v>1</v>
      </c>
      <c r="H97" s="116">
        <v>24</v>
      </c>
      <c r="I97" s="116">
        <v>7</v>
      </c>
      <c r="J97" s="116">
        <v>17</v>
      </c>
      <c r="K97" s="116">
        <v>17</v>
      </c>
      <c r="L97" s="116">
        <v>4135</v>
      </c>
      <c r="M97" s="124">
        <f t="shared" si="33"/>
        <v>5823.7</v>
      </c>
      <c r="N97" s="125">
        <f t="shared" si="32"/>
        <v>-1688.7</v>
      </c>
      <c r="O97">
        <f t="shared" si="34"/>
        <v>4294.8</v>
      </c>
      <c r="P97" s="86">
        <f t="shared" si="35"/>
        <v>-159.80000000000001</v>
      </c>
      <c r="T97" s="115" t="s">
        <v>1012</v>
      </c>
      <c r="U97" s="116">
        <v>1</v>
      </c>
      <c r="V97" s="116">
        <v>1</v>
      </c>
      <c r="W97" s="116">
        <v>1</v>
      </c>
      <c r="X97" s="116">
        <v>1</v>
      </c>
      <c r="Y97" s="116">
        <v>1</v>
      </c>
      <c r="Z97" s="116">
        <v>24</v>
      </c>
      <c r="AA97" s="116">
        <v>7</v>
      </c>
      <c r="AB97" s="116">
        <v>17</v>
      </c>
      <c r="AC97" s="116">
        <v>17</v>
      </c>
      <c r="AD97" s="116">
        <v>27</v>
      </c>
      <c r="AE97" s="116">
        <v>27</v>
      </c>
      <c r="AF97" s="116">
        <v>27</v>
      </c>
      <c r="AG97" s="116">
        <v>27</v>
      </c>
      <c r="AH97" s="116">
        <v>27</v>
      </c>
      <c r="AI97" s="116">
        <v>4</v>
      </c>
      <c r="AJ97" s="116">
        <v>21</v>
      </c>
      <c r="AK97" s="116">
        <v>11</v>
      </c>
      <c r="AL97" s="116">
        <v>11</v>
      </c>
      <c r="AM97" s="116">
        <v>4135</v>
      </c>
      <c r="AN97"/>
      <c r="AO97"/>
      <c r="AP97"/>
    </row>
    <row r="98" spans="2:42" ht="15" thickBot="1" x14ac:dyDescent="0.4">
      <c r="B98" s="115" t="s">
        <v>1013</v>
      </c>
      <c r="C98" s="116">
        <v>1</v>
      </c>
      <c r="D98" s="116">
        <v>1</v>
      </c>
      <c r="E98" s="116">
        <v>1</v>
      </c>
      <c r="F98" s="116">
        <v>1</v>
      </c>
      <c r="G98" s="116">
        <v>1</v>
      </c>
      <c r="H98" s="116">
        <v>9</v>
      </c>
      <c r="I98" s="116">
        <v>22</v>
      </c>
      <c r="J98" s="116">
        <v>19</v>
      </c>
      <c r="K98" s="116">
        <v>25</v>
      </c>
      <c r="L98" s="116">
        <v>15720</v>
      </c>
      <c r="M98" s="124">
        <f t="shared" si="33"/>
        <v>10207.1</v>
      </c>
      <c r="N98" s="125">
        <f t="shared" si="32"/>
        <v>5512.9</v>
      </c>
      <c r="O98">
        <f t="shared" si="34"/>
        <v>12137.6</v>
      </c>
      <c r="P98" s="86">
        <f t="shared" si="35"/>
        <v>3582.4</v>
      </c>
      <c r="T98" s="115" t="s">
        <v>1013</v>
      </c>
      <c r="U98" s="116">
        <v>1</v>
      </c>
      <c r="V98" s="116">
        <v>1</v>
      </c>
      <c r="W98" s="116">
        <v>1</v>
      </c>
      <c r="X98" s="116">
        <v>1</v>
      </c>
      <c r="Y98" s="116">
        <v>1</v>
      </c>
      <c r="Z98" s="116">
        <v>9</v>
      </c>
      <c r="AA98" s="116">
        <v>22</v>
      </c>
      <c r="AB98" s="116">
        <v>19</v>
      </c>
      <c r="AC98" s="116">
        <v>25</v>
      </c>
      <c r="AD98" s="116">
        <v>27</v>
      </c>
      <c r="AE98" s="116">
        <v>27</v>
      </c>
      <c r="AF98" s="116">
        <v>27</v>
      </c>
      <c r="AG98" s="116">
        <v>27</v>
      </c>
      <c r="AH98" s="116">
        <v>27</v>
      </c>
      <c r="AI98" s="116">
        <v>19</v>
      </c>
      <c r="AJ98" s="116">
        <v>6</v>
      </c>
      <c r="AK98" s="116">
        <v>9</v>
      </c>
      <c r="AL98" s="116">
        <v>3</v>
      </c>
      <c r="AM98" s="116">
        <v>15720</v>
      </c>
      <c r="AN98"/>
      <c r="AO98"/>
      <c r="AP98"/>
    </row>
    <row r="99" spans="2:42" ht="15" thickBot="1" x14ac:dyDescent="0.4">
      <c r="B99" s="115" t="s">
        <v>1014</v>
      </c>
      <c r="C99" s="116">
        <v>1</v>
      </c>
      <c r="D99" s="116">
        <v>1</v>
      </c>
      <c r="E99" s="116">
        <v>24</v>
      </c>
      <c r="F99" s="116">
        <v>1</v>
      </c>
      <c r="G99" s="116">
        <v>1</v>
      </c>
      <c r="H99" s="116">
        <v>11</v>
      </c>
      <c r="I99" s="116">
        <v>21</v>
      </c>
      <c r="J99" s="116">
        <v>20</v>
      </c>
      <c r="K99" s="116">
        <v>24</v>
      </c>
      <c r="L99" s="116">
        <v>16018</v>
      </c>
      <c r="M99" s="124">
        <f t="shared" si="33"/>
        <v>10368.799999999999</v>
      </c>
      <c r="N99" s="125">
        <f t="shared" si="32"/>
        <v>5649.2</v>
      </c>
      <c r="O99">
        <f t="shared" si="34"/>
        <v>14070.8</v>
      </c>
      <c r="P99" s="86">
        <f t="shared" si="35"/>
        <v>1947.2</v>
      </c>
      <c r="T99" s="115" t="s">
        <v>1014</v>
      </c>
      <c r="U99" s="116">
        <v>1</v>
      </c>
      <c r="V99" s="116">
        <v>1</v>
      </c>
      <c r="W99" s="116">
        <v>24</v>
      </c>
      <c r="X99" s="116">
        <v>1</v>
      </c>
      <c r="Y99" s="116">
        <v>1</v>
      </c>
      <c r="Z99" s="116">
        <v>11</v>
      </c>
      <c r="AA99" s="116">
        <v>21</v>
      </c>
      <c r="AB99" s="116">
        <v>20</v>
      </c>
      <c r="AC99" s="116">
        <v>24</v>
      </c>
      <c r="AD99" s="116">
        <v>27</v>
      </c>
      <c r="AE99" s="116">
        <v>27</v>
      </c>
      <c r="AF99" s="116">
        <v>4</v>
      </c>
      <c r="AG99" s="116">
        <v>27</v>
      </c>
      <c r="AH99" s="116">
        <v>27</v>
      </c>
      <c r="AI99" s="116">
        <v>17</v>
      </c>
      <c r="AJ99" s="116">
        <v>7</v>
      </c>
      <c r="AK99" s="116">
        <v>8</v>
      </c>
      <c r="AL99" s="116">
        <v>4</v>
      </c>
      <c r="AM99" s="116">
        <v>16018</v>
      </c>
      <c r="AN99"/>
      <c r="AO99"/>
      <c r="AP99"/>
    </row>
    <row r="100" spans="2:42" ht="15" thickBot="1" x14ac:dyDescent="0.4">
      <c r="B100" s="115" t="s">
        <v>1015</v>
      </c>
      <c r="C100" s="116">
        <v>1</v>
      </c>
      <c r="D100" s="116">
        <v>1</v>
      </c>
      <c r="E100" s="116">
        <v>1</v>
      </c>
      <c r="F100" s="116">
        <v>1</v>
      </c>
      <c r="G100" s="116">
        <v>1</v>
      </c>
      <c r="H100" s="116">
        <v>21</v>
      </c>
      <c r="I100" s="116">
        <v>6</v>
      </c>
      <c r="J100" s="116">
        <v>5</v>
      </c>
      <c r="K100" s="116">
        <v>4</v>
      </c>
      <c r="L100" s="116">
        <v>6079</v>
      </c>
      <c r="M100" s="124">
        <f t="shared" si="33"/>
        <v>7441.2</v>
      </c>
      <c r="N100" s="125">
        <f t="shared" si="32"/>
        <v>-1362.2</v>
      </c>
      <c r="O100">
        <f t="shared" si="34"/>
        <v>5498.9</v>
      </c>
      <c r="P100" s="86">
        <f t="shared" si="35"/>
        <v>580.1</v>
      </c>
      <c r="T100" s="115" t="s">
        <v>1015</v>
      </c>
      <c r="U100" s="116">
        <v>1</v>
      </c>
      <c r="V100" s="116">
        <v>1</v>
      </c>
      <c r="W100" s="116">
        <v>1</v>
      </c>
      <c r="X100" s="116">
        <v>1</v>
      </c>
      <c r="Y100" s="116">
        <v>1</v>
      </c>
      <c r="Z100" s="116">
        <v>21</v>
      </c>
      <c r="AA100" s="116">
        <v>6</v>
      </c>
      <c r="AB100" s="116">
        <v>5</v>
      </c>
      <c r="AC100" s="116">
        <v>4</v>
      </c>
      <c r="AD100" s="116">
        <v>27</v>
      </c>
      <c r="AE100" s="116">
        <v>27</v>
      </c>
      <c r="AF100" s="116">
        <v>27</v>
      </c>
      <c r="AG100" s="116">
        <v>27</v>
      </c>
      <c r="AH100" s="116">
        <v>27</v>
      </c>
      <c r="AI100" s="116">
        <v>7</v>
      </c>
      <c r="AJ100" s="116">
        <v>22</v>
      </c>
      <c r="AK100" s="116">
        <v>23</v>
      </c>
      <c r="AL100" s="116">
        <v>24</v>
      </c>
      <c r="AM100" s="116">
        <v>6079</v>
      </c>
      <c r="AN100"/>
      <c r="AO100"/>
      <c r="AP100"/>
    </row>
    <row r="101" spans="2:42" ht="15" thickBot="1" x14ac:dyDescent="0.4">
      <c r="B101" s="115" t="s">
        <v>1016</v>
      </c>
      <c r="C101" s="116">
        <v>1</v>
      </c>
      <c r="D101" s="116">
        <v>1</v>
      </c>
      <c r="E101" s="116">
        <v>1</v>
      </c>
      <c r="F101" s="116">
        <v>1</v>
      </c>
      <c r="G101" s="116">
        <v>1</v>
      </c>
      <c r="H101" s="116">
        <v>1</v>
      </c>
      <c r="I101" s="116">
        <v>1</v>
      </c>
      <c r="J101" s="116">
        <v>2</v>
      </c>
      <c r="K101" s="116">
        <v>1</v>
      </c>
      <c r="L101" s="116">
        <v>12167</v>
      </c>
      <c r="M101" s="124">
        <f t="shared" si="33"/>
        <v>15288.7</v>
      </c>
      <c r="N101" s="125">
        <f t="shared" si="32"/>
        <v>-3121.7</v>
      </c>
      <c r="O101">
        <f t="shared" si="34"/>
        <v>12636.1</v>
      </c>
      <c r="P101" s="86">
        <f t="shared" si="35"/>
        <v>-469.1</v>
      </c>
      <c r="T101" s="115" t="s">
        <v>1016</v>
      </c>
      <c r="U101" s="116">
        <v>1</v>
      </c>
      <c r="V101" s="116">
        <v>1</v>
      </c>
      <c r="W101" s="116">
        <v>1</v>
      </c>
      <c r="X101" s="116">
        <v>1</v>
      </c>
      <c r="Y101" s="116">
        <v>1</v>
      </c>
      <c r="Z101" s="116">
        <v>1</v>
      </c>
      <c r="AA101" s="116">
        <v>1</v>
      </c>
      <c r="AB101" s="116">
        <v>2</v>
      </c>
      <c r="AC101" s="116">
        <v>1</v>
      </c>
      <c r="AD101" s="116">
        <v>27</v>
      </c>
      <c r="AE101" s="116">
        <v>27</v>
      </c>
      <c r="AF101" s="116">
        <v>27</v>
      </c>
      <c r="AG101" s="116">
        <v>27</v>
      </c>
      <c r="AH101" s="116">
        <v>27</v>
      </c>
      <c r="AI101" s="116">
        <v>27</v>
      </c>
      <c r="AJ101" s="116">
        <v>27</v>
      </c>
      <c r="AK101" s="116">
        <v>26</v>
      </c>
      <c r="AL101" s="116">
        <v>27</v>
      </c>
      <c r="AM101" s="116">
        <v>12167</v>
      </c>
      <c r="AN101"/>
      <c r="AO101"/>
      <c r="AP101"/>
    </row>
    <row r="102" spans="2:42" ht="15" thickBot="1" x14ac:dyDescent="0.4">
      <c r="B102" s="115" t="s">
        <v>1017</v>
      </c>
      <c r="C102" s="116">
        <v>1</v>
      </c>
      <c r="D102" s="116">
        <v>1</v>
      </c>
      <c r="E102" s="116">
        <v>1</v>
      </c>
      <c r="F102" s="116">
        <v>1</v>
      </c>
      <c r="G102" s="116">
        <v>1</v>
      </c>
      <c r="H102" s="116">
        <v>27</v>
      </c>
      <c r="I102" s="116">
        <v>2</v>
      </c>
      <c r="J102" s="116">
        <v>4</v>
      </c>
      <c r="K102" s="116">
        <v>14</v>
      </c>
      <c r="L102" s="116">
        <v>3760</v>
      </c>
      <c r="M102" s="124">
        <f t="shared" si="33"/>
        <v>6183.3</v>
      </c>
      <c r="N102" s="125">
        <f t="shared" si="32"/>
        <v>-2423.3000000000002</v>
      </c>
      <c r="O102">
        <f t="shared" si="34"/>
        <v>5043.5</v>
      </c>
      <c r="P102" s="86">
        <f t="shared" si="35"/>
        <v>-1283.5</v>
      </c>
      <c r="T102" s="115" t="s">
        <v>1017</v>
      </c>
      <c r="U102" s="116">
        <v>1</v>
      </c>
      <c r="V102" s="116">
        <v>1</v>
      </c>
      <c r="W102" s="116">
        <v>1</v>
      </c>
      <c r="X102" s="116">
        <v>1</v>
      </c>
      <c r="Y102" s="116">
        <v>1</v>
      </c>
      <c r="Z102" s="116">
        <v>27</v>
      </c>
      <c r="AA102" s="116">
        <v>2</v>
      </c>
      <c r="AB102" s="116">
        <v>4</v>
      </c>
      <c r="AC102" s="116">
        <v>14</v>
      </c>
      <c r="AD102" s="116">
        <v>27</v>
      </c>
      <c r="AE102" s="116">
        <v>27</v>
      </c>
      <c r="AF102" s="116">
        <v>27</v>
      </c>
      <c r="AG102" s="116">
        <v>27</v>
      </c>
      <c r="AH102" s="116">
        <v>27</v>
      </c>
      <c r="AI102" s="116">
        <v>1</v>
      </c>
      <c r="AJ102" s="116">
        <v>26</v>
      </c>
      <c r="AK102" s="116">
        <v>24</v>
      </c>
      <c r="AL102" s="116">
        <v>14</v>
      </c>
      <c r="AM102" s="116">
        <v>3760</v>
      </c>
      <c r="AN102"/>
      <c r="AO102"/>
      <c r="AP102"/>
    </row>
    <row r="103" spans="2:42" ht="15" thickBot="1" x14ac:dyDescent="0.4">
      <c r="B103" s="115" t="s">
        <v>1018</v>
      </c>
      <c r="C103" s="116">
        <v>26</v>
      </c>
      <c r="D103" s="116">
        <v>1</v>
      </c>
      <c r="E103" s="116">
        <v>1</v>
      </c>
      <c r="F103" s="116">
        <v>1</v>
      </c>
      <c r="G103" s="116">
        <v>1</v>
      </c>
      <c r="H103" s="116">
        <v>19</v>
      </c>
      <c r="I103" s="116">
        <v>26</v>
      </c>
      <c r="J103" s="116">
        <v>9</v>
      </c>
      <c r="K103" s="116">
        <v>6</v>
      </c>
      <c r="L103" s="116">
        <v>6042</v>
      </c>
      <c r="M103" s="124">
        <f t="shared" si="33"/>
        <v>7421.1</v>
      </c>
      <c r="N103" s="125">
        <f t="shared" si="32"/>
        <v>-1379.1</v>
      </c>
      <c r="O103">
        <f t="shared" si="34"/>
        <v>6275.2</v>
      </c>
      <c r="P103" s="86">
        <f t="shared" si="35"/>
        <v>-233.2</v>
      </c>
      <c r="T103" s="115" t="s">
        <v>1018</v>
      </c>
      <c r="U103" s="116">
        <v>26</v>
      </c>
      <c r="V103" s="116">
        <v>1</v>
      </c>
      <c r="W103" s="116">
        <v>1</v>
      </c>
      <c r="X103" s="116">
        <v>1</v>
      </c>
      <c r="Y103" s="116">
        <v>1</v>
      </c>
      <c r="Z103" s="116">
        <v>19</v>
      </c>
      <c r="AA103" s="116">
        <v>26</v>
      </c>
      <c r="AB103" s="116">
        <v>9</v>
      </c>
      <c r="AC103" s="116">
        <v>6</v>
      </c>
      <c r="AD103" s="116">
        <v>2</v>
      </c>
      <c r="AE103" s="116">
        <v>27</v>
      </c>
      <c r="AF103" s="116">
        <v>27</v>
      </c>
      <c r="AG103" s="116">
        <v>27</v>
      </c>
      <c r="AH103" s="116">
        <v>27</v>
      </c>
      <c r="AI103" s="116">
        <v>9</v>
      </c>
      <c r="AJ103" s="116">
        <v>2</v>
      </c>
      <c r="AK103" s="116">
        <v>19</v>
      </c>
      <c r="AL103" s="116">
        <v>22</v>
      </c>
      <c r="AM103" s="116">
        <v>6042</v>
      </c>
      <c r="AN103"/>
      <c r="AO103"/>
      <c r="AP103"/>
    </row>
    <row r="104" spans="2:42" ht="15" thickBot="1" x14ac:dyDescent="0.4">
      <c r="B104" s="115" t="s">
        <v>1019</v>
      </c>
      <c r="C104" s="116">
        <v>1</v>
      </c>
      <c r="D104" s="116">
        <v>1</v>
      </c>
      <c r="E104" s="116">
        <v>1</v>
      </c>
      <c r="F104" s="116">
        <v>1</v>
      </c>
      <c r="G104" s="116">
        <v>1</v>
      </c>
      <c r="H104" s="116">
        <v>10</v>
      </c>
      <c r="I104" s="116">
        <v>10</v>
      </c>
      <c r="J104" s="116">
        <v>24</v>
      </c>
      <c r="K104" s="116">
        <v>27</v>
      </c>
      <c r="L104" s="116">
        <v>4746</v>
      </c>
      <c r="M104" s="124">
        <f t="shared" si="33"/>
        <v>5464</v>
      </c>
      <c r="N104" s="125">
        <f t="shared" si="32"/>
        <v>-718</v>
      </c>
      <c r="O104">
        <f t="shared" si="34"/>
        <v>7395.8</v>
      </c>
      <c r="P104" s="86">
        <f t="shared" si="35"/>
        <v>-2649.8</v>
      </c>
      <c r="T104" s="115" t="s">
        <v>1019</v>
      </c>
      <c r="U104" s="116">
        <v>1</v>
      </c>
      <c r="V104" s="116">
        <v>1</v>
      </c>
      <c r="W104" s="116">
        <v>1</v>
      </c>
      <c r="X104" s="116">
        <v>1</v>
      </c>
      <c r="Y104" s="116">
        <v>1</v>
      </c>
      <c r="Z104" s="116">
        <v>10</v>
      </c>
      <c r="AA104" s="116">
        <v>10</v>
      </c>
      <c r="AB104" s="116">
        <v>24</v>
      </c>
      <c r="AC104" s="116">
        <v>27</v>
      </c>
      <c r="AD104" s="116">
        <v>27</v>
      </c>
      <c r="AE104" s="116">
        <v>27</v>
      </c>
      <c r="AF104" s="116">
        <v>27</v>
      </c>
      <c r="AG104" s="116">
        <v>27</v>
      </c>
      <c r="AH104" s="116">
        <v>27</v>
      </c>
      <c r="AI104" s="116">
        <v>18</v>
      </c>
      <c r="AJ104" s="116">
        <v>18</v>
      </c>
      <c r="AK104" s="116">
        <v>4</v>
      </c>
      <c r="AL104" s="116">
        <v>1</v>
      </c>
      <c r="AM104" s="116">
        <v>4746</v>
      </c>
      <c r="AN104"/>
      <c r="AO104"/>
      <c r="AP104"/>
    </row>
    <row r="105" spans="2:42" ht="15" thickBot="1" x14ac:dyDescent="0.4">
      <c r="B105" s="115" t="s">
        <v>1020</v>
      </c>
      <c r="C105" s="116">
        <v>1</v>
      </c>
      <c r="D105" s="116">
        <v>1</v>
      </c>
      <c r="E105" s="116">
        <v>26</v>
      </c>
      <c r="F105" s="116">
        <v>27</v>
      </c>
      <c r="G105" s="116">
        <v>27</v>
      </c>
      <c r="H105" s="116">
        <v>1</v>
      </c>
      <c r="I105" s="116">
        <v>11</v>
      </c>
      <c r="J105" s="116">
        <v>22</v>
      </c>
      <c r="K105" s="116">
        <v>5</v>
      </c>
      <c r="L105" s="116">
        <v>11549</v>
      </c>
      <c r="M105" s="124">
        <f t="shared" si="33"/>
        <v>10922.6</v>
      </c>
      <c r="N105" s="125">
        <f t="shared" si="32"/>
        <v>626.4</v>
      </c>
      <c r="O105">
        <f t="shared" si="34"/>
        <v>11994.8</v>
      </c>
      <c r="P105" s="86">
        <f t="shared" si="35"/>
        <v>-445.8</v>
      </c>
      <c r="T105" s="115" t="s">
        <v>1020</v>
      </c>
      <c r="U105" s="116">
        <v>1</v>
      </c>
      <c r="V105" s="116">
        <v>1</v>
      </c>
      <c r="W105" s="116">
        <v>26</v>
      </c>
      <c r="X105" s="116">
        <v>27</v>
      </c>
      <c r="Y105" s="116">
        <v>27</v>
      </c>
      <c r="Z105" s="116">
        <v>1</v>
      </c>
      <c r="AA105" s="116">
        <v>11</v>
      </c>
      <c r="AB105" s="116">
        <v>22</v>
      </c>
      <c r="AC105" s="116">
        <v>5</v>
      </c>
      <c r="AD105" s="116">
        <v>27</v>
      </c>
      <c r="AE105" s="116">
        <v>27</v>
      </c>
      <c r="AF105" s="116">
        <v>2</v>
      </c>
      <c r="AG105" s="116">
        <v>1</v>
      </c>
      <c r="AH105" s="116">
        <v>1</v>
      </c>
      <c r="AI105" s="116">
        <v>27</v>
      </c>
      <c r="AJ105" s="116">
        <v>17</v>
      </c>
      <c r="AK105" s="116">
        <v>6</v>
      </c>
      <c r="AL105" s="116">
        <v>23</v>
      </c>
      <c r="AM105" s="116">
        <v>11549</v>
      </c>
      <c r="AN105"/>
      <c r="AO105"/>
      <c r="AP105"/>
    </row>
    <row r="106" spans="2:42" ht="15" thickBot="1" x14ac:dyDescent="0.4">
      <c r="B106" s="115" t="s">
        <v>1021</v>
      </c>
      <c r="C106" s="116">
        <v>1</v>
      </c>
      <c r="D106" s="116">
        <v>26</v>
      </c>
      <c r="E106" s="116">
        <v>1</v>
      </c>
      <c r="F106" s="116">
        <v>1</v>
      </c>
      <c r="G106" s="116">
        <v>1</v>
      </c>
      <c r="H106" s="116">
        <v>13</v>
      </c>
      <c r="I106" s="116">
        <v>18</v>
      </c>
      <c r="J106" s="116">
        <v>26</v>
      </c>
      <c r="K106" s="116">
        <v>22</v>
      </c>
      <c r="L106" s="116">
        <v>5968</v>
      </c>
      <c r="M106" s="124">
        <f t="shared" si="33"/>
        <v>7323.5</v>
      </c>
      <c r="N106" s="125">
        <f t="shared" si="32"/>
        <v>-1355.5</v>
      </c>
      <c r="O106">
        <f t="shared" si="34"/>
        <v>6198.9</v>
      </c>
      <c r="P106" s="86">
        <f t="shared" si="35"/>
        <v>-230.9</v>
      </c>
      <c r="T106" s="115" t="s">
        <v>1021</v>
      </c>
      <c r="U106" s="116">
        <v>1</v>
      </c>
      <c r="V106" s="116">
        <v>26</v>
      </c>
      <c r="W106" s="116">
        <v>1</v>
      </c>
      <c r="X106" s="116">
        <v>1</v>
      </c>
      <c r="Y106" s="116">
        <v>1</v>
      </c>
      <c r="Z106" s="116">
        <v>13</v>
      </c>
      <c r="AA106" s="116">
        <v>18</v>
      </c>
      <c r="AB106" s="116">
        <v>26</v>
      </c>
      <c r="AC106" s="116">
        <v>22</v>
      </c>
      <c r="AD106" s="116">
        <v>27</v>
      </c>
      <c r="AE106" s="116">
        <v>2</v>
      </c>
      <c r="AF106" s="116">
        <v>27</v>
      </c>
      <c r="AG106" s="116">
        <v>27</v>
      </c>
      <c r="AH106" s="116">
        <v>27</v>
      </c>
      <c r="AI106" s="116">
        <v>15</v>
      </c>
      <c r="AJ106" s="116">
        <v>10</v>
      </c>
      <c r="AK106" s="116">
        <v>2</v>
      </c>
      <c r="AL106" s="116">
        <v>6</v>
      </c>
      <c r="AM106" s="116">
        <v>5968</v>
      </c>
      <c r="AN106"/>
      <c r="AO106"/>
      <c r="AP106"/>
    </row>
    <row r="107" spans="2:42" ht="15" thickBot="1" x14ac:dyDescent="0.4">
      <c r="B107" s="115" t="s">
        <v>1022</v>
      </c>
      <c r="C107" s="116">
        <v>1</v>
      </c>
      <c r="D107" s="116">
        <v>1</v>
      </c>
      <c r="E107" s="116">
        <v>1</v>
      </c>
      <c r="F107" s="116">
        <v>1</v>
      </c>
      <c r="G107" s="116">
        <v>26</v>
      </c>
      <c r="H107" s="116">
        <v>14</v>
      </c>
      <c r="I107" s="116">
        <v>12</v>
      </c>
      <c r="J107" s="116">
        <v>27</v>
      </c>
      <c r="K107" s="116">
        <v>20</v>
      </c>
      <c r="L107" s="116">
        <v>10404</v>
      </c>
      <c r="M107" s="124">
        <f t="shared" si="33"/>
        <v>7323.5</v>
      </c>
      <c r="N107" s="125">
        <f t="shared" si="32"/>
        <v>3080.5</v>
      </c>
      <c r="O107">
        <f t="shared" si="34"/>
        <v>10805.7</v>
      </c>
      <c r="P107" s="86">
        <f t="shared" si="35"/>
        <v>-401.7</v>
      </c>
      <c r="T107" s="115" t="s">
        <v>1022</v>
      </c>
      <c r="U107" s="116">
        <v>1</v>
      </c>
      <c r="V107" s="116">
        <v>1</v>
      </c>
      <c r="W107" s="116">
        <v>1</v>
      </c>
      <c r="X107" s="116">
        <v>1</v>
      </c>
      <c r="Y107" s="116">
        <v>26</v>
      </c>
      <c r="Z107" s="116">
        <v>14</v>
      </c>
      <c r="AA107" s="116">
        <v>12</v>
      </c>
      <c r="AB107" s="116">
        <v>27</v>
      </c>
      <c r="AC107" s="116">
        <v>20</v>
      </c>
      <c r="AD107" s="116">
        <v>27</v>
      </c>
      <c r="AE107" s="116">
        <v>27</v>
      </c>
      <c r="AF107" s="116">
        <v>27</v>
      </c>
      <c r="AG107" s="116">
        <v>27</v>
      </c>
      <c r="AH107" s="116">
        <v>2</v>
      </c>
      <c r="AI107" s="116">
        <v>14</v>
      </c>
      <c r="AJ107" s="116">
        <v>16</v>
      </c>
      <c r="AK107" s="116">
        <v>1</v>
      </c>
      <c r="AL107" s="116">
        <v>8</v>
      </c>
      <c r="AM107" s="116">
        <v>10404</v>
      </c>
      <c r="AN107"/>
      <c r="AO107"/>
      <c r="AP107"/>
    </row>
    <row r="108" spans="2:42" ht="15" thickBot="1" x14ac:dyDescent="0.4">
      <c r="B108" s="115" t="s">
        <v>1023</v>
      </c>
      <c r="C108" s="116">
        <v>1</v>
      </c>
      <c r="D108" s="116">
        <v>25</v>
      </c>
      <c r="E108" s="116">
        <v>1</v>
      </c>
      <c r="F108" s="116">
        <v>1</v>
      </c>
      <c r="G108" s="116">
        <v>1</v>
      </c>
      <c r="H108" s="116">
        <v>12</v>
      </c>
      <c r="I108" s="116">
        <v>15</v>
      </c>
      <c r="J108" s="116">
        <v>25</v>
      </c>
      <c r="K108" s="116">
        <v>11</v>
      </c>
      <c r="L108" s="116">
        <v>9348</v>
      </c>
      <c r="M108" s="124">
        <f t="shared" si="33"/>
        <v>7323.5</v>
      </c>
      <c r="N108" s="125">
        <f t="shared" si="32"/>
        <v>2024.5</v>
      </c>
      <c r="O108">
        <f t="shared" si="34"/>
        <v>8871</v>
      </c>
      <c r="P108" s="86">
        <f t="shared" si="35"/>
        <v>477</v>
      </c>
      <c r="T108" s="115" t="s">
        <v>1023</v>
      </c>
      <c r="U108" s="116">
        <v>1</v>
      </c>
      <c r="V108" s="116">
        <v>25</v>
      </c>
      <c r="W108" s="116">
        <v>1</v>
      </c>
      <c r="X108" s="116">
        <v>1</v>
      </c>
      <c r="Y108" s="116">
        <v>1</v>
      </c>
      <c r="Z108" s="116">
        <v>12</v>
      </c>
      <c r="AA108" s="116">
        <v>15</v>
      </c>
      <c r="AB108" s="116">
        <v>25</v>
      </c>
      <c r="AC108" s="116">
        <v>11</v>
      </c>
      <c r="AD108" s="116">
        <v>27</v>
      </c>
      <c r="AE108" s="116">
        <v>3</v>
      </c>
      <c r="AF108" s="116">
        <v>27</v>
      </c>
      <c r="AG108" s="116">
        <v>27</v>
      </c>
      <c r="AH108" s="116">
        <v>27</v>
      </c>
      <c r="AI108" s="116">
        <v>16</v>
      </c>
      <c r="AJ108" s="116">
        <v>13</v>
      </c>
      <c r="AK108" s="116">
        <v>3</v>
      </c>
      <c r="AL108" s="116">
        <v>17</v>
      </c>
      <c r="AM108" s="116">
        <v>9348</v>
      </c>
      <c r="AN108"/>
      <c r="AO108"/>
      <c r="AP108"/>
    </row>
    <row r="109" spans="2:42" ht="15" thickBot="1" x14ac:dyDescent="0.4">
      <c r="B109" s="115" t="s">
        <v>1024</v>
      </c>
      <c r="C109" s="116">
        <v>1</v>
      </c>
      <c r="D109" s="116">
        <v>1</v>
      </c>
      <c r="E109" s="116">
        <v>25</v>
      </c>
      <c r="F109" s="116">
        <v>1</v>
      </c>
      <c r="G109" s="116">
        <v>1</v>
      </c>
      <c r="H109" s="116">
        <v>25</v>
      </c>
      <c r="I109" s="116">
        <v>17</v>
      </c>
      <c r="J109" s="116">
        <v>12</v>
      </c>
      <c r="K109" s="116">
        <v>18</v>
      </c>
      <c r="L109" s="116">
        <v>5860</v>
      </c>
      <c r="M109" s="124">
        <f t="shared" si="33"/>
        <v>5862.7</v>
      </c>
      <c r="N109" s="125">
        <f t="shared" si="32"/>
        <v>-2.7</v>
      </c>
      <c r="O109">
        <f t="shared" si="34"/>
        <v>6086.2</v>
      </c>
      <c r="P109" s="86">
        <f t="shared" si="35"/>
        <v>-226.2</v>
      </c>
      <c r="T109" s="115" t="s">
        <v>1024</v>
      </c>
      <c r="U109" s="116">
        <v>1</v>
      </c>
      <c r="V109" s="116">
        <v>1</v>
      </c>
      <c r="W109" s="116">
        <v>25</v>
      </c>
      <c r="X109" s="116">
        <v>1</v>
      </c>
      <c r="Y109" s="116">
        <v>1</v>
      </c>
      <c r="Z109" s="116">
        <v>25</v>
      </c>
      <c r="AA109" s="116">
        <v>17</v>
      </c>
      <c r="AB109" s="116">
        <v>12</v>
      </c>
      <c r="AC109" s="116">
        <v>18</v>
      </c>
      <c r="AD109" s="116">
        <v>27</v>
      </c>
      <c r="AE109" s="116">
        <v>27</v>
      </c>
      <c r="AF109" s="116">
        <v>3</v>
      </c>
      <c r="AG109" s="116">
        <v>27</v>
      </c>
      <c r="AH109" s="116">
        <v>27</v>
      </c>
      <c r="AI109" s="116">
        <v>3</v>
      </c>
      <c r="AJ109" s="116">
        <v>11</v>
      </c>
      <c r="AK109" s="116">
        <v>16</v>
      </c>
      <c r="AL109" s="116">
        <v>10</v>
      </c>
      <c r="AM109" s="116">
        <v>5860</v>
      </c>
      <c r="AN109"/>
      <c r="AO109"/>
      <c r="AP109"/>
    </row>
    <row r="110" spans="2:42" ht="15" thickBot="1" x14ac:dyDescent="0.4">
      <c r="B110" s="115" t="s">
        <v>1025</v>
      </c>
      <c r="C110" s="116">
        <v>1</v>
      </c>
      <c r="D110" s="116">
        <v>1</v>
      </c>
      <c r="E110" s="116">
        <v>1</v>
      </c>
      <c r="F110" s="116">
        <v>1</v>
      </c>
      <c r="G110" s="116">
        <v>1</v>
      </c>
      <c r="H110" s="116">
        <v>17</v>
      </c>
      <c r="I110" s="116">
        <v>24</v>
      </c>
      <c r="J110" s="116">
        <v>7</v>
      </c>
      <c r="K110" s="116">
        <v>13</v>
      </c>
      <c r="L110" s="116">
        <v>3132</v>
      </c>
      <c r="M110" s="124">
        <f t="shared" si="33"/>
        <v>6179.5</v>
      </c>
      <c r="N110" s="125">
        <f t="shared" si="32"/>
        <v>-3047.5</v>
      </c>
      <c r="O110">
        <f t="shared" si="34"/>
        <v>5408.6</v>
      </c>
      <c r="P110" s="86">
        <f t="shared" si="35"/>
        <v>-2276.6</v>
      </c>
      <c r="T110" s="115" t="s">
        <v>1025</v>
      </c>
      <c r="U110" s="116">
        <v>1</v>
      </c>
      <c r="V110" s="116">
        <v>1</v>
      </c>
      <c r="W110" s="116">
        <v>1</v>
      </c>
      <c r="X110" s="116">
        <v>1</v>
      </c>
      <c r="Y110" s="116">
        <v>1</v>
      </c>
      <c r="Z110" s="116">
        <v>17</v>
      </c>
      <c r="AA110" s="116">
        <v>24</v>
      </c>
      <c r="AB110" s="116">
        <v>7</v>
      </c>
      <c r="AC110" s="116">
        <v>13</v>
      </c>
      <c r="AD110" s="116">
        <v>27</v>
      </c>
      <c r="AE110" s="116">
        <v>27</v>
      </c>
      <c r="AF110" s="116">
        <v>27</v>
      </c>
      <c r="AG110" s="116">
        <v>27</v>
      </c>
      <c r="AH110" s="116">
        <v>27</v>
      </c>
      <c r="AI110" s="116">
        <v>11</v>
      </c>
      <c r="AJ110" s="116">
        <v>4</v>
      </c>
      <c r="AK110" s="116">
        <v>21</v>
      </c>
      <c r="AL110" s="116">
        <v>15</v>
      </c>
      <c r="AM110" s="116">
        <v>3132</v>
      </c>
      <c r="AN110"/>
      <c r="AO110"/>
      <c r="AP110"/>
    </row>
    <row r="111" spans="2:42" ht="15" thickBot="1" x14ac:dyDescent="0.4">
      <c r="B111" s="115" t="s">
        <v>1026</v>
      </c>
      <c r="C111" s="116">
        <v>27</v>
      </c>
      <c r="D111" s="116">
        <v>27</v>
      </c>
      <c r="E111" s="116">
        <v>23</v>
      </c>
      <c r="F111" s="116">
        <v>1</v>
      </c>
      <c r="G111" s="116">
        <v>1</v>
      </c>
      <c r="H111" s="116">
        <v>26</v>
      </c>
      <c r="I111" s="116">
        <v>4</v>
      </c>
      <c r="J111" s="116">
        <v>10</v>
      </c>
      <c r="K111" s="116">
        <v>7</v>
      </c>
      <c r="L111" s="116">
        <v>7639</v>
      </c>
      <c r="M111" s="124">
        <f t="shared" si="33"/>
        <v>7441.2</v>
      </c>
      <c r="N111" s="125">
        <f t="shared" si="32"/>
        <v>197.8</v>
      </c>
      <c r="O111">
        <f t="shared" si="34"/>
        <v>7933.7</v>
      </c>
      <c r="P111" s="86">
        <f t="shared" si="35"/>
        <v>-294.7</v>
      </c>
      <c r="T111" s="115" t="s">
        <v>1026</v>
      </c>
      <c r="U111" s="116">
        <v>27</v>
      </c>
      <c r="V111" s="116">
        <v>27</v>
      </c>
      <c r="W111" s="116">
        <v>23</v>
      </c>
      <c r="X111" s="116">
        <v>1</v>
      </c>
      <c r="Y111" s="116">
        <v>1</v>
      </c>
      <c r="Z111" s="116">
        <v>26</v>
      </c>
      <c r="AA111" s="116">
        <v>4</v>
      </c>
      <c r="AB111" s="116">
        <v>10</v>
      </c>
      <c r="AC111" s="116">
        <v>7</v>
      </c>
      <c r="AD111" s="116">
        <v>1</v>
      </c>
      <c r="AE111" s="116">
        <v>1</v>
      </c>
      <c r="AF111" s="116">
        <v>5</v>
      </c>
      <c r="AG111" s="116">
        <v>27</v>
      </c>
      <c r="AH111" s="116">
        <v>27</v>
      </c>
      <c r="AI111" s="116">
        <v>2</v>
      </c>
      <c r="AJ111" s="116">
        <v>24</v>
      </c>
      <c r="AK111" s="116">
        <v>18</v>
      </c>
      <c r="AL111" s="116">
        <v>21</v>
      </c>
      <c r="AM111" s="116">
        <v>7639</v>
      </c>
      <c r="AN111"/>
      <c r="AO111"/>
      <c r="AP111"/>
    </row>
    <row r="112" spans="2:42" ht="18.5" thickBot="1" x14ac:dyDescent="0.4">
      <c r="B112" s="111"/>
      <c r="C112"/>
      <c r="D112"/>
      <c r="E112"/>
      <c r="F112"/>
      <c r="G112"/>
      <c r="H112"/>
      <c r="I112"/>
      <c r="J112"/>
      <c r="K112"/>
      <c r="L112"/>
      <c r="M112"/>
      <c r="N112"/>
      <c r="O112"/>
      <c r="T112" s="111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</row>
    <row r="113" spans="2:42" ht="15" thickBot="1" x14ac:dyDescent="0.4">
      <c r="B113" s="115" t="s">
        <v>1027</v>
      </c>
      <c r="C113" s="115" t="s">
        <v>981</v>
      </c>
      <c r="D113" s="115" t="s">
        <v>982</v>
      </c>
      <c r="E113" s="115" t="s">
        <v>983</v>
      </c>
      <c r="F113" s="115" t="s">
        <v>984</v>
      </c>
      <c r="G113" s="115" t="s">
        <v>985</v>
      </c>
      <c r="H113" s="115" t="s">
        <v>986</v>
      </c>
      <c r="I113" s="115" t="s">
        <v>987</v>
      </c>
      <c r="J113" s="115" t="s">
        <v>988</v>
      </c>
      <c r="K113" s="115" t="s">
        <v>989</v>
      </c>
      <c r="L113"/>
      <c r="M113"/>
      <c r="N113"/>
      <c r="O113"/>
      <c r="T113" s="115" t="s">
        <v>1027</v>
      </c>
      <c r="U113" s="115" t="s">
        <v>981</v>
      </c>
      <c r="V113" s="115" t="s">
        <v>982</v>
      </c>
      <c r="W113" s="115" t="s">
        <v>983</v>
      </c>
      <c r="X113" s="115" t="s">
        <v>984</v>
      </c>
      <c r="Y113" s="115" t="s">
        <v>985</v>
      </c>
      <c r="Z113" s="115" t="s">
        <v>986</v>
      </c>
      <c r="AA113" s="115" t="s">
        <v>987</v>
      </c>
      <c r="AB113" s="115" t="s">
        <v>988</v>
      </c>
      <c r="AC113" s="115" t="s">
        <v>989</v>
      </c>
      <c r="AD113" s="115" t="s">
        <v>990</v>
      </c>
      <c r="AE113" s="115" t="s">
        <v>991</v>
      </c>
      <c r="AF113" s="115" t="s">
        <v>992</v>
      </c>
      <c r="AG113" s="115" t="s">
        <v>993</v>
      </c>
      <c r="AH113" s="115" t="s">
        <v>994</v>
      </c>
      <c r="AI113" s="115" t="s">
        <v>995</v>
      </c>
      <c r="AJ113" s="115" t="s">
        <v>996</v>
      </c>
      <c r="AK113" s="115" t="s">
        <v>997</v>
      </c>
      <c r="AL113" s="115" t="s">
        <v>998</v>
      </c>
      <c r="AM113"/>
      <c r="AN113"/>
      <c r="AO113"/>
      <c r="AP113"/>
    </row>
    <row r="114" spans="2:42" ht="15" thickBot="1" x14ac:dyDescent="0.4">
      <c r="B114" s="115" t="s">
        <v>1028</v>
      </c>
      <c r="C114" s="116" t="s">
        <v>1032</v>
      </c>
      <c r="D114" s="116" t="s">
        <v>1032</v>
      </c>
      <c r="E114" s="116" t="s">
        <v>1032</v>
      </c>
      <c r="F114" s="116" t="s">
        <v>1032</v>
      </c>
      <c r="G114" s="116" t="s">
        <v>1032</v>
      </c>
      <c r="H114" s="116" t="s">
        <v>1128</v>
      </c>
      <c r="I114" s="116" t="s">
        <v>1129</v>
      </c>
      <c r="J114" s="116" t="s">
        <v>1130</v>
      </c>
      <c r="K114" s="116" t="s">
        <v>1131</v>
      </c>
      <c r="L114"/>
      <c r="M114"/>
      <c r="N114"/>
      <c r="O114"/>
      <c r="T114" s="115" t="s">
        <v>1028</v>
      </c>
      <c r="U114" s="116" t="s">
        <v>1032</v>
      </c>
      <c r="V114" s="116" t="s">
        <v>1032</v>
      </c>
      <c r="W114" s="116" t="s">
        <v>1032</v>
      </c>
      <c r="X114" s="116" t="s">
        <v>1032</v>
      </c>
      <c r="Y114" s="116" t="s">
        <v>1032</v>
      </c>
      <c r="Z114" s="116" t="s">
        <v>1145</v>
      </c>
      <c r="AA114" s="116" t="s">
        <v>1146</v>
      </c>
      <c r="AB114" s="116" t="s">
        <v>1147</v>
      </c>
      <c r="AC114" s="116" t="s">
        <v>1148</v>
      </c>
      <c r="AD114" s="116" t="s">
        <v>1149</v>
      </c>
      <c r="AE114" s="116" t="s">
        <v>1150</v>
      </c>
      <c r="AF114" s="116" t="s">
        <v>1151</v>
      </c>
      <c r="AG114" s="116" t="s">
        <v>1152</v>
      </c>
      <c r="AH114" s="116" t="s">
        <v>1032</v>
      </c>
      <c r="AI114" s="116" t="s">
        <v>1153</v>
      </c>
      <c r="AJ114" s="116" t="s">
        <v>1154</v>
      </c>
      <c r="AK114" s="116" t="s">
        <v>1155</v>
      </c>
      <c r="AL114" s="116" t="s">
        <v>1156</v>
      </c>
      <c r="AM114"/>
      <c r="AN114"/>
      <c r="AO114"/>
      <c r="AP114"/>
    </row>
    <row r="115" spans="2:42" ht="15" thickBot="1" x14ac:dyDescent="0.4">
      <c r="B115" s="115" t="s">
        <v>1042</v>
      </c>
      <c r="C115" s="116" t="s">
        <v>1032</v>
      </c>
      <c r="D115" s="116" t="s">
        <v>1032</v>
      </c>
      <c r="E115" s="116" t="s">
        <v>1032</v>
      </c>
      <c r="F115" s="116" t="s">
        <v>1032</v>
      </c>
      <c r="G115" s="116" t="s">
        <v>1032</v>
      </c>
      <c r="H115" s="116" t="s">
        <v>1128</v>
      </c>
      <c r="I115" s="116" t="s">
        <v>1132</v>
      </c>
      <c r="J115" s="116" t="s">
        <v>1130</v>
      </c>
      <c r="K115" s="116" t="s">
        <v>1131</v>
      </c>
      <c r="L115"/>
      <c r="M115"/>
      <c r="N115"/>
      <c r="O115"/>
      <c r="T115" s="115" t="s">
        <v>1042</v>
      </c>
      <c r="U115" s="116" t="s">
        <v>1032</v>
      </c>
      <c r="V115" s="116" t="s">
        <v>1032</v>
      </c>
      <c r="W115" s="116" t="s">
        <v>1032</v>
      </c>
      <c r="X115" s="116" t="s">
        <v>1032</v>
      </c>
      <c r="Y115" s="116" t="s">
        <v>1032</v>
      </c>
      <c r="Z115" s="116" t="s">
        <v>1145</v>
      </c>
      <c r="AA115" s="116" t="s">
        <v>1032</v>
      </c>
      <c r="AB115" s="116" t="s">
        <v>1147</v>
      </c>
      <c r="AC115" s="116" t="s">
        <v>1148</v>
      </c>
      <c r="AD115" s="116" t="s">
        <v>1157</v>
      </c>
      <c r="AE115" s="116" t="s">
        <v>1032</v>
      </c>
      <c r="AF115" s="116" t="s">
        <v>1158</v>
      </c>
      <c r="AG115" s="116" t="s">
        <v>1032</v>
      </c>
      <c r="AH115" s="116" t="s">
        <v>1032</v>
      </c>
      <c r="AI115" s="116" t="s">
        <v>1159</v>
      </c>
      <c r="AJ115" s="116" t="s">
        <v>1154</v>
      </c>
      <c r="AK115" s="116" t="s">
        <v>1160</v>
      </c>
      <c r="AL115" s="116" t="s">
        <v>1156</v>
      </c>
      <c r="AM115"/>
      <c r="AN115"/>
      <c r="AO115"/>
      <c r="AP115"/>
    </row>
    <row r="116" spans="2:42" ht="15" thickBot="1" x14ac:dyDescent="0.4">
      <c r="B116" s="115" t="s">
        <v>1046</v>
      </c>
      <c r="C116" s="116" t="s">
        <v>1032</v>
      </c>
      <c r="D116" s="116" t="s">
        <v>1032</v>
      </c>
      <c r="E116" s="116" t="s">
        <v>1032</v>
      </c>
      <c r="F116" s="116" t="s">
        <v>1032</v>
      </c>
      <c r="G116" s="116" t="s">
        <v>1032</v>
      </c>
      <c r="H116" s="116" t="s">
        <v>1128</v>
      </c>
      <c r="I116" s="116" t="s">
        <v>1119</v>
      </c>
      <c r="J116" s="116" t="s">
        <v>1130</v>
      </c>
      <c r="K116" s="116" t="s">
        <v>1131</v>
      </c>
      <c r="L116"/>
      <c r="M116"/>
      <c r="N116"/>
      <c r="O116"/>
      <c r="T116" s="115" t="s">
        <v>1046</v>
      </c>
      <c r="U116" s="116" t="s">
        <v>1032</v>
      </c>
      <c r="V116" s="116" t="s">
        <v>1032</v>
      </c>
      <c r="W116" s="116" t="s">
        <v>1032</v>
      </c>
      <c r="X116" s="116" t="s">
        <v>1032</v>
      </c>
      <c r="Y116" s="116" t="s">
        <v>1032</v>
      </c>
      <c r="Z116" s="116" t="s">
        <v>1145</v>
      </c>
      <c r="AA116" s="116" t="s">
        <v>1032</v>
      </c>
      <c r="AB116" s="116" t="s">
        <v>1147</v>
      </c>
      <c r="AC116" s="116" t="s">
        <v>1148</v>
      </c>
      <c r="AD116" s="116" t="s">
        <v>1157</v>
      </c>
      <c r="AE116" s="116" t="s">
        <v>1032</v>
      </c>
      <c r="AF116" s="116" t="s">
        <v>1158</v>
      </c>
      <c r="AG116" s="116" t="s">
        <v>1032</v>
      </c>
      <c r="AH116" s="116" t="s">
        <v>1032</v>
      </c>
      <c r="AI116" s="116" t="s">
        <v>1159</v>
      </c>
      <c r="AJ116" s="116" t="s">
        <v>1154</v>
      </c>
      <c r="AK116" s="116" t="s">
        <v>1161</v>
      </c>
      <c r="AL116" s="116" t="s">
        <v>1156</v>
      </c>
      <c r="AM116"/>
      <c r="AN116"/>
      <c r="AO116"/>
      <c r="AP116"/>
    </row>
    <row r="117" spans="2:42" ht="15" thickBot="1" x14ac:dyDescent="0.4">
      <c r="B117" s="115" t="s">
        <v>1048</v>
      </c>
      <c r="C117" s="116" t="s">
        <v>1032</v>
      </c>
      <c r="D117" s="116" t="s">
        <v>1032</v>
      </c>
      <c r="E117" s="116" t="s">
        <v>1032</v>
      </c>
      <c r="F117" s="116" t="s">
        <v>1032</v>
      </c>
      <c r="G117" s="116" t="s">
        <v>1032</v>
      </c>
      <c r="H117" s="116" t="s">
        <v>1128</v>
      </c>
      <c r="I117" s="116" t="s">
        <v>1119</v>
      </c>
      <c r="J117" s="116" t="s">
        <v>1130</v>
      </c>
      <c r="K117" s="116" t="s">
        <v>1133</v>
      </c>
      <c r="L117"/>
      <c r="M117"/>
      <c r="N117"/>
      <c r="O117"/>
      <c r="T117" s="115" t="s">
        <v>1048</v>
      </c>
      <c r="U117" s="116" t="s">
        <v>1032</v>
      </c>
      <c r="V117" s="116" t="s">
        <v>1032</v>
      </c>
      <c r="W117" s="116" t="s">
        <v>1032</v>
      </c>
      <c r="X117" s="116" t="s">
        <v>1032</v>
      </c>
      <c r="Y117" s="116" t="s">
        <v>1032</v>
      </c>
      <c r="Z117" s="116" t="s">
        <v>1145</v>
      </c>
      <c r="AA117" s="116" t="s">
        <v>1032</v>
      </c>
      <c r="AB117" s="116" t="s">
        <v>1147</v>
      </c>
      <c r="AC117" s="116" t="s">
        <v>1148</v>
      </c>
      <c r="AD117" s="116" t="s">
        <v>1032</v>
      </c>
      <c r="AE117" s="116" t="s">
        <v>1032</v>
      </c>
      <c r="AF117" s="116" t="s">
        <v>1158</v>
      </c>
      <c r="AG117" s="116" t="s">
        <v>1032</v>
      </c>
      <c r="AH117" s="116" t="s">
        <v>1032</v>
      </c>
      <c r="AI117" s="116" t="s">
        <v>1159</v>
      </c>
      <c r="AJ117" s="116" t="s">
        <v>1154</v>
      </c>
      <c r="AK117" s="116" t="s">
        <v>1162</v>
      </c>
      <c r="AL117" s="116" t="s">
        <v>1156</v>
      </c>
      <c r="AM117"/>
      <c r="AN117"/>
      <c r="AO117"/>
      <c r="AP117"/>
    </row>
    <row r="118" spans="2:42" ht="15" thickBot="1" x14ac:dyDescent="0.4">
      <c r="B118" s="115" t="s">
        <v>1049</v>
      </c>
      <c r="C118" s="116" t="s">
        <v>1032</v>
      </c>
      <c r="D118" s="116" t="s">
        <v>1032</v>
      </c>
      <c r="E118" s="116" t="s">
        <v>1032</v>
      </c>
      <c r="F118" s="116" t="s">
        <v>1032</v>
      </c>
      <c r="G118" s="116" t="s">
        <v>1032</v>
      </c>
      <c r="H118" s="116" t="s">
        <v>1128</v>
      </c>
      <c r="I118" s="116" t="s">
        <v>1119</v>
      </c>
      <c r="J118" s="116" t="s">
        <v>1130</v>
      </c>
      <c r="K118" s="116" t="s">
        <v>1133</v>
      </c>
      <c r="L118"/>
      <c r="M118"/>
      <c r="N118"/>
      <c r="O118"/>
      <c r="T118" s="115" t="s">
        <v>1049</v>
      </c>
      <c r="U118" s="116" t="s">
        <v>1032</v>
      </c>
      <c r="V118" s="116" t="s">
        <v>1032</v>
      </c>
      <c r="W118" s="116" t="s">
        <v>1032</v>
      </c>
      <c r="X118" s="116" t="s">
        <v>1032</v>
      </c>
      <c r="Y118" s="116" t="s">
        <v>1032</v>
      </c>
      <c r="Z118" s="116" t="s">
        <v>1145</v>
      </c>
      <c r="AA118" s="116" t="s">
        <v>1032</v>
      </c>
      <c r="AB118" s="116" t="s">
        <v>1147</v>
      </c>
      <c r="AC118" s="116" t="s">
        <v>1163</v>
      </c>
      <c r="AD118" s="116" t="s">
        <v>1032</v>
      </c>
      <c r="AE118" s="116" t="s">
        <v>1032</v>
      </c>
      <c r="AF118" s="116" t="s">
        <v>1032</v>
      </c>
      <c r="AG118" s="116" t="s">
        <v>1032</v>
      </c>
      <c r="AH118" s="116" t="s">
        <v>1032</v>
      </c>
      <c r="AI118" s="116" t="s">
        <v>1159</v>
      </c>
      <c r="AJ118" s="116" t="s">
        <v>1154</v>
      </c>
      <c r="AK118" s="116" t="s">
        <v>1162</v>
      </c>
      <c r="AL118" s="116" t="s">
        <v>1156</v>
      </c>
      <c r="AM118"/>
      <c r="AN118"/>
      <c r="AO118"/>
      <c r="AP118"/>
    </row>
    <row r="119" spans="2:42" ht="15" thickBot="1" x14ac:dyDescent="0.4">
      <c r="B119" s="115" t="s">
        <v>1051</v>
      </c>
      <c r="C119" s="116" t="s">
        <v>1032</v>
      </c>
      <c r="D119" s="116" t="s">
        <v>1032</v>
      </c>
      <c r="E119" s="116" t="s">
        <v>1032</v>
      </c>
      <c r="F119" s="116" t="s">
        <v>1032</v>
      </c>
      <c r="G119" s="116" t="s">
        <v>1032</v>
      </c>
      <c r="H119" s="116" t="s">
        <v>1128</v>
      </c>
      <c r="I119" s="116" t="s">
        <v>1119</v>
      </c>
      <c r="J119" s="116" t="s">
        <v>1130</v>
      </c>
      <c r="K119" s="116" t="s">
        <v>1133</v>
      </c>
      <c r="L119"/>
      <c r="M119"/>
      <c r="N119"/>
      <c r="O119"/>
      <c r="T119" s="115" t="s">
        <v>1051</v>
      </c>
      <c r="U119" s="116" t="s">
        <v>1032</v>
      </c>
      <c r="V119" s="116" t="s">
        <v>1032</v>
      </c>
      <c r="W119" s="116" t="s">
        <v>1032</v>
      </c>
      <c r="X119" s="116" t="s">
        <v>1032</v>
      </c>
      <c r="Y119" s="116" t="s">
        <v>1032</v>
      </c>
      <c r="Z119" s="116" t="s">
        <v>1145</v>
      </c>
      <c r="AA119" s="116" t="s">
        <v>1032</v>
      </c>
      <c r="AB119" s="116" t="s">
        <v>1147</v>
      </c>
      <c r="AC119" s="116" t="s">
        <v>1163</v>
      </c>
      <c r="AD119" s="116" t="s">
        <v>1032</v>
      </c>
      <c r="AE119" s="116" t="s">
        <v>1032</v>
      </c>
      <c r="AF119" s="116" t="s">
        <v>1032</v>
      </c>
      <c r="AG119" s="116" t="s">
        <v>1032</v>
      </c>
      <c r="AH119" s="116" t="s">
        <v>1032</v>
      </c>
      <c r="AI119" s="116" t="s">
        <v>1159</v>
      </c>
      <c r="AJ119" s="116" t="s">
        <v>1154</v>
      </c>
      <c r="AK119" s="116" t="s">
        <v>1162</v>
      </c>
      <c r="AL119" s="116" t="s">
        <v>1156</v>
      </c>
      <c r="AM119"/>
      <c r="AN119"/>
      <c r="AO119"/>
      <c r="AP119"/>
    </row>
    <row r="120" spans="2:42" ht="15" thickBot="1" x14ac:dyDescent="0.4">
      <c r="B120" s="115" t="s">
        <v>1052</v>
      </c>
      <c r="C120" s="116" t="s">
        <v>1032</v>
      </c>
      <c r="D120" s="116" t="s">
        <v>1032</v>
      </c>
      <c r="E120" s="116" t="s">
        <v>1032</v>
      </c>
      <c r="F120" s="116" t="s">
        <v>1032</v>
      </c>
      <c r="G120" s="116" t="s">
        <v>1032</v>
      </c>
      <c r="H120" s="116" t="s">
        <v>1128</v>
      </c>
      <c r="I120" s="116" t="s">
        <v>1119</v>
      </c>
      <c r="J120" s="116" t="s">
        <v>1130</v>
      </c>
      <c r="K120" s="116" t="s">
        <v>1133</v>
      </c>
      <c r="L120"/>
      <c r="M120"/>
      <c r="N120"/>
      <c r="O120"/>
      <c r="T120" s="115" t="s">
        <v>1052</v>
      </c>
      <c r="U120" s="116" t="s">
        <v>1032</v>
      </c>
      <c r="V120" s="116" t="s">
        <v>1032</v>
      </c>
      <c r="W120" s="116" t="s">
        <v>1032</v>
      </c>
      <c r="X120" s="116" t="s">
        <v>1032</v>
      </c>
      <c r="Y120" s="116" t="s">
        <v>1032</v>
      </c>
      <c r="Z120" s="116" t="s">
        <v>1145</v>
      </c>
      <c r="AA120" s="116" t="s">
        <v>1032</v>
      </c>
      <c r="AB120" s="116" t="s">
        <v>1032</v>
      </c>
      <c r="AC120" s="116" t="s">
        <v>1163</v>
      </c>
      <c r="AD120" s="116" t="s">
        <v>1032</v>
      </c>
      <c r="AE120" s="116" t="s">
        <v>1032</v>
      </c>
      <c r="AF120" s="116" t="s">
        <v>1032</v>
      </c>
      <c r="AG120" s="116" t="s">
        <v>1032</v>
      </c>
      <c r="AH120" s="116" t="s">
        <v>1032</v>
      </c>
      <c r="AI120" s="116" t="s">
        <v>1159</v>
      </c>
      <c r="AJ120" s="116" t="s">
        <v>1154</v>
      </c>
      <c r="AK120" s="116" t="s">
        <v>1162</v>
      </c>
      <c r="AL120" s="116" t="s">
        <v>1156</v>
      </c>
      <c r="AM120"/>
      <c r="AN120"/>
      <c r="AO120"/>
      <c r="AP120"/>
    </row>
    <row r="121" spans="2:42" ht="15" thickBot="1" x14ac:dyDescent="0.4">
      <c r="B121" s="115" t="s">
        <v>1053</v>
      </c>
      <c r="C121" s="116" t="s">
        <v>1032</v>
      </c>
      <c r="D121" s="116" t="s">
        <v>1032</v>
      </c>
      <c r="E121" s="116" t="s">
        <v>1032</v>
      </c>
      <c r="F121" s="116" t="s">
        <v>1032</v>
      </c>
      <c r="G121" s="116" t="s">
        <v>1032</v>
      </c>
      <c r="H121" s="116" t="s">
        <v>1128</v>
      </c>
      <c r="I121" s="116" t="s">
        <v>1119</v>
      </c>
      <c r="J121" s="116" t="s">
        <v>1130</v>
      </c>
      <c r="K121" s="116" t="s">
        <v>1134</v>
      </c>
      <c r="L121"/>
      <c r="M121"/>
      <c r="N121"/>
      <c r="O121"/>
      <c r="T121" s="115" t="s">
        <v>1053</v>
      </c>
      <c r="U121" s="116" t="s">
        <v>1032</v>
      </c>
      <c r="V121" s="116" t="s">
        <v>1032</v>
      </c>
      <c r="W121" s="116" t="s">
        <v>1032</v>
      </c>
      <c r="X121" s="116" t="s">
        <v>1032</v>
      </c>
      <c r="Y121" s="116" t="s">
        <v>1032</v>
      </c>
      <c r="Z121" s="116" t="s">
        <v>1145</v>
      </c>
      <c r="AA121" s="116" t="s">
        <v>1032</v>
      </c>
      <c r="AB121" s="116" t="s">
        <v>1032</v>
      </c>
      <c r="AC121" s="116" t="s">
        <v>1163</v>
      </c>
      <c r="AD121" s="116" t="s">
        <v>1032</v>
      </c>
      <c r="AE121" s="116" t="s">
        <v>1032</v>
      </c>
      <c r="AF121" s="116" t="s">
        <v>1032</v>
      </c>
      <c r="AG121" s="116" t="s">
        <v>1032</v>
      </c>
      <c r="AH121" s="116" t="s">
        <v>1032</v>
      </c>
      <c r="AI121" s="116" t="s">
        <v>1159</v>
      </c>
      <c r="AJ121" s="116" t="s">
        <v>1164</v>
      </c>
      <c r="AK121" s="116" t="s">
        <v>1162</v>
      </c>
      <c r="AL121" s="116" t="s">
        <v>1156</v>
      </c>
      <c r="AM121"/>
      <c r="AN121"/>
      <c r="AO121"/>
      <c r="AP121"/>
    </row>
    <row r="122" spans="2:42" ht="15" thickBot="1" x14ac:dyDescent="0.4">
      <c r="B122" s="115" t="s">
        <v>1056</v>
      </c>
      <c r="C122" s="116" t="s">
        <v>1032</v>
      </c>
      <c r="D122" s="116" t="s">
        <v>1032</v>
      </c>
      <c r="E122" s="116" t="s">
        <v>1032</v>
      </c>
      <c r="F122" s="116" t="s">
        <v>1032</v>
      </c>
      <c r="G122" s="116" t="s">
        <v>1032</v>
      </c>
      <c r="H122" s="116" t="s">
        <v>1128</v>
      </c>
      <c r="I122" s="116" t="s">
        <v>1119</v>
      </c>
      <c r="J122" s="116" t="s">
        <v>1130</v>
      </c>
      <c r="K122" s="116" t="s">
        <v>1134</v>
      </c>
      <c r="L122"/>
      <c r="M122"/>
      <c r="N122"/>
      <c r="O122"/>
      <c r="T122" s="115" t="s">
        <v>1056</v>
      </c>
      <c r="U122" s="116" t="s">
        <v>1032</v>
      </c>
      <c r="V122" s="116" t="s">
        <v>1032</v>
      </c>
      <c r="W122" s="116" t="s">
        <v>1032</v>
      </c>
      <c r="X122" s="116" t="s">
        <v>1032</v>
      </c>
      <c r="Y122" s="116" t="s">
        <v>1032</v>
      </c>
      <c r="Z122" s="116" t="s">
        <v>1165</v>
      </c>
      <c r="AA122" s="116" t="s">
        <v>1032</v>
      </c>
      <c r="AB122" s="116" t="s">
        <v>1032</v>
      </c>
      <c r="AC122" s="116" t="s">
        <v>1163</v>
      </c>
      <c r="AD122" s="116" t="s">
        <v>1032</v>
      </c>
      <c r="AE122" s="116" t="s">
        <v>1032</v>
      </c>
      <c r="AF122" s="116" t="s">
        <v>1032</v>
      </c>
      <c r="AG122" s="116" t="s">
        <v>1032</v>
      </c>
      <c r="AH122" s="116" t="s">
        <v>1032</v>
      </c>
      <c r="AI122" s="116" t="s">
        <v>1032</v>
      </c>
      <c r="AJ122" s="116" t="s">
        <v>1164</v>
      </c>
      <c r="AK122" s="116" t="s">
        <v>1162</v>
      </c>
      <c r="AL122" s="116" t="s">
        <v>1156</v>
      </c>
      <c r="AM122"/>
      <c r="AN122"/>
      <c r="AO122"/>
      <c r="AP122"/>
    </row>
    <row r="123" spans="2:42" ht="15" thickBot="1" x14ac:dyDescent="0.4">
      <c r="B123" s="115" t="s">
        <v>1059</v>
      </c>
      <c r="C123" s="116" t="s">
        <v>1032</v>
      </c>
      <c r="D123" s="116" t="s">
        <v>1032</v>
      </c>
      <c r="E123" s="116" t="s">
        <v>1032</v>
      </c>
      <c r="F123" s="116" t="s">
        <v>1032</v>
      </c>
      <c r="G123" s="116" t="s">
        <v>1032</v>
      </c>
      <c r="H123" s="116" t="s">
        <v>1128</v>
      </c>
      <c r="I123" s="116" t="s">
        <v>1119</v>
      </c>
      <c r="J123" s="116" t="s">
        <v>1130</v>
      </c>
      <c r="K123" s="116" t="s">
        <v>1134</v>
      </c>
      <c r="L123"/>
      <c r="M123"/>
      <c r="N123"/>
      <c r="O123"/>
      <c r="T123" s="115" t="s">
        <v>1059</v>
      </c>
      <c r="U123" s="116" t="s">
        <v>1032</v>
      </c>
      <c r="V123" s="116" t="s">
        <v>1032</v>
      </c>
      <c r="W123" s="116" t="s">
        <v>1032</v>
      </c>
      <c r="X123" s="116" t="s">
        <v>1032</v>
      </c>
      <c r="Y123" s="116" t="s">
        <v>1032</v>
      </c>
      <c r="Z123" s="116" t="s">
        <v>1166</v>
      </c>
      <c r="AA123" s="116" t="s">
        <v>1032</v>
      </c>
      <c r="AB123" s="116" t="s">
        <v>1032</v>
      </c>
      <c r="AC123" s="116" t="s">
        <v>1163</v>
      </c>
      <c r="AD123" s="116" t="s">
        <v>1032</v>
      </c>
      <c r="AE123" s="116" t="s">
        <v>1032</v>
      </c>
      <c r="AF123" s="116" t="s">
        <v>1032</v>
      </c>
      <c r="AG123" s="116" t="s">
        <v>1032</v>
      </c>
      <c r="AH123" s="116" t="s">
        <v>1032</v>
      </c>
      <c r="AI123" s="116" t="s">
        <v>1032</v>
      </c>
      <c r="AJ123" s="116" t="s">
        <v>1167</v>
      </c>
      <c r="AK123" s="116" t="s">
        <v>1162</v>
      </c>
      <c r="AL123" s="116" t="s">
        <v>1156</v>
      </c>
      <c r="AM123"/>
      <c r="AN123"/>
      <c r="AO123"/>
      <c r="AP123"/>
    </row>
    <row r="124" spans="2:42" ht="15" thickBot="1" x14ac:dyDescent="0.4">
      <c r="B124" s="115" t="s">
        <v>1061</v>
      </c>
      <c r="C124" s="116" t="s">
        <v>1032</v>
      </c>
      <c r="D124" s="116" t="s">
        <v>1032</v>
      </c>
      <c r="E124" s="116" t="s">
        <v>1032</v>
      </c>
      <c r="F124" s="116" t="s">
        <v>1032</v>
      </c>
      <c r="G124" s="116" t="s">
        <v>1032</v>
      </c>
      <c r="H124" s="116" t="s">
        <v>1128</v>
      </c>
      <c r="I124" s="116" t="s">
        <v>1119</v>
      </c>
      <c r="J124" s="116" t="s">
        <v>1130</v>
      </c>
      <c r="K124" s="116" t="s">
        <v>1134</v>
      </c>
      <c r="L124"/>
      <c r="M124"/>
      <c r="N124"/>
      <c r="O124"/>
      <c r="T124" s="115" t="s">
        <v>1061</v>
      </c>
      <c r="U124" s="116" t="s">
        <v>1032</v>
      </c>
      <c r="V124" s="116" t="s">
        <v>1032</v>
      </c>
      <c r="W124" s="116" t="s">
        <v>1032</v>
      </c>
      <c r="X124" s="116" t="s">
        <v>1032</v>
      </c>
      <c r="Y124" s="116" t="s">
        <v>1032</v>
      </c>
      <c r="Z124" s="116" t="s">
        <v>1166</v>
      </c>
      <c r="AA124" s="116" t="s">
        <v>1032</v>
      </c>
      <c r="AB124" s="116" t="s">
        <v>1032</v>
      </c>
      <c r="AC124" s="116" t="s">
        <v>1163</v>
      </c>
      <c r="AD124" s="116" t="s">
        <v>1032</v>
      </c>
      <c r="AE124" s="116" t="s">
        <v>1032</v>
      </c>
      <c r="AF124" s="116" t="s">
        <v>1032</v>
      </c>
      <c r="AG124" s="116" t="s">
        <v>1032</v>
      </c>
      <c r="AH124" s="116" t="s">
        <v>1032</v>
      </c>
      <c r="AI124" s="116" t="s">
        <v>1032</v>
      </c>
      <c r="AJ124" s="116" t="s">
        <v>1167</v>
      </c>
      <c r="AK124" s="116" t="s">
        <v>1168</v>
      </c>
      <c r="AL124" s="116" t="s">
        <v>1156</v>
      </c>
      <c r="AM124"/>
      <c r="AN124"/>
      <c r="AO124"/>
      <c r="AP124"/>
    </row>
    <row r="125" spans="2:42" ht="15" thickBot="1" x14ac:dyDescent="0.4">
      <c r="B125" s="115" t="s">
        <v>1063</v>
      </c>
      <c r="C125" s="116" t="s">
        <v>1032</v>
      </c>
      <c r="D125" s="116" t="s">
        <v>1032</v>
      </c>
      <c r="E125" s="116" t="s">
        <v>1032</v>
      </c>
      <c r="F125" s="116" t="s">
        <v>1032</v>
      </c>
      <c r="G125" s="116" t="s">
        <v>1032</v>
      </c>
      <c r="H125" s="116" t="s">
        <v>1135</v>
      </c>
      <c r="I125" s="116" t="s">
        <v>1119</v>
      </c>
      <c r="J125" s="116" t="s">
        <v>1130</v>
      </c>
      <c r="K125" s="116" t="s">
        <v>1134</v>
      </c>
      <c r="L125"/>
      <c r="M125"/>
      <c r="N125"/>
      <c r="O125"/>
      <c r="T125" s="115" t="s">
        <v>1063</v>
      </c>
      <c r="U125" s="116" t="s">
        <v>1032</v>
      </c>
      <c r="V125" s="116" t="s">
        <v>1032</v>
      </c>
      <c r="W125" s="116" t="s">
        <v>1032</v>
      </c>
      <c r="X125" s="116" t="s">
        <v>1032</v>
      </c>
      <c r="Y125" s="116" t="s">
        <v>1032</v>
      </c>
      <c r="Z125" s="116" t="s">
        <v>1166</v>
      </c>
      <c r="AA125" s="116" t="s">
        <v>1032</v>
      </c>
      <c r="AB125" s="116" t="s">
        <v>1032</v>
      </c>
      <c r="AC125" s="116" t="s">
        <v>1163</v>
      </c>
      <c r="AD125" s="116" t="s">
        <v>1032</v>
      </c>
      <c r="AE125" s="116" t="s">
        <v>1032</v>
      </c>
      <c r="AF125" s="116" t="s">
        <v>1032</v>
      </c>
      <c r="AG125" s="116" t="s">
        <v>1032</v>
      </c>
      <c r="AH125" s="116" t="s">
        <v>1032</v>
      </c>
      <c r="AI125" s="116" t="s">
        <v>1032</v>
      </c>
      <c r="AJ125" s="116" t="s">
        <v>1167</v>
      </c>
      <c r="AK125" s="116" t="s">
        <v>1168</v>
      </c>
      <c r="AL125" s="116" t="s">
        <v>1156</v>
      </c>
      <c r="AM125"/>
      <c r="AN125"/>
      <c r="AO125"/>
      <c r="AP125"/>
    </row>
    <row r="126" spans="2:42" ht="15" thickBot="1" x14ac:dyDescent="0.4">
      <c r="B126" s="115" t="s">
        <v>1064</v>
      </c>
      <c r="C126" s="116" t="s">
        <v>1032</v>
      </c>
      <c r="D126" s="116" t="s">
        <v>1032</v>
      </c>
      <c r="E126" s="116" t="s">
        <v>1032</v>
      </c>
      <c r="F126" s="116" t="s">
        <v>1032</v>
      </c>
      <c r="G126" s="116" t="s">
        <v>1032</v>
      </c>
      <c r="H126" s="116" t="s">
        <v>1135</v>
      </c>
      <c r="I126" s="116" t="s">
        <v>1119</v>
      </c>
      <c r="J126" s="116" t="s">
        <v>1130</v>
      </c>
      <c r="K126" s="116" t="s">
        <v>1134</v>
      </c>
      <c r="L126"/>
      <c r="M126"/>
      <c r="N126"/>
      <c r="O126"/>
      <c r="T126" s="115" t="s">
        <v>1064</v>
      </c>
      <c r="U126" s="116" t="s">
        <v>1032</v>
      </c>
      <c r="V126" s="116" t="s">
        <v>1032</v>
      </c>
      <c r="W126" s="116" t="s">
        <v>1032</v>
      </c>
      <c r="X126" s="116" t="s">
        <v>1032</v>
      </c>
      <c r="Y126" s="116" t="s">
        <v>1032</v>
      </c>
      <c r="Z126" s="116" t="s">
        <v>1169</v>
      </c>
      <c r="AA126" s="116" t="s">
        <v>1032</v>
      </c>
      <c r="AB126" s="116" t="s">
        <v>1032</v>
      </c>
      <c r="AC126" s="116" t="s">
        <v>1163</v>
      </c>
      <c r="AD126" s="116" t="s">
        <v>1032</v>
      </c>
      <c r="AE126" s="116" t="s">
        <v>1032</v>
      </c>
      <c r="AF126" s="116" t="s">
        <v>1032</v>
      </c>
      <c r="AG126" s="116" t="s">
        <v>1032</v>
      </c>
      <c r="AH126" s="116" t="s">
        <v>1032</v>
      </c>
      <c r="AI126" s="116" t="s">
        <v>1032</v>
      </c>
      <c r="AJ126" s="116" t="s">
        <v>1167</v>
      </c>
      <c r="AK126" s="116" t="s">
        <v>1168</v>
      </c>
      <c r="AL126" s="116" t="s">
        <v>1156</v>
      </c>
      <c r="AM126"/>
      <c r="AN126"/>
      <c r="AO126"/>
      <c r="AP126"/>
    </row>
    <row r="127" spans="2:42" ht="15" thickBot="1" x14ac:dyDescent="0.4">
      <c r="B127" s="115" t="s">
        <v>1065</v>
      </c>
      <c r="C127" s="116" t="s">
        <v>1032</v>
      </c>
      <c r="D127" s="116" t="s">
        <v>1032</v>
      </c>
      <c r="E127" s="116" t="s">
        <v>1032</v>
      </c>
      <c r="F127" s="116" t="s">
        <v>1032</v>
      </c>
      <c r="G127" s="116" t="s">
        <v>1032</v>
      </c>
      <c r="H127" s="116" t="s">
        <v>1135</v>
      </c>
      <c r="I127" s="116" t="s">
        <v>1119</v>
      </c>
      <c r="J127" s="116" t="s">
        <v>1115</v>
      </c>
      <c r="K127" s="116" t="s">
        <v>1134</v>
      </c>
      <c r="L127"/>
      <c r="M127"/>
      <c r="N127"/>
      <c r="O127"/>
      <c r="T127" s="115" t="s">
        <v>1065</v>
      </c>
      <c r="U127" s="116" t="s">
        <v>1032</v>
      </c>
      <c r="V127" s="116" t="s">
        <v>1032</v>
      </c>
      <c r="W127" s="116" t="s">
        <v>1032</v>
      </c>
      <c r="X127" s="116" t="s">
        <v>1032</v>
      </c>
      <c r="Y127" s="116" t="s">
        <v>1032</v>
      </c>
      <c r="Z127" s="116" t="s">
        <v>1169</v>
      </c>
      <c r="AA127" s="116" t="s">
        <v>1032</v>
      </c>
      <c r="AB127" s="116" t="s">
        <v>1032</v>
      </c>
      <c r="AC127" s="116" t="s">
        <v>1163</v>
      </c>
      <c r="AD127" s="116" t="s">
        <v>1032</v>
      </c>
      <c r="AE127" s="116" t="s">
        <v>1032</v>
      </c>
      <c r="AF127" s="116" t="s">
        <v>1032</v>
      </c>
      <c r="AG127" s="116" t="s">
        <v>1032</v>
      </c>
      <c r="AH127" s="116" t="s">
        <v>1032</v>
      </c>
      <c r="AI127" s="116" t="s">
        <v>1032</v>
      </c>
      <c r="AJ127" s="116" t="s">
        <v>1167</v>
      </c>
      <c r="AK127" s="116" t="s">
        <v>1032</v>
      </c>
      <c r="AL127" s="116" t="s">
        <v>1170</v>
      </c>
      <c r="AM127"/>
      <c r="AN127"/>
      <c r="AO127"/>
      <c r="AP127"/>
    </row>
    <row r="128" spans="2:42" ht="15" thickBot="1" x14ac:dyDescent="0.4">
      <c r="B128" s="115" t="s">
        <v>1067</v>
      </c>
      <c r="C128" s="116" t="s">
        <v>1032</v>
      </c>
      <c r="D128" s="116" t="s">
        <v>1032</v>
      </c>
      <c r="E128" s="116" t="s">
        <v>1032</v>
      </c>
      <c r="F128" s="116" t="s">
        <v>1032</v>
      </c>
      <c r="G128" s="116" t="s">
        <v>1032</v>
      </c>
      <c r="H128" s="116" t="s">
        <v>1135</v>
      </c>
      <c r="I128" s="116" t="s">
        <v>1119</v>
      </c>
      <c r="J128" s="116" t="s">
        <v>1115</v>
      </c>
      <c r="K128" s="116" t="s">
        <v>1134</v>
      </c>
      <c r="L128"/>
      <c r="M128"/>
      <c r="N128"/>
      <c r="O128"/>
      <c r="T128" s="115" t="s">
        <v>1067</v>
      </c>
      <c r="U128" s="116" t="s">
        <v>1032</v>
      </c>
      <c r="V128" s="116" t="s">
        <v>1032</v>
      </c>
      <c r="W128" s="116" t="s">
        <v>1032</v>
      </c>
      <c r="X128" s="116" t="s">
        <v>1032</v>
      </c>
      <c r="Y128" s="116" t="s">
        <v>1032</v>
      </c>
      <c r="Z128" s="116" t="s">
        <v>1169</v>
      </c>
      <c r="AA128" s="116" t="s">
        <v>1032</v>
      </c>
      <c r="AB128" s="116" t="s">
        <v>1032</v>
      </c>
      <c r="AC128" s="116" t="s">
        <v>1163</v>
      </c>
      <c r="AD128" s="116" t="s">
        <v>1032</v>
      </c>
      <c r="AE128" s="116" t="s">
        <v>1032</v>
      </c>
      <c r="AF128" s="116" t="s">
        <v>1032</v>
      </c>
      <c r="AG128" s="116" t="s">
        <v>1032</v>
      </c>
      <c r="AH128" s="116" t="s">
        <v>1032</v>
      </c>
      <c r="AI128" s="116" t="s">
        <v>1032</v>
      </c>
      <c r="AJ128" s="116" t="s">
        <v>1171</v>
      </c>
      <c r="AK128" s="116" t="s">
        <v>1032</v>
      </c>
      <c r="AL128" s="116" t="s">
        <v>1170</v>
      </c>
      <c r="AM128"/>
      <c r="AN128"/>
      <c r="AO128"/>
      <c r="AP128"/>
    </row>
    <row r="129" spans="2:42" ht="15" thickBot="1" x14ac:dyDescent="0.4">
      <c r="B129" s="115" t="s">
        <v>1068</v>
      </c>
      <c r="C129" s="116" t="s">
        <v>1032</v>
      </c>
      <c r="D129" s="116" t="s">
        <v>1032</v>
      </c>
      <c r="E129" s="116" t="s">
        <v>1032</v>
      </c>
      <c r="F129" s="116" t="s">
        <v>1032</v>
      </c>
      <c r="G129" s="116" t="s">
        <v>1032</v>
      </c>
      <c r="H129" s="116" t="s">
        <v>1136</v>
      </c>
      <c r="I129" s="116" t="s">
        <v>1119</v>
      </c>
      <c r="J129" s="116" t="s">
        <v>1115</v>
      </c>
      <c r="K129" s="116" t="s">
        <v>1134</v>
      </c>
      <c r="L129"/>
      <c r="M129"/>
      <c r="N129"/>
      <c r="O129"/>
      <c r="T129" s="115" t="s">
        <v>1068</v>
      </c>
      <c r="U129" s="116" t="s">
        <v>1032</v>
      </c>
      <c r="V129" s="116" t="s">
        <v>1032</v>
      </c>
      <c r="W129" s="116" t="s">
        <v>1032</v>
      </c>
      <c r="X129" s="116" t="s">
        <v>1032</v>
      </c>
      <c r="Y129" s="116" t="s">
        <v>1032</v>
      </c>
      <c r="Z129" s="116" t="s">
        <v>1169</v>
      </c>
      <c r="AA129" s="116" t="s">
        <v>1032</v>
      </c>
      <c r="AB129" s="116" t="s">
        <v>1032</v>
      </c>
      <c r="AC129" s="116" t="s">
        <v>1163</v>
      </c>
      <c r="AD129" s="116" t="s">
        <v>1032</v>
      </c>
      <c r="AE129" s="116" t="s">
        <v>1032</v>
      </c>
      <c r="AF129" s="116" t="s">
        <v>1032</v>
      </c>
      <c r="AG129" s="116" t="s">
        <v>1032</v>
      </c>
      <c r="AH129" s="116" t="s">
        <v>1032</v>
      </c>
      <c r="AI129" s="116" t="s">
        <v>1032</v>
      </c>
      <c r="AJ129" s="116" t="s">
        <v>1171</v>
      </c>
      <c r="AK129" s="116" t="s">
        <v>1032</v>
      </c>
      <c r="AL129" s="116" t="s">
        <v>1170</v>
      </c>
      <c r="AM129"/>
      <c r="AN129"/>
      <c r="AO129"/>
      <c r="AP129"/>
    </row>
    <row r="130" spans="2:42" ht="15" thickBot="1" x14ac:dyDescent="0.4">
      <c r="B130" s="115" t="s">
        <v>1069</v>
      </c>
      <c r="C130" s="116" t="s">
        <v>1032</v>
      </c>
      <c r="D130" s="116" t="s">
        <v>1032</v>
      </c>
      <c r="E130" s="116" t="s">
        <v>1032</v>
      </c>
      <c r="F130" s="116" t="s">
        <v>1032</v>
      </c>
      <c r="G130" s="116" t="s">
        <v>1032</v>
      </c>
      <c r="H130" s="116" t="s">
        <v>1136</v>
      </c>
      <c r="I130" s="116" t="s">
        <v>1119</v>
      </c>
      <c r="J130" s="116" t="s">
        <v>1115</v>
      </c>
      <c r="K130" s="116" t="s">
        <v>1134</v>
      </c>
      <c r="L130"/>
      <c r="M130"/>
      <c r="N130"/>
      <c r="O130"/>
      <c r="T130" s="115" t="s">
        <v>1069</v>
      </c>
      <c r="U130" s="116" t="s">
        <v>1032</v>
      </c>
      <c r="V130" s="116" t="s">
        <v>1032</v>
      </c>
      <c r="W130" s="116" t="s">
        <v>1032</v>
      </c>
      <c r="X130" s="116" t="s">
        <v>1032</v>
      </c>
      <c r="Y130" s="116" t="s">
        <v>1032</v>
      </c>
      <c r="Z130" s="116" t="s">
        <v>1169</v>
      </c>
      <c r="AA130" s="116" t="s">
        <v>1032</v>
      </c>
      <c r="AB130" s="116" t="s">
        <v>1032</v>
      </c>
      <c r="AC130" s="116" t="s">
        <v>1163</v>
      </c>
      <c r="AD130" s="116" t="s">
        <v>1032</v>
      </c>
      <c r="AE130" s="116" t="s">
        <v>1032</v>
      </c>
      <c r="AF130" s="116" t="s">
        <v>1032</v>
      </c>
      <c r="AG130" s="116" t="s">
        <v>1032</v>
      </c>
      <c r="AH130" s="116" t="s">
        <v>1032</v>
      </c>
      <c r="AI130" s="116" t="s">
        <v>1032</v>
      </c>
      <c r="AJ130" s="116" t="s">
        <v>1171</v>
      </c>
      <c r="AK130" s="116" t="s">
        <v>1032</v>
      </c>
      <c r="AL130" s="116" t="s">
        <v>1170</v>
      </c>
      <c r="AM130"/>
      <c r="AN130"/>
      <c r="AO130"/>
      <c r="AP130"/>
    </row>
    <row r="131" spans="2:42" ht="15" thickBot="1" x14ac:dyDescent="0.4">
      <c r="B131" s="115" t="s">
        <v>1070</v>
      </c>
      <c r="C131" s="116" t="s">
        <v>1032</v>
      </c>
      <c r="D131" s="116" t="s">
        <v>1032</v>
      </c>
      <c r="E131" s="116" t="s">
        <v>1032</v>
      </c>
      <c r="F131" s="116" t="s">
        <v>1032</v>
      </c>
      <c r="G131" s="116" t="s">
        <v>1032</v>
      </c>
      <c r="H131" s="116" t="s">
        <v>1136</v>
      </c>
      <c r="I131" s="116" t="s">
        <v>1119</v>
      </c>
      <c r="J131" s="116" t="s">
        <v>1115</v>
      </c>
      <c r="K131" s="116" t="s">
        <v>1134</v>
      </c>
      <c r="L131"/>
      <c r="M131"/>
      <c r="N131"/>
      <c r="O131"/>
      <c r="T131" s="115" t="s">
        <v>1070</v>
      </c>
      <c r="U131" s="116" t="s">
        <v>1032</v>
      </c>
      <c r="V131" s="116" t="s">
        <v>1032</v>
      </c>
      <c r="W131" s="116" t="s">
        <v>1032</v>
      </c>
      <c r="X131" s="116" t="s">
        <v>1032</v>
      </c>
      <c r="Y131" s="116" t="s">
        <v>1032</v>
      </c>
      <c r="Z131" s="116" t="s">
        <v>1169</v>
      </c>
      <c r="AA131" s="116" t="s">
        <v>1032</v>
      </c>
      <c r="AB131" s="116" t="s">
        <v>1032</v>
      </c>
      <c r="AC131" s="116" t="s">
        <v>1163</v>
      </c>
      <c r="AD131" s="116" t="s">
        <v>1032</v>
      </c>
      <c r="AE131" s="116" t="s">
        <v>1032</v>
      </c>
      <c r="AF131" s="116" t="s">
        <v>1032</v>
      </c>
      <c r="AG131" s="116" t="s">
        <v>1032</v>
      </c>
      <c r="AH131" s="116" t="s">
        <v>1032</v>
      </c>
      <c r="AI131" s="116" t="s">
        <v>1032</v>
      </c>
      <c r="AJ131" s="116" t="s">
        <v>1171</v>
      </c>
      <c r="AK131" s="116" t="s">
        <v>1032</v>
      </c>
      <c r="AL131" s="116" t="s">
        <v>1170</v>
      </c>
      <c r="AM131"/>
      <c r="AN131"/>
      <c r="AO131"/>
      <c r="AP131"/>
    </row>
    <row r="132" spans="2:42" ht="15" thickBot="1" x14ac:dyDescent="0.4">
      <c r="B132" s="115" t="s">
        <v>1071</v>
      </c>
      <c r="C132" s="116" t="s">
        <v>1032</v>
      </c>
      <c r="D132" s="116" t="s">
        <v>1032</v>
      </c>
      <c r="E132" s="116" t="s">
        <v>1032</v>
      </c>
      <c r="F132" s="116" t="s">
        <v>1032</v>
      </c>
      <c r="G132" s="116" t="s">
        <v>1032</v>
      </c>
      <c r="H132" s="116" t="s">
        <v>1032</v>
      </c>
      <c r="I132" s="116" t="s">
        <v>1119</v>
      </c>
      <c r="J132" s="116" t="s">
        <v>1115</v>
      </c>
      <c r="K132" s="116" t="s">
        <v>1134</v>
      </c>
      <c r="L132"/>
      <c r="M132"/>
      <c r="N132"/>
      <c r="O132"/>
      <c r="T132" s="115" t="s">
        <v>1071</v>
      </c>
      <c r="U132" s="116" t="s">
        <v>1032</v>
      </c>
      <c r="V132" s="116" t="s">
        <v>1032</v>
      </c>
      <c r="W132" s="116" t="s">
        <v>1032</v>
      </c>
      <c r="X132" s="116" t="s">
        <v>1032</v>
      </c>
      <c r="Y132" s="116" t="s">
        <v>1032</v>
      </c>
      <c r="Z132" s="116" t="s">
        <v>1169</v>
      </c>
      <c r="AA132" s="116" t="s">
        <v>1032</v>
      </c>
      <c r="AB132" s="116" t="s">
        <v>1032</v>
      </c>
      <c r="AC132" s="116" t="s">
        <v>1163</v>
      </c>
      <c r="AD132" s="116" t="s">
        <v>1032</v>
      </c>
      <c r="AE132" s="116" t="s">
        <v>1032</v>
      </c>
      <c r="AF132" s="116" t="s">
        <v>1032</v>
      </c>
      <c r="AG132" s="116" t="s">
        <v>1032</v>
      </c>
      <c r="AH132" s="116" t="s">
        <v>1032</v>
      </c>
      <c r="AI132" s="116" t="s">
        <v>1032</v>
      </c>
      <c r="AJ132" s="116" t="s">
        <v>1171</v>
      </c>
      <c r="AK132" s="116" t="s">
        <v>1032</v>
      </c>
      <c r="AL132" s="116" t="s">
        <v>1032</v>
      </c>
      <c r="AM132"/>
      <c r="AN132"/>
      <c r="AO132"/>
      <c r="AP132"/>
    </row>
    <row r="133" spans="2:42" ht="15" thickBot="1" x14ac:dyDescent="0.4">
      <c r="B133" s="115" t="s">
        <v>1072</v>
      </c>
      <c r="C133" s="116" t="s">
        <v>1032</v>
      </c>
      <c r="D133" s="116" t="s">
        <v>1032</v>
      </c>
      <c r="E133" s="116" t="s">
        <v>1032</v>
      </c>
      <c r="F133" s="116" t="s">
        <v>1032</v>
      </c>
      <c r="G133" s="116" t="s">
        <v>1032</v>
      </c>
      <c r="H133" s="116" t="s">
        <v>1032</v>
      </c>
      <c r="I133" s="116" t="s">
        <v>1119</v>
      </c>
      <c r="J133" s="116" t="s">
        <v>1115</v>
      </c>
      <c r="K133" s="116" t="s">
        <v>1134</v>
      </c>
      <c r="L133"/>
      <c r="M133"/>
      <c r="N133"/>
      <c r="O133"/>
      <c r="T133" s="115" t="s">
        <v>1072</v>
      </c>
      <c r="U133" s="116" t="s">
        <v>1032</v>
      </c>
      <c r="V133" s="116" t="s">
        <v>1032</v>
      </c>
      <c r="W133" s="116" t="s">
        <v>1032</v>
      </c>
      <c r="X133" s="116" t="s">
        <v>1032</v>
      </c>
      <c r="Y133" s="116" t="s">
        <v>1032</v>
      </c>
      <c r="Z133" s="116" t="s">
        <v>1169</v>
      </c>
      <c r="AA133" s="116" t="s">
        <v>1032</v>
      </c>
      <c r="AB133" s="116" t="s">
        <v>1032</v>
      </c>
      <c r="AC133" s="116" t="s">
        <v>1163</v>
      </c>
      <c r="AD133" s="116" t="s">
        <v>1032</v>
      </c>
      <c r="AE133" s="116" t="s">
        <v>1032</v>
      </c>
      <c r="AF133" s="116" t="s">
        <v>1032</v>
      </c>
      <c r="AG133" s="116" t="s">
        <v>1032</v>
      </c>
      <c r="AH133" s="116" t="s">
        <v>1032</v>
      </c>
      <c r="AI133" s="116" t="s">
        <v>1032</v>
      </c>
      <c r="AJ133" s="116" t="s">
        <v>1171</v>
      </c>
      <c r="AK133" s="116" t="s">
        <v>1032</v>
      </c>
      <c r="AL133" s="116" t="s">
        <v>1032</v>
      </c>
      <c r="AM133"/>
      <c r="AN133"/>
      <c r="AO133"/>
      <c r="AP133"/>
    </row>
    <row r="134" spans="2:42" ht="15" thickBot="1" x14ac:dyDescent="0.4">
      <c r="B134" s="115" t="s">
        <v>1073</v>
      </c>
      <c r="C134" s="116" t="s">
        <v>1032</v>
      </c>
      <c r="D134" s="116" t="s">
        <v>1032</v>
      </c>
      <c r="E134" s="116" t="s">
        <v>1032</v>
      </c>
      <c r="F134" s="116" t="s">
        <v>1032</v>
      </c>
      <c r="G134" s="116" t="s">
        <v>1032</v>
      </c>
      <c r="H134" s="116" t="s">
        <v>1032</v>
      </c>
      <c r="I134" s="116" t="s">
        <v>1119</v>
      </c>
      <c r="J134" s="116" t="s">
        <v>1137</v>
      </c>
      <c r="K134" s="116" t="s">
        <v>1134</v>
      </c>
      <c r="L134"/>
      <c r="M134"/>
      <c r="N134"/>
      <c r="O134"/>
      <c r="T134" s="115" t="s">
        <v>1073</v>
      </c>
      <c r="U134" s="116" t="s">
        <v>1032</v>
      </c>
      <c r="V134" s="116" t="s">
        <v>1032</v>
      </c>
      <c r="W134" s="116" t="s">
        <v>1032</v>
      </c>
      <c r="X134" s="116" t="s">
        <v>1032</v>
      </c>
      <c r="Y134" s="116" t="s">
        <v>1032</v>
      </c>
      <c r="Z134" s="116" t="s">
        <v>1169</v>
      </c>
      <c r="AA134" s="116" t="s">
        <v>1032</v>
      </c>
      <c r="AB134" s="116" t="s">
        <v>1032</v>
      </c>
      <c r="AC134" s="116" t="s">
        <v>1163</v>
      </c>
      <c r="AD134" s="116" t="s">
        <v>1032</v>
      </c>
      <c r="AE134" s="116" t="s">
        <v>1032</v>
      </c>
      <c r="AF134" s="116" t="s">
        <v>1032</v>
      </c>
      <c r="AG134" s="116" t="s">
        <v>1032</v>
      </c>
      <c r="AH134" s="116" t="s">
        <v>1032</v>
      </c>
      <c r="AI134" s="116" t="s">
        <v>1032</v>
      </c>
      <c r="AJ134" s="116" t="s">
        <v>1032</v>
      </c>
      <c r="AK134" s="116" t="s">
        <v>1032</v>
      </c>
      <c r="AL134" s="116" t="s">
        <v>1032</v>
      </c>
      <c r="AM134"/>
      <c r="AN134"/>
      <c r="AO134"/>
      <c r="AP134"/>
    </row>
    <row r="135" spans="2:42" ht="15" thickBot="1" x14ac:dyDescent="0.4">
      <c r="B135" s="115" t="s">
        <v>1074</v>
      </c>
      <c r="C135" s="116" t="s">
        <v>1032</v>
      </c>
      <c r="D135" s="116" t="s">
        <v>1032</v>
      </c>
      <c r="E135" s="116" t="s">
        <v>1032</v>
      </c>
      <c r="F135" s="116" t="s">
        <v>1032</v>
      </c>
      <c r="G135" s="116" t="s">
        <v>1032</v>
      </c>
      <c r="H135" s="116" t="s">
        <v>1032</v>
      </c>
      <c r="I135" s="116" t="s">
        <v>1119</v>
      </c>
      <c r="J135" s="116" t="s">
        <v>1137</v>
      </c>
      <c r="K135" s="116" t="s">
        <v>1134</v>
      </c>
      <c r="L135"/>
      <c r="M135"/>
      <c r="N135"/>
      <c r="O135"/>
      <c r="T135" s="115" t="s">
        <v>1074</v>
      </c>
      <c r="U135" s="116" t="s">
        <v>1032</v>
      </c>
      <c r="V135" s="116" t="s">
        <v>1032</v>
      </c>
      <c r="W135" s="116" t="s">
        <v>1032</v>
      </c>
      <c r="X135" s="116" t="s">
        <v>1032</v>
      </c>
      <c r="Y135" s="116" t="s">
        <v>1032</v>
      </c>
      <c r="Z135" s="116" t="s">
        <v>1032</v>
      </c>
      <c r="AA135" s="116" t="s">
        <v>1032</v>
      </c>
      <c r="AB135" s="116" t="s">
        <v>1032</v>
      </c>
      <c r="AC135" s="116" t="s">
        <v>1163</v>
      </c>
      <c r="AD135" s="116" t="s">
        <v>1032</v>
      </c>
      <c r="AE135" s="116" t="s">
        <v>1032</v>
      </c>
      <c r="AF135" s="116" t="s">
        <v>1032</v>
      </c>
      <c r="AG135" s="116" t="s">
        <v>1032</v>
      </c>
      <c r="AH135" s="116" t="s">
        <v>1032</v>
      </c>
      <c r="AI135" s="116" t="s">
        <v>1032</v>
      </c>
      <c r="AJ135" s="116" t="s">
        <v>1032</v>
      </c>
      <c r="AK135" s="116" t="s">
        <v>1032</v>
      </c>
      <c r="AL135" s="116" t="s">
        <v>1032</v>
      </c>
      <c r="AM135"/>
      <c r="AN135"/>
      <c r="AO135"/>
      <c r="AP135"/>
    </row>
    <row r="136" spans="2:42" ht="15" thickBot="1" x14ac:dyDescent="0.4">
      <c r="B136" s="115" t="s">
        <v>1075</v>
      </c>
      <c r="C136" s="116" t="s">
        <v>1032</v>
      </c>
      <c r="D136" s="116" t="s">
        <v>1032</v>
      </c>
      <c r="E136" s="116" t="s">
        <v>1032</v>
      </c>
      <c r="F136" s="116" t="s">
        <v>1032</v>
      </c>
      <c r="G136" s="116" t="s">
        <v>1032</v>
      </c>
      <c r="H136" s="116" t="s">
        <v>1032</v>
      </c>
      <c r="I136" s="116" t="s">
        <v>1119</v>
      </c>
      <c r="J136" s="116" t="s">
        <v>1137</v>
      </c>
      <c r="K136" s="116" t="s">
        <v>1134</v>
      </c>
      <c r="L136"/>
      <c r="M136"/>
      <c r="N136"/>
      <c r="O136"/>
      <c r="T136" s="115" t="s">
        <v>1075</v>
      </c>
      <c r="U136" s="116" t="s">
        <v>1032</v>
      </c>
      <c r="V136" s="116" t="s">
        <v>1032</v>
      </c>
      <c r="W136" s="116" t="s">
        <v>1032</v>
      </c>
      <c r="X136" s="116" t="s">
        <v>1032</v>
      </c>
      <c r="Y136" s="116" t="s">
        <v>1032</v>
      </c>
      <c r="Z136" s="116" t="s">
        <v>1032</v>
      </c>
      <c r="AA136" s="116" t="s">
        <v>1032</v>
      </c>
      <c r="AB136" s="116" t="s">
        <v>1032</v>
      </c>
      <c r="AC136" s="116" t="s">
        <v>1163</v>
      </c>
      <c r="AD136" s="116" t="s">
        <v>1032</v>
      </c>
      <c r="AE136" s="116" t="s">
        <v>1032</v>
      </c>
      <c r="AF136" s="116" t="s">
        <v>1032</v>
      </c>
      <c r="AG136" s="116" t="s">
        <v>1032</v>
      </c>
      <c r="AH136" s="116" t="s">
        <v>1032</v>
      </c>
      <c r="AI136" s="116" t="s">
        <v>1032</v>
      </c>
      <c r="AJ136" s="116" t="s">
        <v>1032</v>
      </c>
      <c r="AK136" s="116" t="s">
        <v>1032</v>
      </c>
      <c r="AL136" s="116" t="s">
        <v>1032</v>
      </c>
      <c r="AM136"/>
      <c r="AN136"/>
      <c r="AO136"/>
      <c r="AP136"/>
    </row>
    <row r="137" spans="2:42" ht="15" thickBot="1" x14ac:dyDescent="0.4">
      <c r="B137" s="115" t="s">
        <v>1076</v>
      </c>
      <c r="C137" s="116" t="s">
        <v>1032</v>
      </c>
      <c r="D137" s="116" t="s">
        <v>1032</v>
      </c>
      <c r="E137" s="116" t="s">
        <v>1032</v>
      </c>
      <c r="F137" s="116" t="s">
        <v>1032</v>
      </c>
      <c r="G137" s="116" t="s">
        <v>1032</v>
      </c>
      <c r="H137" s="116" t="s">
        <v>1032</v>
      </c>
      <c r="I137" s="116" t="s">
        <v>1138</v>
      </c>
      <c r="J137" s="116" t="s">
        <v>1032</v>
      </c>
      <c r="K137" s="116" t="s">
        <v>1134</v>
      </c>
      <c r="L137"/>
      <c r="M137"/>
      <c r="N137"/>
      <c r="O137"/>
      <c r="T137" s="115" t="s">
        <v>1076</v>
      </c>
      <c r="U137" s="116" t="s">
        <v>1032</v>
      </c>
      <c r="V137" s="116" t="s">
        <v>1032</v>
      </c>
      <c r="W137" s="116" t="s">
        <v>1032</v>
      </c>
      <c r="X137" s="116" t="s">
        <v>1032</v>
      </c>
      <c r="Y137" s="116" t="s">
        <v>1032</v>
      </c>
      <c r="Z137" s="116" t="s">
        <v>1032</v>
      </c>
      <c r="AA137" s="116" t="s">
        <v>1032</v>
      </c>
      <c r="AB137" s="116" t="s">
        <v>1032</v>
      </c>
      <c r="AC137" s="116" t="s">
        <v>1163</v>
      </c>
      <c r="AD137" s="116" t="s">
        <v>1032</v>
      </c>
      <c r="AE137" s="116" t="s">
        <v>1032</v>
      </c>
      <c r="AF137" s="116" t="s">
        <v>1032</v>
      </c>
      <c r="AG137" s="116" t="s">
        <v>1032</v>
      </c>
      <c r="AH137" s="116" t="s">
        <v>1032</v>
      </c>
      <c r="AI137" s="116" t="s">
        <v>1032</v>
      </c>
      <c r="AJ137" s="116" t="s">
        <v>1032</v>
      </c>
      <c r="AK137" s="116" t="s">
        <v>1032</v>
      </c>
      <c r="AL137" s="116" t="s">
        <v>1032</v>
      </c>
      <c r="AM137"/>
      <c r="AN137"/>
      <c r="AO137"/>
      <c r="AP137"/>
    </row>
    <row r="138" spans="2:42" ht="15" thickBot="1" x14ac:dyDescent="0.4">
      <c r="B138" s="115" t="s">
        <v>1077</v>
      </c>
      <c r="C138" s="116" t="s">
        <v>1032</v>
      </c>
      <c r="D138" s="116" t="s">
        <v>1032</v>
      </c>
      <c r="E138" s="116" t="s">
        <v>1032</v>
      </c>
      <c r="F138" s="116" t="s">
        <v>1032</v>
      </c>
      <c r="G138" s="116" t="s">
        <v>1032</v>
      </c>
      <c r="H138" s="116" t="s">
        <v>1032</v>
      </c>
      <c r="I138" s="116" t="s">
        <v>1138</v>
      </c>
      <c r="J138" s="116" t="s">
        <v>1032</v>
      </c>
      <c r="K138" s="116" t="s">
        <v>1139</v>
      </c>
      <c r="L138"/>
      <c r="M138"/>
      <c r="N138"/>
      <c r="O138"/>
      <c r="T138" s="115" t="s">
        <v>1077</v>
      </c>
      <c r="U138" s="116" t="s">
        <v>1032</v>
      </c>
      <c r="V138" s="116" t="s">
        <v>1032</v>
      </c>
      <c r="W138" s="116" t="s">
        <v>1032</v>
      </c>
      <c r="X138" s="116" t="s">
        <v>1032</v>
      </c>
      <c r="Y138" s="116" t="s">
        <v>1032</v>
      </c>
      <c r="Z138" s="116" t="s">
        <v>1032</v>
      </c>
      <c r="AA138" s="116" t="s">
        <v>1032</v>
      </c>
      <c r="AB138" s="116" t="s">
        <v>1032</v>
      </c>
      <c r="AC138" s="116" t="s">
        <v>1163</v>
      </c>
      <c r="AD138" s="116" t="s">
        <v>1032</v>
      </c>
      <c r="AE138" s="116" t="s">
        <v>1032</v>
      </c>
      <c r="AF138" s="116" t="s">
        <v>1032</v>
      </c>
      <c r="AG138" s="116" t="s">
        <v>1032</v>
      </c>
      <c r="AH138" s="116" t="s">
        <v>1032</v>
      </c>
      <c r="AI138" s="116" t="s">
        <v>1032</v>
      </c>
      <c r="AJ138" s="116" t="s">
        <v>1032</v>
      </c>
      <c r="AK138" s="116" t="s">
        <v>1032</v>
      </c>
      <c r="AL138" s="116" t="s">
        <v>1032</v>
      </c>
      <c r="AM138"/>
      <c r="AN138"/>
      <c r="AO138"/>
      <c r="AP138"/>
    </row>
    <row r="139" spans="2:42" ht="15" thickBot="1" x14ac:dyDescent="0.4">
      <c r="B139" s="115" t="s">
        <v>1078</v>
      </c>
      <c r="C139" s="116" t="s">
        <v>1032</v>
      </c>
      <c r="D139" s="116" t="s">
        <v>1032</v>
      </c>
      <c r="E139" s="116" t="s">
        <v>1032</v>
      </c>
      <c r="F139" s="116" t="s">
        <v>1032</v>
      </c>
      <c r="G139" s="116" t="s">
        <v>1032</v>
      </c>
      <c r="H139" s="116" t="s">
        <v>1032</v>
      </c>
      <c r="I139" s="116" t="s">
        <v>1138</v>
      </c>
      <c r="J139" s="116" t="s">
        <v>1032</v>
      </c>
      <c r="K139" s="116" t="s">
        <v>1032</v>
      </c>
      <c r="L139"/>
      <c r="M139"/>
      <c r="N139"/>
      <c r="O139"/>
      <c r="T139" s="115" t="s">
        <v>1078</v>
      </c>
      <c r="U139" s="116" t="s">
        <v>1032</v>
      </c>
      <c r="V139" s="116" t="s">
        <v>1032</v>
      </c>
      <c r="W139" s="116" t="s">
        <v>1032</v>
      </c>
      <c r="X139" s="116" t="s">
        <v>1032</v>
      </c>
      <c r="Y139" s="116" t="s">
        <v>1032</v>
      </c>
      <c r="Z139" s="116" t="s">
        <v>1032</v>
      </c>
      <c r="AA139" s="116" t="s">
        <v>1032</v>
      </c>
      <c r="AB139" s="116" t="s">
        <v>1032</v>
      </c>
      <c r="AC139" s="116" t="s">
        <v>1032</v>
      </c>
      <c r="AD139" s="116" t="s">
        <v>1032</v>
      </c>
      <c r="AE139" s="116" t="s">
        <v>1032</v>
      </c>
      <c r="AF139" s="116" t="s">
        <v>1032</v>
      </c>
      <c r="AG139" s="116" t="s">
        <v>1032</v>
      </c>
      <c r="AH139" s="116" t="s">
        <v>1032</v>
      </c>
      <c r="AI139" s="116" t="s">
        <v>1032</v>
      </c>
      <c r="AJ139" s="116" t="s">
        <v>1032</v>
      </c>
      <c r="AK139" s="116" t="s">
        <v>1032</v>
      </c>
      <c r="AL139" s="116" t="s">
        <v>1032</v>
      </c>
      <c r="AM139"/>
      <c r="AN139"/>
      <c r="AO139"/>
      <c r="AP139"/>
    </row>
    <row r="140" spans="2:42" ht="15" thickBot="1" x14ac:dyDescent="0.4">
      <c r="B140" s="115" t="s">
        <v>1079</v>
      </c>
      <c r="C140" s="116" t="s">
        <v>1032</v>
      </c>
      <c r="D140" s="116" t="s">
        <v>1032</v>
      </c>
      <c r="E140" s="116" t="s">
        <v>1032</v>
      </c>
      <c r="F140" s="116" t="s">
        <v>1032</v>
      </c>
      <c r="G140" s="116" t="s">
        <v>1032</v>
      </c>
      <c r="H140" s="116" t="s">
        <v>1032</v>
      </c>
      <c r="I140" s="116" t="s">
        <v>1032</v>
      </c>
      <c r="J140" s="116" t="s">
        <v>1032</v>
      </c>
      <c r="K140" s="116" t="s">
        <v>1032</v>
      </c>
      <c r="L140"/>
      <c r="M140"/>
      <c r="N140"/>
      <c r="O140"/>
      <c r="T140" s="115" t="s">
        <v>1079</v>
      </c>
      <c r="U140" s="116" t="s">
        <v>1032</v>
      </c>
      <c r="V140" s="116" t="s">
        <v>1032</v>
      </c>
      <c r="W140" s="116" t="s">
        <v>1032</v>
      </c>
      <c r="X140" s="116" t="s">
        <v>1032</v>
      </c>
      <c r="Y140" s="116" t="s">
        <v>1032</v>
      </c>
      <c r="Z140" s="116" t="s">
        <v>1032</v>
      </c>
      <c r="AA140" s="116" t="s">
        <v>1032</v>
      </c>
      <c r="AB140" s="116" t="s">
        <v>1032</v>
      </c>
      <c r="AC140" s="116" t="s">
        <v>1032</v>
      </c>
      <c r="AD140" s="116" t="s">
        <v>1032</v>
      </c>
      <c r="AE140" s="116" t="s">
        <v>1032</v>
      </c>
      <c r="AF140" s="116" t="s">
        <v>1032</v>
      </c>
      <c r="AG140" s="116" t="s">
        <v>1032</v>
      </c>
      <c r="AH140" s="116" t="s">
        <v>1032</v>
      </c>
      <c r="AI140" s="116" t="s">
        <v>1032</v>
      </c>
      <c r="AJ140" s="116" t="s">
        <v>1032</v>
      </c>
      <c r="AK140" s="116" t="s">
        <v>1032</v>
      </c>
      <c r="AL140" s="116" t="s">
        <v>1032</v>
      </c>
      <c r="AM140"/>
      <c r="AN140"/>
      <c r="AO140"/>
      <c r="AP140"/>
    </row>
    <row r="141" spans="2:42" ht="18.5" thickBot="1" x14ac:dyDescent="0.4">
      <c r="B141" s="111"/>
      <c r="C141"/>
      <c r="D141"/>
      <c r="E141"/>
      <c r="F141"/>
      <c r="G141"/>
      <c r="H141"/>
      <c r="I141"/>
      <c r="J141"/>
      <c r="K141"/>
      <c r="L141"/>
      <c r="M141"/>
      <c r="N141"/>
      <c r="O141"/>
      <c r="T141" s="11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</row>
    <row r="142" spans="2:42" ht="15" thickBot="1" x14ac:dyDescent="0.4">
      <c r="B142" s="115" t="s">
        <v>1243</v>
      </c>
      <c r="C142" s="115" t="str">
        <f>C171</f>
        <v>clinical risk groups</v>
      </c>
      <c r="D142" s="115" t="str">
        <f t="shared" ref="D142:K142" si="36">D171</f>
        <v>pregnant women</v>
      </c>
      <c r="E142" s="115" t="str">
        <f t="shared" si="36"/>
        <v>HCWs</v>
      </c>
      <c r="F142" s="115" t="str">
        <f t="shared" si="36"/>
        <v>Staff of long-term care facilities</v>
      </c>
      <c r="G142" s="115" t="str">
        <f t="shared" si="36"/>
        <v>Residents of long-term care facilities</v>
      </c>
      <c r="H142" s="115" t="str">
        <f t="shared" si="36"/>
        <v>Older population groups</v>
      </c>
      <c r="I142" s="115" t="str">
        <f t="shared" si="36"/>
        <v>Population density</v>
      </c>
      <c r="J142" s="115" t="str">
        <f t="shared" si="36"/>
        <v>Urbanisation grade</v>
      </c>
      <c r="K142" s="115" t="str">
        <f t="shared" si="36"/>
        <v>Infection ratio</v>
      </c>
      <c r="L142"/>
      <c r="M142"/>
      <c r="N142"/>
      <c r="O142"/>
      <c r="T142" s="115" t="s">
        <v>1080</v>
      </c>
      <c r="U142" s="115" t="s">
        <v>981</v>
      </c>
      <c r="V142" s="115" t="s">
        <v>982</v>
      </c>
      <c r="W142" s="115" t="s">
        <v>983</v>
      </c>
      <c r="X142" s="115" t="s">
        <v>984</v>
      </c>
      <c r="Y142" s="115" t="s">
        <v>985</v>
      </c>
      <c r="Z142" s="115" t="s">
        <v>986</v>
      </c>
      <c r="AA142" s="115" t="s">
        <v>987</v>
      </c>
      <c r="AB142" s="115" t="s">
        <v>988</v>
      </c>
      <c r="AC142" s="115" t="s">
        <v>989</v>
      </c>
      <c r="AD142" s="115" t="s">
        <v>990</v>
      </c>
      <c r="AE142" s="115" t="s">
        <v>991</v>
      </c>
      <c r="AF142" s="115" t="s">
        <v>992</v>
      </c>
      <c r="AG142" s="115" t="s">
        <v>993</v>
      </c>
      <c r="AH142" s="115" t="s">
        <v>994</v>
      </c>
      <c r="AI142" s="115" t="s">
        <v>995</v>
      </c>
      <c r="AJ142" s="115" t="s">
        <v>996</v>
      </c>
      <c r="AK142" s="115" t="s">
        <v>997</v>
      </c>
      <c r="AL142" s="115" t="s">
        <v>998</v>
      </c>
      <c r="AM142"/>
      <c r="AN142"/>
      <c r="AO142"/>
      <c r="AP142"/>
    </row>
    <row r="143" spans="2:42" ht="15" thickBot="1" x14ac:dyDescent="0.4">
      <c r="B143" s="115" t="s">
        <v>1028</v>
      </c>
      <c r="C143" s="116">
        <v>0</v>
      </c>
      <c r="D143" s="116">
        <v>0</v>
      </c>
      <c r="E143" s="116">
        <v>0</v>
      </c>
      <c r="F143" s="116">
        <v>0</v>
      </c>
      <c r="G143" s="116">
        <v>0</v>
      </c>
      <c r="H143" s="116">
        <v>4545.1000000000004</v>
      </c>
      <c r="I143" s="116">
        <v>3203.1</v>
      </c>
      <c r="J143" s="116">
        <v>1641.4</v>
      </c>
      <c r="K143" s="116">
        <v>5899.1</v>
      </c>
      <c r="L143"/>
      <c r="M143"/>
      <c r="N143"/>
      <c r="O143"/>
      <c r="T143" s="115" t="s">
        <v>1028</v>
      </c>
      <c r="U143" s="116">
        <v>0</v>
      </c>
      <c r="V143" s="116">
        <v>0</v>
      </c>
      <c r="W143" s="116">
        <v>0</v>
      </c>
      <c r="X143" s="116">
        <v>0</v>
      </c>
      <c r="Y143" s="116">
        <v>0</v>
      </c>
      <c r="Z143" s="116">
        <v>4216.8999999999996</v>
      </c>
      <c r="AA143" s="116">
        <v>3331</v>
      </c>
      <c r="AB143" s="116">
        <v>1451.3</v>
      </c>
      <c r="AC143" s="116">
        <v>3636.9</v>
      </c>
      <c r="AD143" s="116">
        <v>3878.8</v>
      </c>
      <c r="AE143" s="116">
        <v>2971.2</v>
      </c>
      <c r="AF143" s="116">
        <v>9836.2999999999993</v>
      </c>
      <c r="AG143" s="116">
        <v>2272.3000000000002</v>
      </c>
      <c r="AH143" s="116">
        <v>0</v>
      </c>
      <c r="AI143" s="116">
        <v>1628.4</v>
      </c>
      <c r="AJ143" s="116">
        <v>3426.6</v>
      </c>
      <c r="AK143" s="116">
        <v>8199.6</v>
      </c>
      <c r="AL143" s="116">
        <v>1780</v>
      </c>
      <c r="AM143"/>
      <c r="AN143"/>
      <c r="AO143"/>
      <c r="AP143"/>
    </row>
    <row r="144" spans="2:42" ht="15" thickBot="1" x14ac:dyDescent="0.4">
      <c r="B144" s="115" t="s">
        <v>1042</v>
      </c>
      <c r="C144" s="116">
        <v>0</v>
      </c>
      <c r="D144" s="116">
        <v>0</v>
      </c>
      <c r="E144" s="116">
        <v>0</v>
      </c>
      <c r="F144" s="116">
        <v>0</v>
      </c>
      <c r="G144" s="116">
        <v>0</v>
      </c>
      <c r="H144" s="116">
        <v>4545.1000000000004</v>
      </c>
      <c r="I144" s="116">
        <v>1239.5</v>
      </c>
      <c r="J144" s="116">
        <v>1641.4</v>
      </c>
      <c r="K144" s="116">
        <v>5899.1</v>
      </c>
      <c r="L144"/>
      <c r="M144"/>
      <c r="N144"/>
      <c r="O144"/>
      <c r="T144" s="115" t="s">
        <v>1042</v>
      </c>
      <c r="U144" s="116">
        <v>0</v>
      </c>
      <c r="V144" s="116">
        <v>0</v>
      </c>
      <c r="W144" s="116">
        <v>0</v>
      </c>
      <c r="X144" s="116">
        <v>0</v>
      </c>
      <c r="Y144" s="116">
        <v>0</v>
      </c>
      <c r="Z144" s="116">
        <v>4216.8999999999996</v>
      </c>
      <c r="AA144" s="116">
        <v>0</v>
      </c>
      <c r="AB144" s="116">
        <v>1451.3</v>
      </c>
      <c r="AC144" s="116">
        <v>3636.9</v>
      </c>
      <c r="AD144" s="116">
        <v>2139.3000000000002</v>
      </c>
      <c r="AE144" s="116">
        <v>0</v>
      </c>
      <c r="AF144" s="116">
        <v>2674.2</v>
      </c>
      <c r="AG144" s="116">
        <v>0</v>
      </c>
      <c r="AH144" s="116">
        <v>0</v>
      </c>
      <c r="AI144" s="116">
        <v>392.6</v>
      </c>
      <c r="AJ144" s="116">
        <v>3426.6</v>
      </c>
      <c r="AK144" s="116">
        <v>3161.2</v>
      </c>
      <c r="AL144" s="116">
        <v>1780</v>
      </c>
      <c r="AM144"/>
      <c r="AN144"/>
      <c r="AO144"/>
      <c r="AP144"/>
    </row>
    <row r="145" spans="2:42" ht="15" thickBot="1" x14ac:dyDescent="0.4">
      <c r="B145" s="115" t="s">
        <v>1046</v>
      </c>
      <c r="C145" s="116">
        <v>0</v>
      </c>
      <c r="D145" s="116">
        <v>0</v>
      </c>
      <c r="E145" s="116">
        <v>0</v>
      </c>
      <c r="F145" s="116">
        <v>0</v>
      </c>
      <c r="G145" s="116">
        <v>0</v>
      </c>
      <c r="H145" s="116">
        <v>4545.1000000000004</v>
      </c>
      <c r="I145" s="116">
        <v>918.9</v>
      </c>
      <c r="J145" s="116">
        <v>1641.4</v>
      </c>
      <c r="K145" s="116">
        <v>5899.1</v>
      </c>
      <c r="L145"/>
      <c r="M145"/>
      <c r="N145"/>
      <c r="O145"/>
      <c r="T145" s="115" t="s">
        <v>1046</v>
      </c>
      <c r="U145" s="116">
        <v>0</v>
      </c>
      <c r="V145" s="116">
        <v>0</v>
      </c>
      <c r="W145" s="116">
        <v>0</v>
      </c>
      <c r="X145" s="116">
        <v>0</v>
      </c>
      <c r="Y145" s="116">
        <v>0</v>
      </c>
      <c r="Z145" s="116">
        <v>4216.8999999999996</v>
      </c>
      <c r="AA145" s="116">
        <v>0</v>
      </c>
      <c r="AB145" s="116">
        <v>1451.3</v>
      </c>
      <c r="AC145" s="116">
        <v>3636.9</v>
      </c>
      <c r="AD145" s="116">
        <v>2139.3000000000002</v>
      </c>
      <c r="AE145" s="116">
        <v>0</v>
      </c>
      <c r="AF145" s="116">
        <v>2674.2</v>
      </c>
      <c r="AG145" s="116">
        <v>0</v>
      </c>
      <c r="AH145" s="116">
        <v>0</v>
      </c>
      <c r="AI145" s="116">
        <v>392.6</v>
      </c>
      <c r="AJ145" s="116">
        <v>3426.6</v>
      </c>
      <c r="AK145" s="116">
        <v>2883.4</v>
      </c>
      <c r="AL145" s="116">
        <v>1780</v>
      </c>
      <c r="AM145"/>
      <c r="AN145"/>
      <c r="AO145"/>
      <c r="AP145"/>
    </row>
    <row r="146" spans="2:42" ht="15" thickBot="1" x14ac:dyDescent="0.4">
      <c r="B146" s="115" t="s">
        <v>1048</v>
      </c>
      <c r="C146" s="116">
        <v>0</v>
      </c>
      <c r="D146" s="116">
        <v>0</v>
      </c>
      <c r="E146" s="116">
        <v>0</v>
      </c>
      <c r="F146" s="116">
        <v>0</v>
      </c>
      <c r="G146" s="116">
        <v>0</v>
      </c>
      <c r="H146" s="116">
        <v>4545.1000000000004</v>
      </c>
      <c r="I146" s="116">
        <v>918.9</v>
      </c>
      <c r="J146" s="116">
        <v>1641.4</v>
      </c>
      <c r="K146" s="116">
        <v>4880.8999999999996</v>
      </c>
      <c r="L146"/>
      <c r="M146"/>
      <c r="N146"/>
      <c r="O146"/>
      <c r="T146" s="115" t="s">
        <v>1048</v>
      </c>
      <c r="U146" s="116">
        <v>0</v>
      </c>
      <c r="V146" s="116">
        <v>0</v>
      </c>
      <c r="W146" s="116">
        <v>0</v>
      </c>
      <c r="X146" s="116">
        <v>0</v>
      </c>
      <c r="Y146" s="116">
        <v>0</v>
      </c>
      <c r="Z146" s="116">
        <v>4216.8999999999996</v>
      </c>
      <c r="AA146" s="116">
        <v>0</v>
      </c>
      <c r="AB146" s="116">
        <v>1451.3</v>
      </c>
      <c r="AC146" s="116">
        <v>3636.9</v>
      </c>
      <c r="AD146" s="116">
        <v>0</v>
      </c>
      <c r="AE146" s="116">
        <v>0</v>
      </c>
      <c r="AF146" s="116">
        <v>2674.2</v>
      </c>
      <c r="AG146" s="116">
        <v>0</v>
      </c>
      <c r="AH146" s="116">
        <v>0</v>
      </c>
      <c r="AI146" s="116">
        <v>392.6</v>
      </c>
      <c r="AJ146" s="116">
        <v>3426.6</v>
      </c>
      <c r="AK146" s="116">
        <v>2023.5</v>
      </c>
      <c r="AL146" s="116">
        <v>1780</v>
      </c>
      <c r="AM146"/>
      <c r="AN146"/>
      <c r="AO146"/>
      <c r="AP146"/>
    </row>
    <row r="147" spans="2:42" ht="15" thickBot="1" x14ac:dyDescent="0.4">
      <c r="B147" s="115" t="s">
        <v>1049</v>
      </c>
      <c r="C147" s="116">
        <v>0</v>
      </c>
      <c r="D147" s="116">
        <v>0</v>
      </c>
      <c r="E147" s="116">
        <v>0</v>
      </c>
      <c r="F147" s="116">
        <v>0</v>
      </c>
      <c r="G147" s="116">
        <v>0</v>
      </c>
      <c r="H147" s="116">
        <v>4545.1000000000004</v>
      </c>
      <c r="I147" s="116">
        <v>918.9</v>
      </c>
      <c r="J147" s="116">
        <v>1641.4</v>
      </c>
      <c r="K147" s="116">
        <v>4880.8999999999996</v>
      </c>
      <c r="L147"/>
      <c r="M147"/>
      <c r="N147"/>
      <c r="O147"/>
      <c r="T147" s="115" t="s">
        <v>1049</v>
      </c>
      <c r="U147" s="116">
        <v>0</v>
      </c>
      <c r="V147" s="116">
        <v>0</v>
      </c>
      <c r="W147" s="116">
        <v>0</v>
      </c>
      <c r="X147" s="116">
        <v>0</v>
      </c>
      <c r="Y147" s="116">
        <v>0</v>
      </c>
      <c r="Z147" s="116">
        <v>4216.8999999999996</v>
      </c>
      <c r="AA147" s="116">
        <v>0</v>
      </c>
      <c r="AB147" s="116">
        <v>1451.3</v>
      </c>
      <c r="AC147" s="116">
        <v>691.1</v>
      </c>
      <c r="AD147" s="116">
        <v>0</v>
      </c>
      <c r="AE147" s="116">
        <v>0</v>
      </c>
      <c r="AF147" s="116">
        <v>0</v>
      </c>
      <c r="AG147" s="116">
        <v>0</v>
      </c>
      <c r="AH147" s="116">
        <v>0</v>
      </c>
      <c r="AI147" s="116">
        <v>392.6</v>
      </c>
      <c r="AJ147" s="116">
        <v>3426.6</v>
      </c>
      <c r="AK147" s="116">
        <v>2023.5</v>
      </c>
      <c r="AL147" s="116">
        <v>1780</v>
      </c>
      <c r="AM147"/>
      <c r="AN147"/>
      <c r="AO147"/>
      <c r="AP147"/>
    </row>
    <row r="148" spans="2:42" ht="15" thickBot="1" x14ac:dyDescent="0.4">
      <c r="B148" s="115" t="s">
        <v>1051</v>
      </c>
      <c r="C148" s="116">
        <v>0</v>
      </c>
      <c r="D148" s="116">
        <v>0</v>
      </c>
      <c r="E148" s="116">
        <v>0</v>
      </c>
      <c r="F148" s="116">
        <v>0</v>
      </c>
      <c r="G148" s="116">
        <v>0</v>
      </c>
      <c r="H148" s="116">
        <v>4545.1000000000004</v>
      </c>
      <c r="I148" s="116">
        <v>918.9</v>
      </c>
      <c r="J148" s="116">
        <v>1641.4</v>
      </c>
      <c r="K148" s="116">
        <v>4880.8999999999996</v>
      </c>
      <c r="L148"/>
      <c r="M148"/>
      <c r="N148"/>
      <c r="O148"/>
      <c r="T148" s="115" t="s">
        <v>1051</v>
      </c>
      <c r="U148" s="116">
        <v>0</v>
      </c>
      <c r="V148" s="116">
        <v>0</v>
      </c>
      <c r="W148" s="116">
        <v>0</v>
      </c>
      <c r="X148" s="116">
        <v>0</v>
      </c>
      <c r="Y148" s="116">
        <v>0</v>
      </c>
      <c r="Z148" s="116">
        <v>4216.8999999999996</v>
      </c>
      <c r="AA148" s="116">
        <v>0</v>
      </c>
      <c r="AB148" s="116">
        <v>1451.3</v>
      </c>
      <c r="AC148" s="116">
        <v>691.1</v>
      </c>
      <c r="AD148" s="116">
        <v>0</v>
      </c>
      <c r="AE148" s="116">
        <v>0</v>
      </c>
      <c r="AF148" s="116">
        <v>0</v>
      </c>
      <c r="AG148" s="116">
        <v>0</v>
      </c>
      <c r="AH148" s="116">
        <v>0</v>
      </c>
      <c r="AI148" s="116">
        <v>392.6</v>
      </c>
      <c r="AJ148" s="116">
        <v>3426.6</v>
      </c>
      <c r="AK148" s="116">
        <v>2023.5</v>
      </c>
      <c r="AL148" s="116">
        <v>1780</v>
      </c>
      <c r="AM148"/>
      <c r="AN148"/>
      <c r="AO148"/>
      <c r="AP148"/>
    </row>
    <row r="149" spans="2:42" ht="15" thickBot="1" x14ac:dyDescent="0.4">
      <c r="B149" s="115" t="s">
        <v>1052</v>
      </c>
      <c r="C149" s="116">
        <v>0</v>
      </c>
      <c r="D149" s="116">
        <v>0</v>
      </c>
      <c r="E149" s="116">
        <v>0</v>
      </c>
      <c r="F149" s="116">
        <v>0</v>
      </c>
      <c r="G149" s="116">
        <v>0</v>
      </c>
      <c r="H149" s="116">
        <v>4545.1000000000004</v>
      </c>
      <c r="I149" s="116">
        <v>918.9</v>
      </c>
      <c r="J149" s="116">
        <v>1641.4</v>
      </c>
      <c r="K149" s="116">
        <v>4880.8999999999996</v>
      </c>
      <c r="L149"/>
      <c r="M149"/>
      <c r="N149"/>
      <c r="O149"/>
      <c r="T149" s="115" t="s">
        <v>1052</v>
      </c>
      <c r="U149" s="116">
        <v>0</v>
      </c>
      <c r="V149" s="116">
        <v>0</v>
      </c>
      <c r="W149" s="116">
        <v>0</v>
      </c>
      <c r="X149" s="116">
        <v>0</v>
      </c>
      <c r="Y149" s="116">
        <v>0</v>
      </c>
      <c r="Z149" s="116">
        <v>4216.8999999999996</v>
      </c>
      <c r="AA149" s="116">
        <v>0</v>
      </c>
      <c r="AB149" s="116">
        <v>0</v>
      </c>
      <c r="AC149" s="116">
        <v>691.1</v>
      </c>
      <c r="AD149" s="116">
        <v>0</v>
      </c>
      <c r="AE149" s="116">
        <v>0</v>
      </c>
      <c r="AF149" s="116">
        <v>0</v>
      </c>
      <c r="AG149" s="116">
        <v>0</v>
      </c>
      <c r="AH149" s="116">
        <v>0</v>
      </c>
      <c r="AI149" s="116">
        <v>392.6</v>
      </c>
      <c r="AJ149" s="116">
        <v>3426.6</v>
      </c>
      <c r="AK149" s="116">
        <v>2023.5</v>
      </c>
      <c r="AL149" s="116">
        <v>1780</v>
      </c>
      <c r="AM149"/>
      <c r="AN149"/>
      <c r="AO149"/>
      <c r="AP149"/>
    </row>
    <row r="150" spans="2:42" ht="15" thickBot="1" x14ac:dyDescent="0.4">
      <c r="B150" s="115" t="s">
        <v>1053</v>
      </c>
      <c r="C150" s="116">
        <v>0</v>
      </c>
      <c r="D150" s="116">
        <v>0</v>
      </c>
      <c r="E150" s="116">
        <v>0</v>
      </c>
      <c r="F150" s="116">
        <v>0</v>
      </c>
      <c r="G150" s="116">
        <v>0</v>
      </c>
      <c r="H150" s="116">
        <v>4545.1000000000004</v>
      </c>
      <c r="I150" s="116">
        <v>918.9</v>
      </c>
      <c r="J150" s="116">
        <v>1641.4</v>
      </c>
      <c r="K150" s="116">
        <v>3302.4</v>
      </c>
      <c r="L150"/>
      <c r="M150"/>
      <c r="N150"/>
      <c r="O150"/>
      <c r="T150" s="115" t="s">
        <v>1053</v>
      </c>
      <c r="U150" s="116">
        <v>0</v>
      </c>
      <c r="V150" s="116">
        <v>0</v>
      </c>
      <c r="W150" s="116">
        <v>0</v>
      </c>
      <c r="X150" s="116">
        <v>0</v>
      </c>
      <c r="Y150" s="116">
        <v>0</v>
      </c>
      <c r="Z150" s="116">
        <v>4216.8999999999996</v>
      </c>
      <c r="AA150" s="116">
        <v>0</v>
      </c>
      <c r="AB150" s="116">
        <v>0</v>
      </c>
      <c r="AC150" s="116">
        <v>691.1</v>
      </c>
      <c r="AD150" s="116">
        <v>0</v>
      </c>
      <c r="AE150" s="116">
        <v>0</v>
      </c>
      <c r="AF150" s="116">
        <v>0</v>
      </c>
      <c r="AG150" s="116">
        <v>0</v>
      </c>
      <c r="AH150" s="116">
        <v>0</v>
      </c>
      <c r="AI150" s="116">
        <v>392.6</v>
      </c>
      <c r="AJ150" s="116">
        <v>2865.3</v>
      </c>
      <c r="AK150" s="116">
        <v>2023.5</v>
      </c>
      <c r="AL150" s="116">
        <v>1780</v>
      </c>
      <c r="AM150"/>
      <c r="AN150"/>
      <c r="AO150"/>
      <c r="AP150"/>
    </row>
    <row r="151" spans="2:42" ht="15" thickBot="1" x14ac:dyDescent="0.4">
      <c r="B151" s="115" t="s">
        <v>1056</v>
      </c>
      <c r="C151" s="116">
        <v>0</v>
      </c>
      <c r="D151" s="116">
        <v>0</v>
      </c>
      <c r="E151" s="116">
        <v>0</v>
      </c>
      <c r="F151" s="116">
        <v>0</v>
      </c>
      <c r="G151" s="116">
        <v>0</v>
      </c>
      <c r="H151" s="116">
        <v>4545.1000000000004</v>
      </c>
      <c r="I151" s="116">
        <v>918.9</v>
      </c>
      <c r="J151" s="116">
        <v>1641.4</v>
      </c>
      <c r="K151" s="116">
        <v>3302.4</v>
      </c>
      <c r="L151"/>
      <c r="M151"/>
      <c r="N151"/>
      <c r="O151"/>
      <c r="T151" s="115" t="s">
        <v>1056</v>
      </c>
      <c r="U151" s="116">
        <v>0</v>
      </c>
      <c r="V151" s="116">
        <v>0</v>
      </c>
      <c r="W151" s="116">
        <v>0</v>
      </c>
      <c r="X151" s="116">
        <v>0</v>
      </c>
      <c r="Y151" s="116">
        <v>0</v>
      </c>
      <c r="Z151" s="116">
        <v>4216.3999999999996</v>
      </c>
      <c r="AA151" s="116">
        <v>0</v>
      </c>
      <c r="AB151" s="116">
        <v>0</v>
      </c>
      <c r="AC151" s="116">
        <v>691.1</v>
      </c>
      <c r="AD151" s="116">
        <v>0</v>
      </c>
      <c r="AE151" s="116">
        <v>0</v>
      </c>
      <c r="AF151" s="116">
        <v>0</v>
      </c>
      <c r="AG151" s="116">
        <v>0</v>
      </c>
      <c r="AH151" s="116">
        <v>0</v>
      </c>
      <c r="AI151" s="116">
        <v>0</v>
      </c>
      <c r="AJ151" s="116">
        <v>2865.3</v>
      </c>
      <c r="AK151" s="116">
        <v>2023.5</v>
      </c>
      <c r="AL151" s="116">
        <v>1780</v>
      </c>
      <c r="AM151"/>
      <c r="AN151"/>
      <c r="AO151"/>
      <c r="AP151"/>
    </row>
    <row r="152" spans="2:42" ht="15" thickBot="1" x14ac:dyDescent="0.4">
      <c r="B152" s="115" t="s">
        <v>1059</v>
      </c>
      <c r="C152" s="116">
        <v>0</v>
      </c>
      <c r="D152" s="116">
        <v>0</v>
      </c>
      <c r="E152" s="116">
        <v>0</v>
      </c>
      <c r="F152" s="116">
        <v>0</v>
      </c>
      <c r="G152" s="116">
        <v>0</v>
      </c>
      <c r="H152" s="116">
        <v>4545.1000000000004</v>
      </c>
      <c r="I152" s="116">
        <v>918.9</v>
      </c>
      <c r="J152" s="116">
        <v>1641.4</v>
      </c>
      <c r="K152" s="116">
        <v>3302.4</v>
      </c>
      <c r="L152"/>
      <c r="M152"/>
      <c r="N152"/>
      <c r="O152"/>
      <c r="T152" s="115" t="s">
        <v>1059</v>
      </c>
      <c r="U152" s="116">
        <v>0</v>
      </c>
      <c r="V152" s="116">
        <v>0</v>
      </c>
      <c r="W152" s="116">
        <v>0</v>
      </c>
      <c r="X152" s="116">
        <v>0</v>
      </c>
      <c r="Y152" s="116">
        <v>0</v>
      </c>
      <c r="Z152" s="116">
        <v>3475.4</v>
      </c>
      <c r="AA152" s="116">
        <v>0</v>
      </c>
      <c r="AB152" s="116">
        <v>0</v>
      </c>
      <c r="AC152" s="116">
        <v>691.1</v>
      </c>
      <c r="AD152" s="116">
        <v>0</v>
      </c>
      <c r="AE152" s="116">
        <v>0</v>
      </c>
      <c r="AF152" s="116">
        <v>0</v>
      </c>
      <c r="AG152" s="116">
        <v>0</v>
      </c>
      <c r="AH152" s="116">
        <v>0</v>
      </c>
      <c r="AI152" s="116">
        <v>0</v>
      </c>
      <c r="AJ152" s="116">
        <v>548.29999999999995</v>
      </c>
      <c r="AK152" s="116">
        <v>2023.5</v>
      </c>
      <c r="AL152" s="116">
        <v>1780</v>
      </c>
      <c r="AM152"/>
      <c r="AN152"/>
      <c r="AO152"/>
      <c r="AP152"/>
    </row>
    <row r="153" spans="2:42" ht="15" thickBot="1" x14ac:dyDescent="0.4">
      <c r="B153" s="115" t="s">
        <v>1061</v>
      </c>
      <c r="C153" s="116">
        <v>0</v>
      </c>
      <c r="D153" s="116">
        <v>0</v>
      </c>
      <c r="E153" s="116">
        <v>0</v>
      </c>
      <c r="F153" s="116">
        <v>0</v>
      </c>
      <c r="G153" s="116">
        <v>0</v>
      </c>
      <c r="H153" s="116">
        <v>4545.1000000000004</v>
      </c>
      <c r="I153" s="116">
        <v>918.9</v>
      </c>
      <c r="J153" s="116">
        <v>1641.4</v>
      </c>
      <c r="K153" s="116">
        <v>3302.4</v>
      </c>
      <c r="L153"/>
      <c r="M153"/>
      <c r="N153"/>
      <c r="O153"/>
      <c r="T153" s="115" t="s">
        <v>1061</v>
      </c>
      <c r="U153" s="116">
        <v>0</v>
      </c>
      <c r="V153" s="116">
        <v>0</v>
      </c>
      <c r="W153" s="116">
        <v>0</v>
      </c>
      <c r="X153" s="116">
        <v>0</v>
      </c>
      <c r="Y153" s="116">
        <v>0</v>
      </c>
      <c r="Z153" s="116">
        <v>3475.4</v>
      </c>
      <c r="AA153" s="116">
        <v>0</v>
      </c>
      <c r="AB153" s="116">
        <v>0</v>
      </c>
      <c r="AC153" s="116">
        <v>691.1</v>
      </c>
      <c r="AD153" s="116">
        <v>0</v>
      </c>
      <c r="AE153" s="116">
        <v>0</v>
      </c>
      <c r="AF153" s="116">
        <v>0</v>
      </c>
      <c r="AG153" s="116">
        <v>0</v>
      </c>
      <c r="AH153" s="116">
        <v>0</v>
      </c>
      <c r="AI153" s="116">
        <v>0</v>
      </c>
      <c r="AJ153" s="116">
        <v>548.29999999999995</v>
      </c>
      <c r="AK153" s="116">
        <v>1431.1</v>
      </c>
      <c r="AL153" s="116">
        <v>1780</v>
      </c>
      <c r="AM153"/>
      <c r="AN153"/>
      <c r="AO153"/>
      <c r="AP153"/>
    </row>
    <row r="154" spans="2:42" ht="15" thickBot="1" x14ac:dyDescent="0.4">
      <c r="B154" s="115" t="s">
        <v>1063</v>
      </c>
      <c r="C154" s="116">
        <v>0</v>
      </c>
      <c r="D154" s="116">
        <v>0</v>
      </c>
      <c r="E154" s="116">
        <v>0</v>
      </c>
      <c r="F154" s="116">
        <v>0</v>
      </c>
      <c r="G154" s="116">
        <v>0</v>
      </c>
      <c r="H154" s="116">
        <v>3102.2</v>
      </c>
      <c r="I154" s="116">
        <v>918.9</v>
      </c>
      <c r="J154" s="116">
        <v>1641.4</v>
      </c>
      <c r="K154" s="116">
        <v>3302.4</v>
      </c>
      <c r="L154"/>
      <c r="M154"/>
      <c r="N154"/>
      <c r="O154"/>
      <c r="T154" s="115" t="s">
        <v>1063</v>
      </c>
      <c r="U154" s="116">
        <v>0</v>
      </c>
      <c r="V154" s="116">
        <v>0</v>
      </c>
      <c r="W154" s="116">
        <v>0</v>
      </c>
      <c r="X154" s="116">
        <v>0</v>
      </c>
      <c r="Y154" s="116">
        <v>0</v>
      </c>
      <c r="Z154" s="116">
        <v>3475.4</v>
      </c>
      <c r="AA154" s="116">
        <v>0</v>
      </c>
      <c r="AB154" s="116">
        <v>0</v>
      </c>
      <c r="AC154" s="116">
        <v>691.1</v>
      </c>
      <c r="AD154" s="116">
        <v>0</v>
      </c>
      <c r="AE154" s="116">
        <v>0</v>
      </c>
      <c r="AF154" s="116">
        <v>0</v>
      </c>
      <c r="AG154" s="116">
        <v>0</v>
      </c>
      <c r="AH154" s="116">
        <v>0</v>
      </c>
      <c r="AI154" s="116">
        <v>0</v>
      </c>
      <c r="AJ154" s="116">
        <v>548.29999999999995</v>
      </c>
      <c r="AK154" s="116">
        <v>1431.1</v>
      </c>
      <c r="AL154" s="116">
        <v>1780</v>
      </c>
      <c r="AM154"/>
      <c r="AN154"/>
      <c r="AO154"/>
      <c r="AP154"/>
    </row>
    <row r="155" spans="2:42" ht="15" thickBot="1" x14ac:dyDescent="0.4">
      <c r="B155" s="115" t="s">
        <v>1064</v>
      </c>
      <c r="C155" s="116">
        <v>0</v>
      </c>
      <c r="D155" s="116">
        <v>0</v>
      </c>
      <c r="E155" s="116">
        <v>0</v>
      </c>
      <c r="F155" s="116">
        <v>0</v>
      </c>
      <c r="G155" s="116">
        <v>0</v>
      </c>
      <c r="H155" s="116">
        <v>3102.2</v>
      </c>
      <c r="I155" s="116">
        <v>918.9</v>
      </c>
      <c r="J155" s="116">
        <v>1641.4</v>
      </c>
      <c r="K155" s="116">
        <v>3302.4</v>
      </c>
      <c r="L155"/>
      <c r="M155"/>
      <c r="N155"/>
      <c r="O155"/>
      <c r="T155" s="115" t="s">
        <v>1064</v>
      </c>
      <c r="U155" s="116">
        <v>0</v>
      </c>
      <c r="V155" s="116">
        <v>0</v>
      </c>
      <c r="W155" s="116">
        <v>0</v>
      </c>
      <c r="X155" s="116">
        <v>0</v>
      </c>
      <c r="Y155" s="116">
        <v>0</v>
      </c>
      <c r="Z155" s="116">
        <v>18.2</v>
      </c>
      <c r="AA155" s="116">
        <v>0</v>
      </c>
      <c r="AB155" s="116">
        <v>0</v>
      </c>
      <c r="AC155" s="116">
        <v>691.1</v>
      </c>
      <c r="AD155" s="116">
        <v>0</v>
      </c>
      <c r="AE155" s="116">
        <v>0</v>
      </c>
      <c r="AF155" s="116">
        <v>0</v>
      </c>
      <c r="AG155" s="116">
        <v>0</v>
      </c>
      <c r="AH155" s="116">
        <v>0</v>
      </c>
      <c r="AI155" s="116">
        <v>0</v>
      </c>
      <c r="AJ155" s="116">
        <v>548.29999999999995</v>
      </c>
      <c r="AK155" s="116">
        <v>1431.1</v>
      </c>
      <c r="AL155" s="116">
        <v>1780</v>
      </c>
      <c r="AM155"/>
      <c r="AN155"/>
      <c r="AO155"/>
      <c r="AP155"/>
    </row>
    <row r="156" spans="2:42" ht="15" thickBot="1" x14ac:dyDescent="0.4">
      <c r="B156" s="115" t="s">
        <v>1065</v>
      </c>
      <c r="C156" s="116">
        <v>0</v>
      </c>
      <c r="D156" s="116">
        <v>0</v>
      </c>
      <c r="E156" s="116">
        <v>0</v>
      </c>
      <c r="F156" s="116">
        <v>0</v>
      </c>
      <c r="G156" s="116">
        <v>0</v>
      </c>
      <c r="H156" s="116">
        <v>3102.2</v>
      </c>
      <c r="I156" s="116">
        <v>918.9</v>
      </c>
      <c r="J156" s="116">
        <v>1602.4</v>
      </c>
      <c r="K156" s="116">
        <v>3302.4</v>
      </c>
      <c r="L156"/>
      <c r="M156"/>
      <c r="N156"/>
      <c r="O156"/>
      <c r="T156" s="115" t="s">
        <v>1065</v>
      </c>
      <c r="U156" s="116">
        <v>0</v>
      </c>
      <c r="V156" s="116">
        <v>0</v>
      </c>
      <c r="W156" s="116">
        <v>0</v>
      </c>
      <c r="X156" s="116">
        <v>0</v>
      </c>
      <c r="Y156" s="116">
        <v>0</v>
      </c>
      <c r="Z156" s="116">
        <v>18.2</v>
      </c>
      <c r="AA156" s="116">
        <v>0</v>
      </c>
      <c r="AB156" s="116">
        <v>0</v>
      </c>
      <c r="AC156" s="116">
        <v>691.1</v>
      </c>
      <c r="AD156" s="116">
        <v>0</v>
      </c>
      <c r="AE156" s="116">
        <v>0</v>
      </c>
      <c r="AF156" s="116">
        <v>0</v>
      </c>
      <c r="AG156" s="116">
        <v>0</v>
      </c>
      <c r="AH156" s="116">
        <v>0</v>
      </c>
      <c r="AI156" s="116">
        <v>0</v>
      </c>
      <c r="AJ156" s="116">
        <v>548.29999999999995</v>
      </c>
      <c r="AK156" s="116">
        <v>0</v>
      </c>
      <c r="AL156" s="116">
        <v>1272.7</v>
      </c>
      <c r="AM156"/>
      <c r="AN156"/>
      <c r="AO156"/>
      <c r="AP156"/>
    </row>
    <row r="157" spans="2:42" ht="15" thickBot="1" x14ac:dyDescent="0.4">
      <c r="B157" s="115" t="s">
        <v>1067</v>
      </c>
      <c r="C157" s="116">
        <v>0</v>
      </c>
      <c r="D157" s="116">
        <v>0</v>
      </c>
      <c r="E157" s="116">
        <v>0</v>
      </c>
      <c r="F157" s="116">
        <v>0</v>
      </c>
      <c r="G157" s="116">
        <v>0</v>
      </c>
      <c r="H157" s="116">
        <v>3102.2</v>
      </c>
      <c r="I157" s="116">
        <v>918.9</v>
      </c>
      <c r="J157" s="116">
        <v>1602.4</v>
      </c>
      <c r="K157" s="116">
        <v>3302.4</v>
      </c>
      <c r="L157"/>
      <c r="M157"/>
      <c r="N157"/>
      <c r="O157"/>
      <c r="T157" s="115" t="s">
        <v>1067</v>
      </c>
      <c r="U157" s="116">
        <v>0</v>
      </c>
      <c r="V157" s="116">
        <v>0</v>
      </c>
      <c r="W157" s="116">
        <v>0</v>
      </c>
      <c r="X157" s="116">
        <v>0</v>
      </c>
      <c r="Y157" s="116">
        <v>0</v>
      </c>
      <c r="Z157" s="116">
        <v>18.2</v>
      </c>
      <c r="AA157" s="116">
        <v>0</v>
      </c>
      <c r="AB157" s="116">
        <v>0</v>
      </c>
      <c r="AC157" s="116">
        <v>691.1</v>
      </c>
      <c r="AD157" s="116">
        <v>0</v>
      </c>
      <c r="AE157" s="116">
        <v>0</v>
      </c>
      <c r="AF157" s="116">
        <v>0</v>
      </c>
      <c r="AG157" s="116">
        <v>0</v>
      </c>
      <c r="AH157" s="116">
        <v>0</v>
      </c>
      <c r="AI157" s="116">
        <v>0</v>
      </c>
      <c r="AJ157" s="116">
        <v>116.8</v>
      </c>
      <c r="AK157" s="116">
        <v>0</v>
      </c>
      <c r="AL157" s="116">
        <v>1272.7</v>
      </c>
      <c r="AM157"/>
      <c r="AN157"/>
      <c r="AO157"/>
      <c r="AP157"/>
    </row>
    <row r="158" spans="2:42" ht="15" thickBot="1" x14ac:dyDescent="0.4">
      <c r="B158" s="115" t="s">
        <v>1068</v>
      </c>
      <c r="C158" s="116">
        <v>0</v>
      </c>
      <c r="D158" s="116">
        <v>0</v>
      </c>
      <c r="E158" s="116">
        <v>0</v>
      </c>
      <c r="F158" s="116">
        <v>0</v>
      </c>
      <c r="G158" s="116">
        <v>0</v>
      </c>
      <c r="H158" s="116">
        <v>336.9</v>
      </c>
      <c r="I158" s="116">
        <v>918.9</v>
      </c>
      <c r="J158" s="116">
        <v>1602.4</v>
      </c>
      <c r="K158" s="116">
        <v>3302.4</v>
      </c>
      <c r="L158"/>
      <c r="M158"/>
      <c r="N158"/>
      <c r="O158"/>
      <c r="T158" s="115" t="s">
        <v>1068</v>
      </c>
      <c r="U158" s="116">
        <v>0</v>
      </c>
      <c r="V158" s="116">
        <v>0</v>
      </c>
      <c r="W158" s="116">
        <v>0</v>
      </c>
      <c r="X158" s="116">
        <v>0</v>
      </c>
      <c r="Y158" s="116">
        <v>0</v>
      </c>
      <c r="Z158" s="116">
        <v>18.2</v>
      </c>
      <c r="AA158" s="116">
        <v>0</v>
      </c>
      <c r="AB158" s="116">
        <v>0</v>
      </c>
      <c r="AC158" s="116">
        <v>691.1</v>
      </c>
      <c r="AD158" s="116">
        <v>0</v>
      </c>
      <c r="AE158" s="116">
        <v>0</v>
      </c>
      <c r="AF158" s="116">
        <v>0</v>
      </c>
      <c r="AG158" s="116">
        <v>0</v>
      </c>
      <c r="AH158" s="116">
        <v>0</v>
      </c>
      <c r="AI158" s="116">
        <v>0</v>
      </c>
      <c r="AJ158" s="116">
        <v>116.8</v>
      </c>
      <c r="AK158" s="116">
        <v>0</v>
      </c>
      <c r="AL158" s="116">
        <v>1272.7</v>
      </c>
      <c r="AM158"/>
      <c r="AN158"/>
      <c r="AO158"/>
      <c r="AP158"/>
    </row>
    <row r="159" spans="2:42" ht="15" thickBot="1" x14ac:dyDescent="0.4">
      <c r="B159" s="115" t="s">
        <v>1069</v>
      </c>
      <c r="C159" s="116">
        <v>0</v>
      </c>
      <c r="D159" s="116">
        <v>0</v>
      </c>
      <c r="E159" s="116">
        <v>0</v>
      </c>
      <c r="F159" s="116">
        <v>0</v>
      </c>
      <c r="G159" s="116">
        <v>0</v>
      </c>
      <c r="H159" s="116">
        <v>336.9</v>
      </c>
      <c r="I159" s="116">
        <v>918.9</v>
      </c>
      <c r="J159" s="116">
        <v>1602.4</v>
      </c>
      <c r="K159" s="116">
        <v>3302.4</v>
      </c>
      <c r="L159"/>
      <c r="M159"/>
      <c r="N159"/>
      <c r="O159"/>
      <c r="T159" s="115" t="s">
        <v>1069</v>
      </c>
      <c r="U159" s="116">
        <v>0</v>
      </c>
      <c r="V159" s="116">
        <v>0</v>
      </c>
      <c r="W159" s="116">
        <v>0</v>
      </c>
      <c r="X159" s="116">
        <v>0</v>
      </c>
      <c r="Y159" s="116">
        <v>0</v>
      </c>
      <c r="Z159" s="116">
        <v>18.2</v>
      </c>
      <c r="AA159" s="116">
        <v>0</v>
      </c>
      <c r="AB159" s="116">
        <v>0</v>
      </c>
      <c r="AC159" s="116">
        <v>691.1</v>
      </c>
      <c r="AD159" s="116">
        <v>0</v>
      </c>
      <c r="AE159" s="116">
        <v>0</v>
      </c>
      <c r="AF159" s="116">
        <v>0</v>
      </c>
      <c r="AG159" s="116">
        <v>0</v>
      </c>
      <c r="AH159" s="116">
        <v>0</v>
      </c>
      <c r="AI159" s="116">
        <v>0</v>
      </c>
      <c r="AJ159" s="116">
        <v>116.8</v>
      </c>
      <c r="AK159" s="116">
        <v>0</v>
      </c>
      <c r="AL159" s="116">
        <v>1272.7</v>
      </c>
      <c r="AM159"/>
      <c r="AN159"/>
      <c r="AO159"/>
      <c r="AP159"/>
    </row>
    <row r="160" spans="2:42" ht="15" thickBot="1" x14ac:dyDescent="0.4">
      <c r="B160" s="115" t="s">
        <v>1070</v>
      </c>
      <c r="C160" s="116">
        <v>0</v>
      </c>
      <c r="D160" s="116">
        <v>0</v>
      </c>
      <c r="E160" s="116">
        <v>0</v>
      </c>
      <c r="F160" s="116">
        <v>0</v>
      </c>
      <c r="G160" s="116">
        <v>0</v>
      </c>
      <c r="H160" s="116">
        <v>336.9</v>
      </c>
      <c r="I160" s="116">
        <v>918.9</v>
      </c>
      <c r="J160" s="116">
        <v>1602.4</v>
      </c>
      <c r="K160" s="116">
        <v>3302.4</v>
      </c>
      <c r="L160"/>
      <c r="M160"/>
      <c r="N160"/>
      <c r="O160"/>
      <c r="T160" s="115" t="s">
        <v>1070</v>
      </c>
      <c r="U160" s="116">
        <v>0</v>
      </c>
      <c r="V160" s="116">
        <v>0</v>
      </c>
      <c r="W160" s="116">
        <v>0</v>
      </c>
      <c r="X160" s="116">
        <v>0</v>
      </c>
      <c r="Y160" s="116">
        <v>0</v>
      </c>
      <c r="Z160" s="116">
        <v>18.2</v>
      </c>
      <c r="AA160" s="116">
        <v>0</v>
      </c>
      <c r="AB160" s="116">
        <v>0</v>
      </c>
      <c r="AC160" s="116">
        <v>691.1</v>
      </c>
      <c r="AD160" s="116">
        <v>0</v>
      </c>
      <c r="AE160" s="116">
        <v>0</v>
      </c>
      <c r="AF160" s="116">
        <v>0</v>
      </c>
      <c r="AG160" s="116">
        <v>0</v>
      </c>
      <c r="AH160" s="116">
        <v>0</v>
      </c>
      <c r="AI160" s="116">
        <v>0</v>
      </c>
      <c r="AJ160" s="116">
        <v>116.8</v>
      </c>
      <c r="AK160" s="116">
        <v>0</v>
      </c>
      <c r="AL160" s="116">
        <v>1272.7</v>
      </c>
      <c r="AM160"/>
      <c r="AN160"/>
      <c r="AO160"/>
      <c r="AP160"/>
    </row>
    <row r="161" spans="2:42" ht="15" thickBot="1" x14ac:dyDescent="0.4">
      <c r="B161" s="115" t="s">
        <v>1071</v>
      </c>
      <c r="C161" s="116">
        <v>0</v>
      </c>
      <c r="D161" s="116">
        <v>0</v>
      </c>
      <c r="E161" s="116">
        <v>0</v>
      </c>
      <c r="F161" s="116">
        <v>0</v>
      </c>
      <c r="G161" s="116">
        <v>0</v>
      </c>
      <c r="H161" s="116">
        <v>0</v>
      </c>
      <c r="I161" s="116">
        <v>918.9</v>
      </c>
      <c r="J161" s="116">
        <v>1602.4</v>
      </c>
      <c r="K161" s="116">
        <v>3302.4</v>
      </c>
      <c r="L161"/>
      <c r="M161"/>
      <c r="N161"/>
      <c r="O161"/>
      <c r="T161" s="115" t="s">
        <v>1071</v>
      </c>
      <c r="U161" s="116">
        <v>0</v>
      </c>
      <c r="V161" s="116">
        <v>0</v>
      </c>
      <c r="W161" s="116">
        <v>0</v>
      </c>
      <c r="X161" s="116">
        <v>0</v>
      </c>
      <c r="Y161" s="116">
        <v>0</v>
      </c>
      <c r="Z161" s="116">
        <v>18.2</v>
      </c>
      <c r="AA161" s="116">
        <v>0</v>
      </c>
      <c r="AB161" s="116">
        <v>0</v>
      </c>
      <c r="AC161" s="116">
        <v>691.1</v>
      </c>
      <c r="AD161" s="116">
        <v>0</v>
      </c>
      <c r="AE161" s="116">
        <v>0</v>
      </c>
      <c r="AF161" s="116">
        <v>0</v>
      </c>
      <c r="AG161" s="116">
        <v>0</v>
      </c>
      <c r="AH161" s="116">
        <v>0</v>
      </c>
      <c r="AI161" s="116">
        <v>0</v>
      </c>
      <c r="AJ161" s="116">
        <v>116.8</v>
      </c>
      <c r="AK161" s="116">
        <v>0</v>
      </c>
      <c r="AL161" s="116">
        <v>0</v>
      </c>
      <c r="AM161"/>
      <c r="AN161"/>
      <c r="AO161"/>
      <c r="AP161"/>
    </row>
    <row r="162" spans="2:42" ht="15" thickBot="1" x14ac:dyDescent="0.4">
      <c r="B162" s="115" t="s">
        <v>1072</v>
      </c>
      <c r="C162" s="116">
        <v>0</v>
      </c>
      <c r="D162" s="116">
        <v>0</v>
      </c>
      <c r="E162" s="116">
        <v>0</v>
      </c>
      <c r="F162" s="116">
        <v>0</v>
      </c>
      <c r="G162" s="116">
        <v>0</v>
      </c>
      <c r="H162" s="116">
        <v>0</v>
      </c>
      <c r="I162" s="116">
        <v>918.9</v>
      </c>
      <c r="J162" s="116">
        <v>1602.4</v>
      </c>
      <c r="K162" s="116">
        <v>3302.4</v>
      </c>
      <c r="L162"/>
      <c r="M162"/>
      <c r="N162"/>
      <c r="O162"/>
      <c r="T162" s="115" t="s">
        <v>1072</v>
      </c>
      <c r="U162" s="116">
        <v>0</v>
      </c>
      <c r="V162" s="116">
        <v>0</v>
      </c>
      <c r="W162" s="116">
        <v>0</v>
      </c>
      <c r="X162" s="116">
        <v>0</v>
      </c>
      <c r="Y162" s="116">
        <v>0</v>
      </c>
      <c r="Z162" s="116">
        <v>18.2</v>
      </c>
      <c r="AA162" s="116">
        <v>0</v>
      </c>
      <c r="AB162" s="116">
        <v>0</v>
      </c>
      <c r="AC162" s="116">
        <v>691.1</v>
      </c>
      <c r="AD162" s="116">
        <v>0</v>
      </c>
      <c r="AE162" s="116">
        <v>0</v>
      </c>
      <c r="AF162" s="116">
        <v>0</v>
      </c>
      <c r="AG162" s="116">
        <v>0</v>
      </c>
      <c r="AH162" s="116">
        <v>0</v>
      </c>
      <c r="AI162" s="116">
        <v>0</v>
      </c>
      <c r="AJ162" s="116">
        <v>116.8</v>
      </c>
      <c r="AK162" s="116">
        <v>0</v>
      </c>
      <c r="AL162" s="116">
        <v>0</v>
      </c>
      <c r="AM162"/>
      <c r="AN162"/>
      <c r="AO162"/>
      <c r="AP162"/>
    </row>
    <row r="163" spans="2:42" ht="15" thickBot="1" x14ac:dyDescent="0.4">
      <c r="B163" s="115" t="s">
        <v>1073</v>
      </c>
      <c r="C163" s="116">
        <v>0</v>
      </c>
      <c r="D163" s="116">
        <v>0</v>
      </c>
      <c r="E163" s="116">
        <v>0</v>
      </c>
      <c r="F163" s="116">
        <v>0</v>
      </c>
      <c r="G163" s="116">
        <v>0</v>
      </c>
      <c r="H163" s="116">
        <v>0</v>
      </c>
      <c r="I163" s="116">
        <v>918.9</v>
      </c>
      <c r="J163" s="116">
        <v>577.70000000000005</v>
      </c>
      <c r="K163" s="116">
        <v>3302.4</v>
      </c>
      <c r="L163"/>
      <c r="M163"/>
      <c r="N163"/>
      <c r="O163"/>
      <c r="T163" s="115" t="s">
        <v>1073</v>
      </c>
      <c r="U163" s="116">
        <v>0</v>
      </c>
      <c r="V163" s="116">
        <v>0</v>
      </c>
      <c r="W163" s="116">
        <v>0</v>
      </c>
      <c r="X163" s="116">
        <v>0</v>
      </c>
      <c r="Y163" s="116">
        <v>0</v>
      </c>
      <c r="Z163" s="116">
        <v>18.2</v>
      </c>
      <c r="AA163" s="116">
        <v>0</v>
      </c>
      <c r="AB163" s="116">
        <v>0</v>
      </c>
      <c r="AC163" s="116">
        <v>691.1</v>
      </c>
      <c r="AD163" s="116">
        <v>0</v>
      </c>
      <c r="AE163" s="116">
        <v>0</v>
      </c>
      <c r="AF163" s="116">
        <v>0</v>
      </c>
      <c r="AG163" s="116">
        <v>0</v>
      </c>
      <c r="AH163" s="116">
        <v>0</v>
      </c>
      <c r="AI163" s="116">
        <v>0</v>
      </c>
      <c r="AJ163" s="116">
        <v>0</v>
      </c>
      <c r="AK163" s="116">
        <v>0</v>
      </c>
      <c r="AL163" s="116">
        <v>0</v>
      </c>
      <c r="AM163"/>
      <c r="AN163"/>
      <c r="AO163"/>
      <c r="AP163"/>
    </row>
    <row r="164" spans="2:42" ht="15" thickBot="1" x14ac:dyDescent="0.4">
      <c r="B164" s="115" t="s">
        <v>1074</v>
      </c>
      <c r="C164" s="116">
        <v>0</v>
      </c>
      <c r="D164" s="116">
        <v>0</v>
      </c>
      <c r="E164" s="116">
        <v>0</v>
      </c>
      <c r="F164" s="116">
        <v>0</v>
      </c>
      <c r="G164" s="116">
        <v>0</v>
      </c>
      <c r="H164" s="116">
        <v>0</v>
      </c>
      <c r="I164" s="116">
        <v>918.9</v>
      </c>
      <c r="J164" s="116">
        <v>577.70000000000005</v>
      </c>
      <c r="K164" s="116">
        <v>3302.4</v>
      </c>
      <c r="L164"/>
      <c r="M164"/>
      <c r="N164"/>
      <c r="O164"/>
      <c r="T164" s="115" t="s">
        <v>1074</v>
      </c>
      <c r="U164" s="116">
        <v>0</v>
      </c>
      <c r="V164" s="116">
        <v>0</v>
      </c>
      <c r="W164" s="116">
        <v>0</v>
      </c>
      <c r="X164" s="116">
        <v>0</v>
      </c>
      <c r="Y164" s="116">
        <v>0</v>
      </c>
      <c r="Z164" s="116">
        <v>0</v>
      </c>
      <c r="AA164" s="116">
        <v>0</v>
      </c>
      <c r="AB164" s="116">
        <v>0</v>
      </c>
      <c r="AC164" s="116">
        <v>691.1</v>
      </c>
      <c r="AD164" s="116">
        <v>0</v>
      </c>
      <c r="AE164" s="116">
        <v>0</v>
      </c>
      <c r="AF164" s="116">
        <v>0</v>
      </c>
      <c r="AG164" s="116">
        <v>0</v>
      </c>
      <c r="AH164" s="116">
        <v>0</v>
      </c>
      <c r="AI164" s="116">
        <v>0</v>
      </c>
      <c r="AJ164" s="116">
        <v>0</v>
      </c>
      <c r="AK164" s="116">
        <v>0</v>
      </c>
      <c r="AL164" s="116">
        <v>0</v>
      </c>
      <c r="AM164"/>
      <c r="AN164"/>
      <c r="AO164"/>
      <c r="AP164"/>
    </row>
    <row r="165" spans="2:42" ht="15" thickBot="1" x14ac:dyDescent="0.4">
      <c r="B165" s="115" t="s">
        <v>1075</v>
      </c>
      <c r="C165" s="116">
        <v>0</v>
      </c>
      <c r="D165" s="116">
        <v>0</v>
      </c>
      <c r="E165" s="116">
        <v>0</v>
      </c>
      <c r="F165" s="116">
        <v>0</v>
      </c>
      <c r="G165" s="116">
        <v>0</v>
      </c>
      <c r="H165" s="116">
        <v>0</v>
      </c>
      <c r="I165" s="116">
        <v>918.9</v>
      </c>
      <c r="J165" s="116">
        <v>577.70000000000005</v>
      </c>
      <c r="K165" s="116">
        <v>3302.4</v>
      </c>
      <c r="L165"/>
      <c r="M165"/>
      <c r="N165"/>
      <c r="O165"/>
      <c r="T165" s="115" t="s">
        <v>1075</v>
      </c>
      <c r="U165" s="116">
        <v>0</v>
      </c>
      <c r="V165" s="116">
        <v>0</v>
      </c>
      <c r="W165" s="116">
        <v>0</v>
      </c>
      <c r="X165" s="116">
        <v>0</v>
      </c>
      <c r="Y165" s="116">
        <v>0</v>
      </c>
      <c r="Z165" s="116">
        <v>0</v>
      </c>
      <c r="AA165" s="116">
        <v>0</v>
      </c>
      <c r="AB165" s="116">
        <v>0</v>
      </c>
      <c r="AC165" s="116">
        <v>691.1</v>
      </c>
      <c r="AD165" s="116">
        <v>0</v>
      </c>
      <c r="AE165" s="116">
        <v>0</v>
      </c>
      <c r="AF165" s="116">
        <v>0</v>
      </c>
      <c r="AG165" s="116">
        <v>0</v>
      </c>
      <c r="AH165" s="116">
        <v>0</v>
      </c>
      <c r="AI165" s="116">
        <v>0</v>
      </c>
      <c r="AJ165" s="116">
        <v>0</v>
      </c>
      <c r="AK165" s="116">
        <v>0</v>
      </c>
      <c r="AL165" s="116">
        <v>0</v>
      </c>
      <c r="AM165"/>
      <c r="AN165"/>
      <c r="AO165"/>
      <c r="AP165"/>
    </row>
    <row r="166" spans="2:42" ht="15" thickBot="1" x14ac:dyDescent="0.4">
      <c r="B166" s="115" t="s">
        <v>1076</v>
      </c>
      <c r="C166" s="116">
        <v>0</v>
      </c>
      <c r="D166" s="116">
        <v>0</v>
      </c>
      <c r="E166" s="116">
        <v>0</v>
      </c>
      <c r="F166" s="116">
        <v>0</v>
      </c>
      <c r="G166" s="116">
        <v>0</v>
      </c>
      <c r="H166" s="116">
        <v>0</v>
      </c>
      <c r="I166" s="116">
        <v>898.8</v>
      </c>
      <c r="J166" s="116">
        <v>0</v>
      </c>
      <c r="K166" s="116">
        <v>3302.4</v>
      </c>
      <c r="L166"/>
      <c r="M166"/>
      <c r="N166"/>
      <c r="O166"/>
      <c r="T166" s="115" t="s">
        <v>1076</v>
      </c>
      <c r="U166" s="116">
        <v>0</v>
      </c>
      <c r="V166" s="116">
        <v>0</v>
      </c>
      <c r="W166" s="116">
        <v>0</v>
      </c>
      <c r="X166" s="116">
        <v>0</v>
      </c>
      <c r="Y166" s="116">
        <v>0</v>
      </c>
      <c r="Z166" s="116">
        <v>0</v>
      </c>
      <c r="AA166" s="116">
        <v>0</v>
      </c>
      <c r="AB166" s="116">
        <v>0</v>
      </c>
      <c r="AC166" s="116">
        <v>691.1</v>
      </c>
      <c r="AD166" s="116">
        <v>0</v>
      </c>
      <c r="AE166" s="116">
        <v>0</v>
      </c>
      <c r="AF166" s="116">
        <v>0</v>
      </c>
      <c r="AG166" s="116">
        <v>0</v>
      </c>
      <c r="AH166" s="116">
        <v>0</v>
      </c>
      <c r="AI166" s="116">
        <v>0</v>
      </c>
      <c r="AJ166" s="116">
        <v>0</v>
      </c>
      <c r="AK166" s="116">
        <v>0</v>
      </c>
      <c r="AL166" s="116">
        <v>0</v>
      </c>
      <c r="AM166"/>
      <c r="AN166"/>
      <c r="AO166"/>
      <c r="AP166"/>
    </row>
    <row r="167" spans="2:42" ht="15" thickBot="1" x14ac:dyDescent="0.4">
      <c r="B167" s="115" t="s">
        <v>1077</v>
      </c>
      <c r="C167" s="116">
        <v>0</v>
      </c>
      <c r="D167" s="116">
        <v>0</v>
      </c>
      <c r="E167" s="116">
        <v>0</v>
      </c>
      <c r="F167" s="116">
        <v>0</v>
      </c>
      <c r="G167" s="116">
        <v>0</v>
      </c>
      <c r="H167" s="116">
        <v>0</v>
      </c>
      <c r="I167" s="116">
        <v>898.8</v>
      </c>
      <c r="J167" s="116">
        <v>0</v>
      </c>
      <c r="K167" s="116">
        <v>3140.7</v>
      </c>
      <c r="L167"/>
      <c r="M167"/>
      <c r="N167"/>
      <c r="O167"/>
      <c r="T167" s="115" t="s">
        <v>1077</v>
      </c>
      <c r="U167" s="116">
        <v>0</v>
      </c>
      <c r="V167" s="116">
        <v>0</v>
      </c>
      <c r="W167" s="116">
        <v>0</v>
      </c>
      <c r="X167" s="116">
        <v>0</v>
      </c>
      <c r="Y167" s="116">
        <v>0</v>
      </c>
      <c r="Z167" s="116">
        <v>0</v>
      </c>
      <c r="AA167" s="116">
        <v>0</v>
      </c>
      <c r="AB167" s="116">
        <v>0</v>
      </c>
      <c r="AC167" s="116">
        <v>691.1</v>
      </c>
      <c r="AD167" s="116">
        <v>0</v>
      </c>
      <c r="AE167" s="116">
        <v>0</v>
      </c>
      <c r="AF167" s="116">
        <v>0</v>
      </c>
      <c r="AG167" s="116">
        <v>0</v>
      </c>
      <c r="AH167" s="116">
        <v>0</v>
      </c>
      <c r="AI167" s="116">
        <v>0</v>
      </c>
      <c r="AJ167" s="116">
        <v>0</v>
      </c>
      <c r="AK167" s="116">
        <v>0</v>
      </c>
      <c r="AL167" s="116">
        <v>0</v>
      </c>
      <c r="AM167"/>
      <c r="AN167"/>
      <c r="AO167"/>
      <c r="AP167"/>
    </row>
    <row r="168" spans="2:42" ht="15" thickBot="1" x14ac:dyDescent="0.4">
      <c r="B168" s="115" t="s">
        <v>1078</v>
      </c>
      <c r="C168" s="116">
        <v>0</v>
      </c>
      <c r="D168" s="116">
        <v>0</v>
      </c>
      <c r="E168" s="116">
        <v>0</v>
      </c>
      <c r="F168" s="116">
        <v>0</v>
      </c>
      <c r="G168" s="116">
        <v>0</v>
      </c>
      <c r="H168" s="116">
        <v>0</v>
      </c>
      <c r="I168" s="116">
        <v>898.8</v>
      </c>
      <c r="J168" s="116">
        <v>0</v>
      </c>
      <c r="K168" s="116">
        <v>0</v>
      </c>
      <c r="L168"/>
      <c r="M168"/>
      <c r="N168"/>
      <c r="O168"/>
      <c r="T168" s="115" t="s">
        <v>1078</v>
      </c>
      <c r="U168" s="116">
        <v>0</v>
      </c>
      <c r="V168" s="116">
        <v>0</v>
      </c>
      <c r="W168" s="116">
        <v>0</v>
      </c>
      <c r="X168" s="116">
        <v>0</v>
      </c>
      <c r="Y168" s="116">
        <v>0</v>
      </c>
      <c r="Z168" s="116">
        <v>0</v>
      </c>
      <c r="AA168" s="116">
        <v>0</v>
      </c>
      <c r="AB168" s="116">
        <v>0</v>
      </c>
      <c r="AC168" s="116">
        <v>0</v>
      </c>
      <c r="AD168" s="116">
        <v>0</v>
      </c>
      <c r="AE168" s="116">
        <v>0</v>
      </c>
      <c r="AF168" s="116">
        <v>0</v>
      </c>
      <c r="AG168" s="116">
        <v>0</v>
      </c>
      <c r="AH168" s="116">
        <v>0</v>
      </c>
      <c r="AI168" s="116">
        <v>0</v>
      </c>
      <c r="AJ168" s="116">
        <v>0</v>
      </c>
      <c r="AK168" s="116">
        <v>0</v>
      </c>
      <c r="AL168" s="116">
        <v>0</v>
      </c>
      <c r="AM168"/>
      <c r="AN168"/>
      <c r="AO168"/>
      <c r="AP168"/>
    </row>
    <row r="169" spans="2:42" ht="15" thickBot="1" x14ac:dyDescent="0.4">
      <c r="B169" s="115" t="s">
        <v>1079</v>
      </c>
      <c r="C169" s="116">
        <v>0</v>
      </c>
      <c r="D169" s="116">
        <v>0</v>
      </c>
      <c r="E169" s="116">
        <v>0</v>
      </c>
      <c r="F169" s="116">
        <v>0</v>
      </c>
      <c r="G169" s="116">
        <v>0</v>
      </c>
      <c r="H169" s="116">
        <v>0</v>
      </c>
      <c r="I169" s="116">
        <v>0</v>
      </c>
      <c r="J169" s="116">
        <v>0</v>
      </c>
      <c r="K169" s="116">
        <v>0</v>
      </c>
      <c r="L169"/>
      <c r="M169"/>
      <c r="N169"/>
      <c r="O169"/>
      <c r="T169" s="115" t="s">
        <v>1079</v>
      </c>
      <c r="U169" s="116">
        <v>0</v>
      </c>
      <c r="V169" s="116">
        <v>0</v>
      </c>
      <c r="W169" s="116">
        <v>0</v>
      </c>
      <c r="X169" s="116">
        <v>0</v>
      </c>
      <c r="Y169" s="116">
        <v>0</v>
      </c>
      <c r="Z169" s="116">
        <v>0</v>
      </c>
      <c r="AA169" s="116">
        <v>0</v>
      </c>
      <c r="AB169" s="116">
        <v>0</v>
      </c>
      <c r="AC169" s="116">
        <v>0</v>
      </c>
      <c r="AD169" s="116">
        <v>0</v>
      </c>
      <c r="AE169" s="116">
        <v>0</v>
      </c>
      <c r="AF169" s="116">
        <v>0</v>
      </c>
      <c r="AG169" s="116">
        <v>0</v>
      </c>
      <c r="AH169" s="116">
        <v>0</v>
      </c>
      <c r="AI169" s="116">
        <v>0</v>
      </c>
      <c r="AJ169" s="116">
        <v>0</v>
      </c>
      <c r="AK169" s="116">
        <v>0</v>
      </c>
      <c r="AL169" s="116">
        <v>0</v>
      </c>
      <c r="AM169"/>
      <c r="AN169"/>
      <c r="AO169"/>
      <c r="AP169"/>
    </row>
    <row r="170" spans="2:42" ht="18.5" thickBot="1" x14ac:dyDescent="0.4">
      <c r="B170" s="111"/>
      <c r="C170"/>
      <c r="D170"/>
      <c r="E170"/>
      <c r="F170"/>
      <c r="G170"/>
      <c r="H170"/>
      <c r="I170"/>
      <c r="J170"/>
      <c r="K170"/>
      <c r="L170" s="151" t="s">
        <v>1183</v>
      </c>
      <c r="M170" s="150">
        <f>CORREL(L172:L198,M172:M198)</f>
        <v>0.65092492719209305</v>
      </c>
      <c r="N170" s="151" t="s">
        <v>1190</v>
      </c>
      <c r="O170" s="149">
        <f>M170*M170</f>
        <v>0.42370326084003163</v>
      </c>
      <c r="T170" s="111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</row>
    <row r="171" spans="2:42" ht="15" thickBot="1" x14ac:dyDescent="0.4">
      <c r="B171" s="115" t="s">
        <v>1081</v>
      </c>
      <c r="C171" s="115" t="str">
        <f>C6</f>
        <v>clinical risk groups</v>
      </c>
      <c r="D171" s="115" t="str">
        <f t="shared" ref="D171:K171" si="37">D6</f>
        <v>pregnant women</v>
      </c>
      <c r="E171" s="115" t="str">
        <f t="shared" si="37"/>
        <v>HCWs</v>
      </c>
      <c r="F171" s="115" t="str">
        <f t="shared" si="37"/>
        <v>Staff of long-term care facilities</v>
      </c>
      <c r="G171" s="115" t="str">
        <f t="shared" si="37"/>
        <v>Residents of long-term care facilities</v>
      </c>
      <c r="H171" s="115" t="str">
        <f t="shared" si="37"/>
        <v>Older population groups</v>
      </c>
      <c r="I171" s="115" t="str">
        <f t="shared" si="37"/>
        <v>Population density</v>
      </c>
      <c r="J171" s="115" t="str">
        <f t="shared" si="37"/>
        <v>Urbanisation grade</v>
      </c>
      <c r="K171" s="115" t="str">
        <f t="shared" si="37"/>
        <v>Infection ratio</v>
      </c>
      <c r="L171" s="115" t="s">
        <v>1141</v>
      </c>
      <c r="M171" s="115" t="s">
        <v>1142</v>
      </c>
      <c r="N171" s="115" t="s">
        <v>1143</v>
      </c>
      <c r="O171" s="115" t="s">
        <v>1085</v>
      </c>
      <c r="T171" s="115" t="s">
        <v>1081</v>
      </c>
      <c r="U171" s="115" t="s">
        <v>981</v>
      </c>
      <c r="V171" s="115" t="s">
        <v>982</v>
      </c>
      <c r="W171" s="115" t="s">
        <v>983</v>
      </c>
      <c r="X171" s="115" t="s">
        <v>984</v>
      </c>
      <c r="Y171" s="115" t="s">
        <v>985</v>
      </c>
      <c r="Z171" s="115" t="s">
        <v>986</v>
      </c>
      <c r="AA171" s="115" t="s">
        <v>987</v>
      </c>
      <c r="AB171" s="115" t="s">
        <v>988</v>
      </c>
      <c r="AC171" s="115" t="s">
        <v>989</v>
      </c>
      <c r="AD171" s="115" t="s">
        <v>990</v>
      </c>
      <c r="AE171" s="115" t="s">
        <v>991</v>
      </c>
      <c r="AF171" s="115" t="s">
        <v>992</v>
      </c>
      <c r="AG171" s="115" t="s">
        <v>993</v>
      </c>
      <c r="AH171" s="115" t="s">
        <v>994</v>
      </c>
      <c r="AI171" s="115" t="s">
        <v>995</v>
      </c>
      <c r="AJ171" s="115" t="s">
        <v>996</v>
      </c>
      <c r="AK171" s="115" t="s">
        <v>997</v>
      </c>
      <c r="AL171" s="115" t="s">
        <v>998</v>
      </c>
      <c r="AM171" s="115" t="s">
        <v>1082</v>
      </c>
      <c r="AN171" s="115" t="s">
        <v>1083</v>
      </c>
      <c r="AO171" s="115" t="s">
        <v>1084</v>
      </c>
      <c r="AP171" s="115" t="s">
        <v>1085</v>
      </c>
    </row>
    <row r="172" spans="2:42" ht="15" thickBot="1" x14ac:dyDescent="0.4">
      <c r="B172" s="115" t="str">
        <f>B7</f>
        <v>Belgium</v>
      </c>
      <c r="C172" s="145">
        <v>0</v>
      </c>
      <c r="D172" s="145">
        <v>0</v>
      </c>
      <c r="E172" s="145">
        <v>0</v>
      </c>
      <c r="F172" s="145">
        <v>0</v>
      </c>
      <c r="G172" s="145">
        <v>0</v>
      </c>
      <c r="H172" s="116">
        <v>4545.1000000000004</v>
      </c>
      <c r="I172" s="116">
        <v>918.9</v>
      </c>
      <c r="J172" s="116">
        <v>1641.4</v>
      </c>
      <c r="K172" s="116">
        <v>0</v>
      </c>
      <c r="L172" s="116">
        <v>7105.4</v>
      </c>
      <c r="M172" s="116">
        <v>1766</v>
      </c>
      <c r="N172" s="116">
        <v>-5339.4</v>
      </c>
      <c r="O172" s="116">
        <v>-302.33999999999997</v>
      </c>
      <c r="T172" s="115" t="s">
        <v>1000</v>
      </c>
      <c r="U172" s="116">
        <v>0</v>
      </c>
      <c r="V172" s="116">
        <v>0</v>
      </c>
      <c r="W172" s="116">
        <v>0</v>
      </c>
      <c r="X172" s="116">
        <v>0</v>
      </c>
      <c r="Y172" s="116">
        <v>0</v>
      </c>
      <c r="Z172" s="116">
        <v>4216.8999999999996</v>
      </c>
      <c r="AA172" s="116">
        <v>0</v>
      </c>
      <c r="AB172" s="116">
        <v>1451.3</v>
      </c>
      <c r="AC172" s="116">
        <v>0</v>
      </c>
      <c r="AD172" s="116">
        <v>0</v>
      </c>
      <c r="AE172" s="116">
        <v>0</v>
      </c>
      <c r="AF172" s="116">
        <v>0</v>
      </c>
      <c r="AG172" s="116">
        <v>0</v>
      </c>
      <c r="AH172" s="116">
        <v>0</v>
      </c>
      <c r="AI172" s="116">
        <v>0</v>
      </c>
      <c r="AJ172" s="116">
        <v>0</v>
      </c>
      <c r="AK172" s="116">
        <v>0</v>
      </c>
      <c r="AL172" s="116">
        <v>1780</v>
      </c>
      <c r="AM172" s="116">
        <v>7448.2</v>
      </c>
      <c r="AN172" s="116">
        <v>1766</v>
      </c>
      <c r="AO172" s="116">
        <v>-5682.2</v>
      </c>
      <c r="AP172" s="116">
        <v>-321.76</v>
      </c>
    </row>
    <row r="173" spans="2:42" ht="15" thickBot="1" x14ac:dyDescent="0.4">
      <c r="B173" s="115" t="str">
        <f t="shared" ref="B173:B198" si="38">B8</f>
        <v>Cyprus</v>
      </c>
      <c r="C173" s="145">
        <v>0</v>
      </c>
      <c r="D173" s="145">
        <v>0</v>
      </c>
      <c r="E173" s="145">
        <v>0</v>
      </c>
      <c r="F173" s="145">
        <v>0</v>
      </c>
      <c r="G173" s="145">
        <v>0</v>
      </c>
      <c r="H173" s="116">
        <v>4545.1000000000004</v>
      </c>
      <c r="I173" s="116">
        <v>918.9</v>
      </c>
      <c r="J173" s="116">
        <v>577.70000000000005</v>
      </c>
      <c r="K173" s="116">
        <v>5899.1</v>
      </c>
      <c r="L173" s="116">
        <v>11940.8</v>
      </c>
      <c r="M173" s="116">
        <v>10038</v>
      </c>
      <c r="N173" s="116">
        <v>-1902.8</v>
      </c>
      <c r="O173" s="116">
        <v>-18.96</v>
      </c>
      <c r="T173" s="115" t="s">
        <v>1001</v>
      </c>
      <c r="U173" s="116">
        <v>0</v>
      </c>
      <c r="V173" s="116">
        <v>0</v>
      </c>
      <c r="W173" s="116">
        <v>0</v>
      </c>
      <c r="X173" s="116">
        <v>0</v>
      </c>
      <c r="Y173" s="116">
        <v>0</v>
      </c>
      <c r="Z173" s="116">
        <v>4216.8999999999996</v>
      </c>
      <c r="AA173" s="116">
        <v>0</v>
      </c>
      <c r="AB173" s="116">
        <v>0</v>
      </c>
      <c r="AC173" s="116">
        <v>3636.9</v>
      </c>
      <c r="AD173" s="116">
        <v>0</v>
      </c>
      <c r="AE173" s="116">
        <v>0</v>
      </c>
      <c r="AF173" s="116">
        <v>0</v>
      </c>
      <c r="AG173" s="116">
        <v>0</v>
      </c>
      <c r="AH173" s="116">
        <v>0</v>
      </c>
      <c r="AI173" s="116">
        <v>0</v>
      </c>
      <c r="AJ173" s="116">
        <v>548.29999999999995</v>
      </c>
      <c r="AK173" s="116">
        <v>2023.5</v>
      </c>
      <c r="AL173" s="116">
        <v>0</v>
      </c>
      <c r="AM173" s="116">
        <v>10425.6</v>
      </c>
      <c r="AN173" s="116">
        <v>10038</v>
      </c>
      <c r="AO173" s="116">
        <v>-387.6</v>
      </c>
      <c r="AP173" s="116">
        <v>-3.86</v>
      </c>
    </row>
    <row r="174" spans="2:42" ht="15" thickBot="1" x14ac:dyDescent="0.4">
      <c r="B174" s="115" t="str">
        <f t="shared" si="38"/>
        <v>Czech Republic</v>
      </c>
      <c r="C174" s="145">
        <v>0</v>
      </c>
      <c r="D174" s="145">
        <v>0</v>
      </c>
      <c r="E174" s="145">
        <v>0</v>
      </c>
      <c r="F174" s="145">
        <v>0</v>
      </c>
      <c r="G174" s="145">
        <v>0</v>
      </c>
      <c r="H174" s="116">
        <v>4545.1000000000004</v>
      </c>
      <c r="I174" s="116">
        <v>918.9</v>
      </c>
      <c r="J174" s="116">
        <v>1602.4</v>
      </c>
      <c r="K174" s="116">
        <v>3302.4</v>
      </c>
      <c r="L174" s="116">
        <v>10368.799999999999</v>
      </c>
      <c r="M174" s="116">
        <v>9783</v>
      </c>
      <c r="N174" s="116">
        <v>-585.79999999999995</v>
      </c>
      <c r="O174" s="116">
        <v>-5.99</v>
      </c>
      <c r="T174" s="115" t="s">
        <v>1002</v>
      </c>
      <c r="U174" s="116">
        <v>0</v>
      </c>
      <c r="V174" s="116">
        <v>0</v>
      </c>
      <c r="W174" s="116">
        <v>0</v>
      </c>
      <c r="X174" s="116">
        <v>0</v>
      </c>
      <c r="Y174" s="116">
        <v>0</v>
      </c>
      <c r="Z174" s="116">
        <v>4216.8999999999996</v>
      </c>
      <c r="AA174" s="116">
        <v>0</v>
      </c>
      <c r="AB174" s="116">
        <v>0</v>
      </c>
      <c r="AC174" s="116">
        <v>691.1</v>
      </c>
      <c r="AD174" s="116">
        <v>0</v>
      </c>
      <c r="AE174" s="116">
        <v>0</v>
      </c>
      <c r="AF174" s="116">
        <v>0</v>
      </c>
      <c r="AG174" s="116">
        <v>0</v>
      </c>
      <c r="AH174" s="116">
        <v>0</v>
      </c>
      <c r="AI174" s="116">
        <v>0</v>
      </c>
      <c r="AJ174" s="116">
        <v>116.8</v>
      </c>
      <c r="AK174" s="116">
        <v>1431.1</v>
      </c>
      <c r="AL174" s="116">
        <v>1780</v>
      </c>
      <c r="AM174" s="116">
        <v>8235.9</v>
      </c>
      <c r="AN174" s="116">
        <v>9783</v>
      </c>
      <c r="AO174" s="116">
        <v>1547.1</v>
      </c>
      <c r="AP174" s="116">
        <v>15.81</v>
      </c>
    </row>
    <row r="175" spans="2:42" ht="15" thickBot="1" x14ac:dyDescent="0.4">
      <c r="B175" s="115" t="str">
        <f t="shared" si="38"/>
        <v>Denmark</v>
      </c>
      <c r="C175" s="145">
        <v>0</v>
      </c>
      <c r="D175" s="145">
        <v>0</v>
      </c>
      <c r="E175" s="145">
        <v>0</v>
      </c>
      <c r="F175" s="145">
        <v>0</v>
      </c>
      <c r="G175" s="145">
        <v>0</v>
      </c>
      <c r="H175" s="116">
        <v>0</v>
      </c>
      <c r="I175" s="116">
        <v>918.9</v>
      </c>
      <c r="J175" s="116">
        <v>1641.4</v>
      </c>
      <c r="K175" s="116">
        <v>3302.4</v>
      </c>
      <c r="L175" s="116">
        <v>5862.7</v>
      </c>
      <c r="M175" s="116">
        <v>5987</v>
      </c>
      <c r="N175" s="116">
        <v>124.3</v>
      </c>
      <c r="O175" s="116">
        <v>2.08</v>
      </c>
      <c r="T175" s="115" t="s">
        <v>1003</v>
      </c>
      <c r="U175" s="116">
        <v>0</v>
      </c>
      <c r="V175" s="116">
        <v>0</v>
      </c>
      <c r="W175" s="116">
        <v>0</v>
      </c>
      <c r="X175" s="116">
        <v>0</v>
      </c>
      <c r="Y175" s="116">
        <v>0</v>
      </c>
      <c r="Z175" s="116">
        <v>18.2</v>
      </c>
      <c r="AA175" s="116">
        <v>0</v>
      </c>
      <c r="AB175" s="116">
        <v>1451.3</v>
      </c>
      <c r="AC175" s="116">
        <v>691.1</v>
      </c>
      <c r="AD175" s="116">
        <v>0</v>
      </c>
      <c r="AE175" s="116">
        <v>0</v>
      </c>
      <c r="AF175" s="116">
        <v>0</v>
      </c>
      <c r="AG175" s="116">
        <v>0</v>
      </c>
      <c r="AH175" s="116">
        <v>0</v>
      </c>
      <c r="AI175" s="116">
        <v>392.6</v>
      </c>
      <c r="AJ175" s="116">
        <v>116.8</v>
      </c>
      <c r="AK175" s="116">
        <v>0</v>
      </c>
      <c r="AL175" s="116">
        <v>1272.7</v>
      </c>
      <c r="AM175" s="116">
        <v>3942.7</v>
      </c>
      <c r="AN175" s="116">
        <v>5987</v>
      </c>
      <c r="AO175" s="116">
        <v>2044.3</v>
      </c>
      <c r="AP175" s="116">
        <v>34.15</v>
      </c>
    </row>
    <row r="176" spans="2:42" ht="15" thickBot="1" x14ac:dyDescent="0.4">
      <c r="B176" s="115" t="str">
        <f t="shared" si="38"/>
        <v>Estonia</v>
      </c>
      <c r="C176" s="145">
        <v>0</v>
      </c>
      <c r="D176" s="145">
        <v>0</v>
      </c>
      <c r="E176" s="145">
        <v>0</v>
      </c>
      <c r="F176" s="145">
        <v>0</v>
      </c>
      <c r="G176" s="145">
        <v>0</v>
      </c>
      <c r="H176" s="116">
        <v>4545.1000000000004</v>
      </c>
      <c r="I176" s="116">
        <v>918.9</v>
      </c>
      <c r="J176" s="116">
        <v>1602.4</v>
      </c>
      <c r="K176" s="116">
        <v>3302.4</v>
      </c>
      <c r="L176" s="116">
        <v>10368.799999999999</v>
      </c>
      <c r="M176" s="116">
        <v>15721</v>
      </c>
      <c r="N176" s="116">
        <v>5352.2</v>
      </c>
      <c r="O176" s="116">
        <v>34.04</v>
      </c>
      <c r="T176" s="115" t="s">
        <v>1004</v>
      </c>
      <c r="U176" s="116">
        <v>0</v>
      </c>
      <c r="V176" s="116">
        <v>0</v>
      </c>
      <c r="W176" s="116">
        <v>0</v>
      </c>
      <c r="X176" s="116">
        <v>0</v>
      </c>
      <c r="Y176" s="116">
        <v>0</v>
      </c>
      <c r="Z176" s="116">
        <v>4216.8999999999996</v>
      </c>
      <c r="AA176" s="116">
        <v>0</v>
      </c>
      <c r="AB176" s="116">
        <v>0</v>
      </c>
      <c r="AC176" s="116">
        <v>691.1</v>
      </c>
      <c r="AD176" s="116">
        <v>0</v>
      </c>
      <c r="AE176" s="116">
        <v>0</v>
      </c>
      <c r="AF176" s="116">
        <v>0</v>
      </c>
      <c r="AG176" s="116">
        <v>0</v>
      </c>
      <c r="AH176" s="116">
        <v>0</v>
      </c>
      <c r="AI176" s="116">
        <v>0</v>
      </c>
      <c r="AJ176" s="116">
        <v>3426.6</v>
      </c>
      <c r="AK176" s="116">
        <v>2023.5</v>
      </c>
      <c r="AL176" s="116">
        <v>1780</v>
      </c>
      <c r="AM176" s="116">
        <v>12138.1</v>
      </c>
      <c r="AN176" s="116">
        <v>15721</v>
      </c>
      <c r="AO176" s="116">
        <v>3582.9</v>
      </c>
      <c r="AP176" s="116">
        <v>22.79</v>
      </c>
    </row>
    <row r="177" spans="2:42" ht="15" thickBot="1" x14ac:dyDescent="0.4">
      <c r="B177" s="115" t="str">
        <f t="shared" si="38"/>
        <v>Finland</v>
      </c>
      <c r="C177" s="145">
        <v>0</v>
      </c>
      <c r="D177" s="145">
        <v>0</v>
      </c>
      <c r="E177" s="145">
        <v>0</v>
      </c>
      <c r="F177" s="145">
        <v>0</v>
      </c>
      <c r="G177" s="145">
        <v>0</v>
      </c>
      <c r="H177" s="116">
        <v>336.9</v>
      </c>
      <c r="I177" s="116">
        <v>898.8</v>
      </c>
      <c r="J177" s="116">
        <v>1641.4</v>
      </c>
      <c r="K177" s="116">
        <v>3302.4</v>
      </c>
      <c r="L177" s="116">
        <v>6179.5</v>
      </c>
      <c r="M177" s="116">
        <v>8260</v>
      </c>
      <c r="N177" s="116">
        <v>2080.5</v>
      </c>
      <c r="O177" s="116">
        <v>25.19</v>
      </c>
      <c r="T177" s="115" t="s">
        <v>1005</v>
      </c>
      <c r="U177" s="116">
        <v>0</v>
      </c>
      <c r="V177" s="116">
        <v>0</v>
      </c>
      <c r="W177" s="116">
        <v>0</v>
      </c>
      <c r="X177" s="116">
        <v>0</v>
      </c>
      <c r="Y177" s="116">
        <v>0</v>
      </c>
      <c r="Z177" s="116">
        <v>18.2</v>
      </c>
      <c r="AA177" s="116">
        <v>0</v>
      </c>
      <c r="AB177" s="116">
        <v>0</v>
      </c>
      <c r="AC177" s="116">
        <v>691.1</v>
      </c>
      <c r="AD177" s="116">
        <v>0</v>
      </c>
      <c r="AE177" s="116">
        <v>0</v>
      </c>
      <c r="AF177" s="116">
        <v>0</v>
      </c>
      <c r="AG177" s="116">
        <v>0</v>
      </c>
      <c r="AH177" s="116">
        <v>0</v>
      </c>
      <c r="AI177" s="116">
        <v>0</v>
      </c>
      <c r="AJ177" s="116">
        <v>3426.6</v>
      </c>
      <c r="AK177" s="116">
        <v>0</v>
      </c>
      <c r="AL177" s="116">
        <v>1780</v>
      </c>
      <c r="AM177" s="116">
        <v>5915.9</v>
      </c>
      <c r="AN177" s="116">
        <v>8260</v>
      </c>
      <c r="AO177" s="116">
        <v>2344.1</v>
      </c>
      <c r="AP177" s="116">
        <v>28.38</v>
      </c>
    </row>
    <row r="178" spans="2:42" ht="15" thickBot="1" x14ac:dyDescent="0.4">
      <c r="B178" s="115" t="str">
        <f t="shared" si="38"/>
        <v>France</v>
      </c>
      <c r="C178" s="145">
        <v>0</v>
      </c>
      <c r="D178" s="145">
        <v>0</v>
      </c>
      <c r="E178" s="145">
        <v>0</v>
      </c>
      <c r="F178" s="145">
        <v>0</v>
      </c>
      <c r="G178" s="145">
        <v>0</v>
      </c>
      <c r="H178" s="116">
        <v>0</v>
      </c>
      <c r="I178" s="116">
        <v>918.9</v>
      </c>
      <c r="J178" s="116">
        <v>1641.4</v>
      </c>
      <c r="K178" s="116">
        <v>3302.4</v>
      </c>
      <c r="L178" s="116">
        <v>5862.7</v>
      </c>
      <c r="M178" s="116">
        <v>5345</v>
      </c>
      <c r="N178" s="116">
        <v>-517.70000000000005</v>
      </c>
      <c r="O178" s="116">
        <v>-9.69</v>
      </c>
      <c r="T178" s="115" t="s">
        <v>1006</v>
      </c>
      <c r="U178" s="116">
        <v>0</v>
      </c>
      <c r="V178" s="116">
        <v>0</v>
      </c>
      <c r="W178" s="116">
        <v>0</v>
      </c>
      <c r="X178" s="116">
        <v>0</v>
      </c>
      <c r="Y178" s="116">
        <v>0</v>
      </c>
      <c r="Z178" s="116">
        <v>0</v>
      </c>
      <c r="AA178" s="116">
        <v>0</v>
      </c>
      <c r="AB178" s="116">
        <v>0</v>
      </c>
      <c r="AC178" s="116">
        <v>691.1</v>
      </c>
      <c r="AD178" s="116">
        <v>2139.3000000000002</v>
      </c>
      <c r="AE178" s="116">
        <v>0</v>
      </c>
      <c r="AF178" s="116">
        <v>0</v>
      </c>
      <c r="AG178" s="116">
        <v>0</v>
      </c>
      <c r="AH178" s="116">
        <v>0</v>
      </c>
      <c r="AI178" s="116">
        <v>392.6</v>
      </c>
      <c r="AJ178" s="116">
        <v>548.29999999999995</v>
      </c>
      <c r="AK178" s="116">
        <v>0</v>
      </c>
      <c r="AL178" s="116">
        <v>1780</v>
      </c>
      <c r="AM178" s="116">
        <v>5551.4</v>
      </c>
      <c r="AN178" s="116">
        <v>5345</v>
      </c>
      <c r="AO178" s="116">
        <v>-206.4</v>
      </c>
      <c r="AP178" s="116">
        <v>-3.86</v>
      </c>
    </row>
    <row r="179" spans="2:42" ht="15" thickBot="1" x14ac:dyDescent="0.4">
      <c r="B179" s="115" t="str">
        <f t="shared" si="38"/>
        <v>Germany</v>
      </c>
      <c r="C179" s="145">
        <v>0</v>
      </c>
      <c r="D179" s="145">
        <v>0</v>
      </c>
      <c r="E179" s="145">
        <v>0</v>
      </c>
      <c r="F179" s="145">
        <v>0</v>
      </c>
      <c r="G179" s="145">
        <v>0</v>
      </c>
      <c r="H179" s="116">
        <v>4545.1000000000004</v>
      </c>
      <c r="I179" s="116">
        <v>918.9</v>
      </c>
      <c r="J179" s="116">
        <v>1602.4</v>
      </c>
      <c r="K179" s="116">
        <v>3302.4</v>
      </c>
      <c r="L179" s="116">
        <v>10368.799999999999</v>
      </c>
      <c r="M179" s="116">
        <v>3097</v>
      </c>
      <c r="N179" s="116">
        <v>-7271.8</v>
      </c>
      <c r="O179" s="116">
        <v>-234.8</v>
      </c>
      <c r="T179" s="115" t="s">
        <v>1007</v>
      </c>
      <c r="U179" s="116">
        <v>0</v>
      </c>
      <c r="V179" s="116">
        <v>0</v>
      </c>
      <c r="W179" s="116">
        <v>0</v>
      </c>
      <c r="X179" s="116">
        <v>0</v>
      </c>
      <c r="Y179" s="116">
        <v>0</v>
      </c>
      <c r="Z179" s="116">
        <v>4216.8999999999996</v>
      </c>
      <c r="AA179" s="116">
        <v>0</v>
      </c>
      <c r="AB179" s="116">
        <v>0</v>
      </c>
      <c r="AC179" s="116">
        <v>691.1</v>
      </c>
      <c r="AD179" s="116">
        <v>0</v>
      </c>
      <c r="AE179" s="116">
        <v>0</v>
      </c>
      <c r="AF179" s="116">
        <v>0</v>
      </c>
      <c r="AG179" s="116">
        <v>0</v>
      </c>
      <c r="AH179" s="116">
        <v>0</v>
      </c>
      <c r="AI179" s="116">
        <v>0</v>
      </c>
      <c r="AJ179" s="116">
        <v>0</v>
      </c>
      <c r="AK179" s="116">
        <v>0</v>
      </c>
      <c r="AL179" s="116">
        <v>0</v>
      </c>
      <c r="AM179" s="116">
        <v>4908</v>
      </c>
      <c r="AN179" s="116">
        <v>3097</v>
      </c>
      <c r="AO179" s="116">
        <v>-1811</v>
      </c>
      <c r="AP179" s="116">
        <v>-58.48</v>
      </c>
    </row>
    <row r="180" spans="2:42" ht="15" thickBot="1" x14ac:dyDescent="0.4">
      <c r="B180" s="115" t="str">
        <f t="shared" si="38"/>
        <v>Greece</v>
      </c>
      <c r="C180" s="145">
        <v>0</v>
      </c>
      <c r="D180" s="145">
        <v>0</v>
      </c>
      <c r="E180" s="145">
        <v>0</v>
      </c>
      <c r="F180" s="145">
        <v>0</v>
      </c>
      <c r="G180" s="145">
        <v>0</v>
      </c>
      <c r="H180" s="116">
        <v>4545.1000000000004</v>
      </c>
      <c r="I180" s="116">
        <v>918.9</v>
      </c>
      <c r="J180" s="116">
        <v>1641.4</v>
      </c>
      <c r="K180" s="116">
        <v>3302.4</v>
      </c>
      <c r="L180" s="116">
        <v>10407.799999999999</v>
      </c>
      <c r="M180" s="116">
        <v>12708</v>
      </c>
      <c r="N180" s="116">
        <v>2300.1999999999998</v>
      </c>
      <c r="O180" s="116">
        <v>18.100000000000001</v>
      </c>
      <c r="T180" s="115" t="s">
        <v>1008</v>
      </c>
      <c r="U180" s="116">
        <v>0</v>
      </c>
      <c r="V180" s="116">
        <v>0</v>
      </c>
      <c r="W180" s="116">
        <v>0</v>
      </c>
      <c r="X180" s="116">
        <v>0</v>
      </c>
      <c r="Y180" s="116">
        <v>0</v>
      </c>
      <c r="Z180" s="116">
        <v>4216.8999999999996</v>
      </c>
      <c r="AA180" s="116">
        <v>0</v>
      </c>
      <c r="AB180" s="116">
        <v>0</v>
      </c>
      <c r="AC180" s="116">
        <v>691.1</v>
      </c>
      <c r="AD180" s="116">
        <v>0</v>
      </c>
      <c r="AE180" s="116">
        <v>0</v>
      </c>
      <c r="AF180" s="116">
        <v>0</v>
      </c>
      <c r="AG180" s="116">
        <v>0</v>
      </c>
      <c r="AH180" s="116">
        <v>0</v>
      </c>
      <c r="AI180" s="116">
        <v>0</v>
      </c>
      <c r="AJ180" s="116">
        <v>2865.3</v>
      </c>
      <c r="AK180" s="116">
        <v>0</v>
      </c>
      <c r="AL180" s="116">
        <v>1272.7</v>
      </c>
      <c r="AM180" s="116">
        <v>9045.9</v>
      </c>
      <c r="AN180" s="116">
        <v>12708</v>
      </c>
      <c r="AO180" s="116">
        <v>3662.1</v>
      </c>
      <c r="AP180" s="116">
        <v>28.82</v>
      </c>
    </row>
    <row r="181" spans="2:42" ht="15" thickBot="1" x14ac:dyDescent="0.4">
      <c r="B181" s="115" t="str">
        <f t="shared" si="38"/>
        <v>Hungary</v>
      </c>
      <c r="C181" s="145">
        <v>0</v>
      </c>
      <c r="D181" s="145">
        <v>0</v>
      </c>
      <c r="E181" s="145">
        <v>0</v>
      </c>
      <c r="F181" s="145">
        <v>0</v>
      </c>
      <c r="G181" s="145">
        <v>0</v>
      </c>
      <c r="H181" s="116">
        <v>3102.2</v>
      </c>
      <c r="I181" s="116">
        <v>918.9</v>
      </c>
      <c r="J181" s="116">
        <v>1602.4</v>
      </c>
      <c r="K181" s="116">
        <v>3302.4</v>
      </c>
      <c r="L181" s="116">
        <v>8925.9</v>
      </c>
      <c r="M181" s="116">
        <v>13358</v>
      </c>
      <c r="N181" s="116">
        <v>4432.1000000000004</v>
      </c>
      <c r="O181" s="116">
        <v>33.18</v>
      </c>
      <c r="T181" s="115" t="s">
        <v>1009</v>
      </c>
      <c r="U181" s="116">
        <v>0</v>
      </c>
      <c r="V181" s="116">
        <v>0</v>
      </c>
      <c r="W181" s="116">
        <v>0</v>
      </c>
      <c r="X181" s="116">
        <v>0</v>
      </c>
      <c r="Y181" s="116">
        <v>0</v>
      </c>
      <c r="Z181" s="116">
        <v>18.2</v>
      </c>
      <c r="AA181" s="116">
        <v>0</v>
      </c>
      <c r="AB181" s="116">
        <v>0</v>
      </c>
      <c r="AC181" s="116">
        <v>691.1</v>
      </c>
      <c r="AD181" s="116">
        <v>0</v>
      </c>
      <c r="AE181" s="116">
        <v>0</v>
      </c>
      <c r="AF181" s="116">
        <v>9836.2999999999993</v>
      </c>
      <c r="AG181" s="116">
        <v>0</v>
      </c>
      <c r="AH181" s="116">
        <v>0</v>
      </c>
      <c r="AI181" s="116">
        <v>0</v>
      </c>
      <c r="AJ181" s="116">
        <v>116.8</v>
      </c>
      <c r="AK181" s="116">
        <v>1431.1</v>
      </c>
      <c r="AL181" s="116">
        <v>1780</v>
      </c>
      <c r="AM181" s="116">
        <v>13873.5</v>
      </c>
      <c r="AN181" s="116">
        <v>13358</v>
      </c>
      <c r="AO181" s="116">
        <v>-515.5</v>
      </c>
      <c r="AP181" s="116">
        <v>-3.86</v>
      </c>
    </row>
    <row r="182" spans="2:42" ht="15" thickBot="1" x14ac:dyDescent="0.4">
      <c r="B182" s="115" t="str">
        <f t="shared" si="38"/>
        <v>Iceland</v>
      </c>
      <c r="C182" s="145">
        <v>0</v>
      </c>
      <c r="D182" s="145">
        <v>0</v>
      </c>
      <c r="E182" s="145">
        <v>0</v>
      </c>
      <c r="F182" s="145">
        <v>0</v>
      </c>
      <c r="G182" s="145">
        <v>0</v>
      </c>
      <c r="H182" s="116">
        <v>336.9</v>
      </c>
      <c r="I182" s="116">
        <v>0</v>
      </c>
      <c r="J182" s="116">
        <v>1641.4</v>
      </c>
      <c r="K182" s="116">
        <v>5899.1</v>
      </c>
      <c r="L182" s="116">
        <v>7877.3</v>
      </c>
      <c r="M182" s="116">
        <v>6262</v>
      </c>
      <c r="N182" s="116">
        <v>-1615.3</v>
      </c>
      <c r="O182" s="116">
        <v>-25.8</v>
      </c>
      <c r="T182" s="115" t="s">
        <v>1010</v>
      </c>
      <c r="U182" s="116">
        <v>0</v>
      </c>
      <c r="V182" s="116">
        <v>0</v>
      </c>
      <c r="W182" s="116">
        <v>0</v>
      </c>
      <c r="X182" s="116">
        <v>0</v>
      </c>
      <c r="Y182" s="116">
        <v>0</v>
      </c>
      <c r="Z182" s="116">
        <v>18.2</v>
      </c>
      <c r="AA182" s="116">
        <v>0</v>
      </c>
      <c r="AB182" s="116">
        <v>1451.3</v>
      </c>
      <c r="AC182" s="116">
        <v>3636.9</v>
      </c>
      <c r="AD182" s="116">
        <v>0</v>
      </c>
      <c r="AE182" s="116">
        <v>0</v>
      </c>
      <c r="AF182" s="116">
        <v>0</v>
      </c>
      <c r="AG182" s="116">
        <v>0</v>
      </c>
      <c r="AH182" s="116">
        <v>0</v>
      </c>
      <c r="AI182" s="116">
        <v>0</v>
      </c>
      <c r="AJ182" s="116">
        <v>3426.6</v>
      </c>
      <c r="AK182" s="116">
        <v>0</v>
      </c>
      <c r="AL182" s="116">
        <v>0</v>
      </c>
      <c r="AM182" s="116">
        <v>8532.9</v>
      </c>
      <c r="AN182" s="116">
        <v>6262</v>
      </c>
      <c r="AO182" s="116">
        <v>-2270.9</v>
      </c>
      <c r="AP182" s="116">
        <v>-36.26</v>
      </c>
    </row>
    <row r="183" spans="2:42" ht="15" thickBot="1" x14ac:dyDescent="0.4">
      <c r="B183" s="115" t="str">
        <f t="shared" si="38"/>
        <v>Ireland</v>
      </c>
      <c r="C183" s="145">
        <v>0</v>
      </c>
      <c r="D183" s="145">
        <v>0</v>
      </c>
      <c r="E183" s="145">
        <v>0</v>
      </c>
      <c r="F183" s="145">
        <v>0</v>
      </c>
      <c r="G183" s="145">
        <v>0</v>
      </c>
      <c r="H183" s="116">
        <v>0</v>
      </c>
      <c r="I183" s="116">
        <v>918.9</v>
      </c>
      <c r="J183" s="116">
        <v>577.70000000000005</v>
      </c>
      <c r="K183" s="116">
        <v>3302.4</v>
      </c>
      <c r="L183" s="116">
        <v>4799</v>
      </c>
      <c r="M183" s="116">
        <v>5750</v>
      </c>
      <c r="N183" s="116">
        <v>951</v>
      </c>
      <c r="O183" s="116">
        <v>16.54</v>
      </c>
      <c r="T183" s="115" t="s">
        <v>1011</v>
      </c>
      <c r="U183" s="116">
        <v>0</v>
      </c>
      <c r="V183" s="116">
        <v>0</v>
      </c>
      <c r="W183" s="116">
        <v>0</v>
      </c>
      <c r="X183" s="116">
        <v>0</v>
      </c>
      <c r="Y183" s="116">
        <v>0</v>
      </c>
      <c r="Z183" s="116">
        <v>0</v>
      </c>
      <c r="AA183" s="116">
        <v>0</v>
      </c>
      <c r="AB183" s="116">
        <v>0</v>
      </c>
      <c r="AC183" s="116">
        <v>691.1</v>
      </c>
      <c r="AD183" s="116">
        <v>0</v>
      </c>
      <c r="AE183" s="116">
        <v>0</v>
      </c>
      <c r="AF183" s="116">
        <v>0</v>
      </c>
      <c r="AG183" s="116">
        <v>0</v>
      </c>
      <c r="AH183" s="116">
        <v>0</v>
      </c>
      <c r="AI183" s="116">
        <v>392.6</v>
      </c>
      <c r="AJ183" s="116">
        <v>2865.3</v>
      </c>
      <c r="AK183" s="116">
        <v>2023.5</v>
      </c>
      <c r="AL183" s="116">
        <v>0</v>
      </c>
      <c r="AM183" s="116">
        <v>5972.5</v>
      </c>
      <c r="AN183" s="116">
        <v>5750</v>
      </c>
      <c r="AO183" s="116">
        <v>-222.5</v>
      </c>
      <c r="AP183" s="116">
        <v>-3.87</v>
      </c>
    </row>
    <row r="184" spans="2:42" ht="15" thickBot="1" x14ac:dyDescent="0.4">
      <c r="B184" s="115" t="str">
        <f t="shared" si="38"/>
        <v>Italy</v>
      </c>
      <c r="C184" s="145">
        <v>0</v>
      </c>
      <c r="D184" s="145">
        <v>0</v>
      </c>
      <c r="E184" s="145">
        <v>0</v>
      </c>
      <c r="F184" s="145">
        <v>0</v>
      </c>
      <c r="G184" s="145">
        <v>0</v>
      </c>
      <c r="H184" s="116">
        <v>0</v>
      </c>
      <c r="I184" s="116">
        <v>918.9</v>
      </c>
      <c r="J184" s="116">
        <v>1602.4</v>
      </c>
      <c r="K184" s="116">
        <v>3302.4</v>
      </c>
      <c r="L184" s="116">
        <v>5823.7</v>
      </c>
      <c r="M184" s="116">
        <v>4135</v>
      </c>
      <c r="N184" s="116">
        <v>-1688.7</v>
      </c>
      <c r="O184" s="116">
        <v>-40.840000000000003</v>
      </c>
      <c r="T184" s="115" t="s">
        <v>1012</v>
      </c>
      <c r="U184" s="116">
        <v>0</v>
      </c>
      <c r="V184" s="116">
        <v>0</v>
      </c>
      <c r="W184" s="116">
        <v>0</v>
      </c>
      <c r="X184" s="116">
        <v>0</v>
      </c>
      <c r="Y184" s="116">
        <v>0</v>
      </c>
      <c r="Z184" s="116">
        <v>0</v>
      </c>
      <c r="AA184" s="116">
        <v>0</v>
      </c>
      <c r="AB184" s="116">
        <v>0</v>
      </c>
      <c r="AC184" s="116">
        <v>691.1</v>
      </c>
      <c r="AD184" s="116">
        <v>0</v>
      </c>
      <c r="AE184" s="116">
        <v>0</v>
      </c>
      <c r="AF184" s="116">
        <v>0</v>
      </c>
      <c r="AG184" s="116">
        <v>0</v>
      </c>
      <c r="AH184" s="116">
        <v>0</v>
      </c>
      <c r="AI184" s="116">
        <v>392.6</v>
      </c>
      <c r="AJ184" s="116">
        <v>0</v>
      </c>
      <c r="AK184" s="116">
        <v>1431.1</v>
      </c>
      <c r="AL184" s="116">
        <v>1780</v>
      </c>
      <c r="AM184" s="116">
        <v>4294.8</v>
      </c>
      <c r="AN184" s="116">
        <v>4135</v>
      </c>
      <c r="AO184" s="116">
        <v>-159.80000000000001</v>
      </c>
      <c r="AP184" s="116">
        <v>-3.86</v>
      </c>
    </row>
    <row r="185" spans="2:42" ht="15" thickBot="1" x14ac:dyDescent="0.4">
      <c r="B185" s="115" t="str">
        <f t="shared" si="38"/>
        <v>Latvia</v>
      </c>
      <c r="C185" s="145">
        <v>0</v>
      </c>
      <c r="D185" s="145">
        <v>0</v>
      </c>
      <c r="E185" s="145">
        <v>0</v>
      </c>
      <c r="F185" s="145">
        <v>0</v>
      </c>
      <c r="G185" s="145">
        <v>0</v>
      </c>
      <c r="H185" s="116">
        <v>4545.1000000000004</v>
      </c>
      <c r="I185" s="116">
        <v>918.9</v>
      </c>
      <c r="J185" s="116">
        <v>1602.4</v>
      </c>
      <c r="K185" s="116">
        <v>3140.7</v>
      </c>
      <c r="L185" s="116">
        <v>10207.1</v>
      </c>
      <c r="M185" s="116">
        <v>15720</v>
      </c>
      <c r="N185" s="116">
        <v>5512.9</v>
      </c>
      <c r="O185" s="116">
        <v>35.07</v>
      </c>
      <c r="T185" s="115" t="s">
        <v>1013</v>
      </c>
      <c r="U185" s="116">
        <v>0</v>
      </c>
      <c r="V185" s="116">
        <v>0</v>
      </c>
      <c r="W185" s="116">
        <v>0</v>
      </c>
      <c r="X185" s="116">
        <v>0</v>
      </c>
      <c r="Y185" s="116">
        <v>0</v>
      </c>
      <c r="Z185" s="116">
        <v>4216.3999999999996</v>
      </c>
      <c r="AA185" s="116">
        <v>0</v>
      </c>
      <c r="AB185" s="116">
        <v>0</v>
      </c>
      <c r="AC185" s="116">
        <v>691.1</v>
      </c>
      <c r="AD185" s="116">
        <v>0</v>
      </c>
      <c r="AE185" s="116">
        <v>0</v>
      </c>
      <c r="AF185" s="116">
        <v>0</v>
      </c>
      <c r="AG185" s="116">
        <v>0</v>
      </c>
      <c r="AH185" s="116">
        <v>0</v>
      </c>
      <c r="AI185" s="116">
        <v>0</v>
      </c>
      <c r="AJ185" s="116">
        <v>3426.6</v>
      </c>
      <c r="AK185" s="116">
        <v>2023.5</v>
      </c>
      <c r="AL185" s="116">
        <v>1780</v>
      </c>
      <c r="AM185" s="116">
        <v>12137.6</v>
      </c>
      <c r="AN185" s="116">
        <v>15720</v>
      </c>
      <c r="AO185" s="116">
        <v>3582.4</v>
      </c>
      <c r="AP185" s="116">
        <v>22.79</v>
      </c>
    </row>
    <row r="186" spans="2:42" ht="15" thickBot="1" x14ac:dyDescent="0.4">
      <c r="B186" s="115" t="str">
        <f t="shared" si="38"/>
        <v>Lithuania</v>
      </c>
      <c r="C186" s="145">
        <v>0</v>
      </c>
      <c r="D186" s="145">
        <v>0</v>
      </c>
      <c r="E186" s="145">
        <v>0</v>
      </c>
      <c r="F186" s="145">
        <v>0</v>
      </c>
      <c r="G186" s="145">
        <v>0</v>
      </c>
      <c r="H186" s="116">
        <v>4545.1000000000004</v>
      </c>
      <c r="I186" s="116">
        <v>918.9</v>
      </c>
      <c r="J186" s="116">
        <v>1602.4</v>
      </c>
      <c r="K186" s="116">
        <v>3302.4</v>
      </c>
      <c r="L186" s="116">
        <v>10368.799999999999</v>
      </c>
      <c r="M186" s="116">
        <v>16018</v>
      </c>
      <c r="N186" s="116">
        <v>5649.2</v>
      </c>
      <c r="O186" s="116">
        <v>35.270000000000003</v>
      </c>
      <c r="T186" s="115" t="s">
        <v>1014</v>
      </c>
      <c r="U186" s="116">
        <v>0</v>
      </c>
      <c r="V186" s="116">
        <v>0</v>
      </c>
      <c r="W186" s="116">
        <v>0</v>
      </c>
      <c r="X186" s="116">
        <v>0</v>
      </c>
      <c r="Y186" s="116">
        <v>0</v>
      </c>
      <c r="Z186" s="116">
        <v>3475.4</v>
      </c>
      <c r="AA186" s="116">
        <v>0</v>
      </c>
      <c r="AB186" s="116">
        <v>0</v>
      </c>
      <c r="AC186" s="116">
        <v>691.1</v>
      </c>
      <c r="AD186" s="116">
        <v>0</v>
      </c>
      <c r="AE186" s="116">
        <v>0</v>
      </c>
      <c r="AF186" s="116">
        <v>2674.2</v>
      </c>
      <c r="AG186" s="116">
        <v>0</v>
      </c>
      <c r="AH186" s="116">
        <v>0</v>
      </c>
      <c r="AI186" s="116">
        <v>0</v>
      </c>
      <c r="AJ186" s="116">
        <v>3426.6</v>
      </c>
      <c r="AK186" s="116">
        <v>2023.5</v>
      </c>
      <c r="AL186" s="116">
        <v>1780</v>
      </c>
      <c r="AM186" s="116">
        <v>14070.8</v>
      </c>
      <c r="AN186" s="116">
        <v>16018</v>
      </c>
      <c r="AO186" s="116">
        <v>1947.2</v>
      </c>
      <c r="AP186" s="116">
        <v>12.16</v>
      </c>
    </row>
    <row r="187" spans="2:42" ht="15" thickBot="1" x14ac:dyDescent="0.4">
      <c r="B187" s="115" t="str">
        <f t="shared" si="38"/>
        <v>Luxembourg</v>
      </c>
      <c r="C187" s="145">
        <v>0</v>
      </c>
      <c r="D187" s="145">
        <v>0</v>
      </c>
      <c r="E187" s="145">
        <v>0</v>
      </c>
      <c r="F187" s="145">
        <v>0</v>
      </c>
      <c r="G187" s="145">
        <v>0</v>
      </c>
      <c r="H187" s="116">
        <v>0</v>
      </c>
      <c r="I187" s="116">
        <v>918.9</v>
      </c>
      <c r="J187" s="116">
        <v>1641.4</v>
      </c>
      <c r="K187" s="116">
        <v>4880.8999999999996</v>
      </c>
      <c r="L187" s="116">
        <v>7441.2</v>
      </c>
      <c r="M187" s="116">
        <v>6079</v>
      </c>
      <c r="N187" s="116">
        <v>-1362.2</v>
      </c>
      <c r="O187" s="116">
        <v>-22.41</v>
      </c>
      <c r="T187" s="115" t="s">
        <v>1015</v>
      </c>
      <c r="U187" s="116">
        <v>0</v>
      </c>
      <c r="V187" s="116">
        <v>0</v>
      </c>
      <c r="W187" s="116">
        <v>0</v>
      </c>
      <c r="X187" s="116">
        <v>0</v>
      </c>
      <c r="Y187" s="116">
        <v>0</v>
      </c>
      <c r="Z187" s="116">
        <v>18.2</v>
      </c>
      <c r="AA187" s="116">
        <v>0</v>
      </c>
      <c r="AB187" s="116">
        <v>1451.3</v>
      </c>
      <c r="AC187" s="116">
        <v>3636.9</v>
      </c>
      <c r="AD187" s="116">
        <v>0</v>
      </c>
      <c r="AE187" s="116">
        <v>0</v>
      </c>
      <c r="AF187" s="116">
        <v>0</v>
      </c>
      <c r="AG187" s="116">
        <v>0</v>
      </c>
      <c r="AH187" s="116">
        <v>0</v>
      </c>
      <c r="AI187" s="116">
        <v>392.6</v>
      </c>
      <c r="AJ187" s="116">
        <v>0</v>
      </c>
      <c r="AK187" s="116">
        <v>0</v>
      </c>
      <c r="AL187" s="116">
        <v>0</v>
      </c>
      <c r="AM187" s="116">
        <v>5498.9</v>
      </c>
      <c r="AN187" s="116">
        <v>6079</v>
      </c>
      <c r="AO187" s="116">
        <v>580.1</v>
      </c>
      <c r="AP187" s="116">
        <v>9.5399999999999991</v>
      </c>
    </row>
    <row r="188" spans="2:42" ht="15" thickBot="1" x14ac:dyDescent="0.4">
      <c r="B188" s="115" t="str">
        <f t="shared" si="38"/>
        <v>Malta</v>
      </c>
      <c r="C188" s="145">
        <v>0</v>
      </c>
      <c r="D188" s="145">
        <v>0</v>
      </c>
      <c r="E188" s="145">
        <v>0</v>
      </c>
      <c r="F188" s="145">
        <v>0</v>
      </c>
      <c r="G188" s="145">
        <v>0</v>
      </c>
      <c r="H188" s="116">
        <v>4545.1000000000004</v>
      </c>
      <c r="I188" s="116">
        <v>3203.1</v>
      </c>
      <c r="J188" s="116">
        <v>1641.4</v>
      </c>
      <c r="K188" s="116">
        <v>5899.1</v>
      </c>
      <c r="L188" s="116">
        <v>15288.7</v>
      </c>
      <c r="M188" s="116">
        <v>12167</v>
      </c>
      <c r="N188" s="116">
        <v>-3121.7</v>
      </c>
      <c r="O188" s="116">
        <v>-25.66</v>
      </c>
      <c r="T188" s="115" t="s">
        <v>1016</v>
      </c>
      <c r="U188" s="116">
        <v>0</v>
      </c>
      <c r="V188" s="116">
        <v>0</v>
      </c>
      <c r="W188" s="116">
        <v>0</v>
      </c>
      <c r="X188" s="116">
        <v>0</v>
      </c>
      <c r="Y188" s="116">
        <v>0</v>
      </c>
      <c r="Z188" s="116">
        <v>4216.8999999999996</v>
      </c>
      <c r="AA188" s="116">
        <v>3331</v>
      </c>
      <c r="AB188" s="116">
        <v>1451.3</v>
      </c>
      <c r="AC188" s="116">
        <v>3636.9</v>
      </c>
      <c r="AD188" s="116">
        <v>0</v>
      </c>
      <c r="AE188" s="116">
        <v>0</v>
      </c>
      <c r="AF188" s="116">
        <v>0</v>
      </c>
      <c r="AG188" s="116">
        <v>0</v>
      </c>
      <c r="AH188" s="116">
        <v>0</v>
      </c>
      <c r="AI188" s="116">
        <v>0</v>
      </c>
      <c r="AJ188" s="116">
        <v>0</v>
      </c>
      <c r="AK188" s="116">
        <v>0</v>
      </c>
      <c r="AL188" s="116">
        <v>0</v>
      </c>
      <c r="AM188" s="116">
        <v>12636.1</v>
      </c>
      <c r="AN188" s="116">
        <v>12167</v>
      </c>
      <c r="AO188" s="116">
        <v>-469.1</v>
      </c>
      <c r="AP188" s="116">
        <v>-3.86</v>
      </c>
    </row>
    <row r="189" spans="2:42" ht="15" thickBot="1" x14ac:dyDescent="0.4">
      <c r="B189" s="115" t="str">
        <f t="shared" si="38"/>
        <v>Netherlands</v>
      </c>
      <c r="C189" s="145">
        <v>0</v>
      </c>
      <c r="D189" s="145">
        <v>0</v>
      </c>
      <c r="E189" s="145">
        <v>0</v>
      </c>
      <c r="F189" s="145">
        <v>0</v>
      </c>
      <c r="G189" s="145">
        <v>0</v>
      </c>
      <c r="H189" s="116">
        <v>0</v>
      </c>
      <c r="I189" s="116">
        <v>1239.5</v>
      </c>
      <c r="J189" s="116">
        <v>1641.4</v>
      </c>
      <c r="K189" s="116">
        <v>3302.4</v>
      </c>
      <c r="L189" s="116">
        <v>6183.3</v>
      </c>
      <c r="M189" s="116">
        <v>3760</v>
      </c>
      <c r="N189" s="116">
        <v>-2423.3000000000002</v>
      </c>
      <c r="O189" s="116">
        <v>-64.45</v>
      </c>
      <c r="T189" s="115" t="s">
        <v>1017</v>
      </c>
      <c r="U189" s="116">
        <v>0</v>
      </c>
      <c r="V189" s="116">
        <v>0</v>
      </c>
      <c r="W189" s="116">
        <v>0</v>
      </c>
      <c r="X189" s="116">
        <v>0</v>
      </c>
      <c r="Y189" s="116">
        <v>0</v>
      </c>
      <c r="Z189" s="116">
        <v>0</v>
      </c>
      <c r="AA189" s="116">
        <v>0</v>
      </c>
      <c r="AB189" s="116">
        <v>1451.3</v>
      </c>
      <c r="AC189" s="116">
        <v>691.1</v>
      </c>
      <c r="AD189" s="116">
        <v>0</v>
      </c>
      <c r="AE189" s="116">
        <v>0</v>
      </c>
      <c r="AF189" s="116">
        <v>0</v>
      </c>
      <c r="AG189" s="116">
        <v>0</v>
      </c>
      <c r="AH189" s="116">
        <v>0</v>
      </c>
      <c r="AI189" s="116">
        <v>1628.4</v>
      </c>
      <c r="AJ189" s="116">
        <v>0</v>
      </c>
      <c r="AK189" s="116">
        <v>0</v>
      </c>
      <c r="AL189" s="116">
        <v>1272.7</v>
      </c>
      <c r="AM189" s="116">
        <v>5043.5</v>
      </c>
      <c r="AN189" s="116">
        <v>3760</v>
      </c>
      <c r="AO189" s="116">
        <v>-1283.5</v>
      </c>
      <c r="AP189" s="116">
        <v>-34.14</v>
      </c>
    </row>
    <row r="190" spans="2:42" ht="15" thickBot="1" x14ac:dyDescent="0.4">
      <c r="B190" s="115" t="str">
        <f t="shared" si="38"/>
        <v>Norway</v>
      </c>
      <c r="C190" s="145">
        <v>0</v>
      </c>
      <c r="D190" s="145">
        <v>0</v>
      </c>
      <c r="E190" s="145">
        <v>0</v>
      </c>
      <c r="F190" s="145">
        <v>0</v>
      </c>
      <c r="G190" s="145">
        <v>0</v>
      </c>
      <c r="H190" s="116">
        <v>0</v>
      </c>
      <c r="I190" s="116">
        <v>898.8</v>
      </c>
      <c r="J190" s="116">
        <v>1641.4</v>
      </c>
      <c r="K190" s="116">
        <v>4880.8999999999996</v>
      </c>
      <c r="L190" s="116">
        <v>7421.1</v>
      </c>
      <c r="M190" s="116">
        <v>6042</v>
      </c>
      <c r="N190" s="116">
        <v>-1379.1</v>
      </c>
      <c r="O190" s="116">
        <v>-22.83</v>
      </c>
      <c r="T190" s="115" t="s">
        <v>1018</v>
      </c>
      <c r="U190" s="116">
        <v>0</v>
      </c>
      <c r="V190" s="116">
        <v>0</v>
      </c>
      <c r="W190" s="116">
        <v>0</v>
      </c>
      <c r="X190" s="116">
        <v>0</v>
      </c>
      <c r="Y190" s="116">
        <v>0</v>
      </c>
      <c r="Z190" s="116">
        <v>18.2</v>
      </c>
      <c r="AA190" s="116">
        <v>0</v>
      </c>
      <c r="AB190" s="116">
        <v>0</v>
      </c>
      <c r="AC190" s="116">
        <v>691.1</v>
      </c>
      <c r="AD190" s="116">
        <v>2139.3000000000002</v>
      </c>
      <c r="AE190" s="116">
        <v>0</v>
      </c>
      <c r="AF190" s="116">
        <v>0</v>
      </c>
      <c r="AG190" s="116">
        <v>0</v>
      </c>
      <c r="AH190" s="116">
        <v>0</v>
      </c>
      <c r="AI190" s="116">
        <v>0</v>
      </c>
      <c r="AJ190" s="116">
        <v>3426.6</v>
      </c>
      <c r="AK190" s="116">
        <v>0</v>
      </c>
      <c r="AL190" s="116">
        <v>0</v>
      </c>
      <c r="AM190" s="116">
        <v>6275.2</v>
      </c>
      <c r="AN190" s="116">
        <v>6042</v>
      </c>
      <c r="AO190" s="116">
        <v>-233.2</v>
      </c>
      <c r="AP190" s="116">
        <v>-3.86</v>
      </c>
    </row>
    <row r="191" spans="2:42" ht="15" thickBot="1" x14ac:dyDescent="0.4">
      <c r="B191" s="115" t="str">
        <f t="shared" si="38"/>
        <v>Poland</v>
      </c>
      <c r="C191" s="145">
        <v>0</v>
      </c>
      <c r="D191" s="145">
        <v>0</v>
      </c>
      <c r="E191" s="145">
        <v>0</v>
      </c>
      <c r="F191" s="145">
        <v>0</v>
      </c>
      <c r="G191" s="145">
        <v>0</v>
      </c>
      <c r="H191" s="116">
        <v>4545.1000000000004</v>
      </c>
      <c r="I191" s="116">
        <v>918.9</v>
      </c>
      <c r="J191" s="116">
        <v>0</v>
      </c>
      <c r="K191" s="116">
        <v>0</v>
      </c>
      <c r="L191" s="116">
        <v>5464</v>
      </c>
      <c r="M191" s="116">
        <v>4746</v>
      </c>
      <c r="N191" s="116">
        <v>-718</v>
      </c>
      <c r="O191" s="116">
        <v>-15.13</v>
      </c>
      <c r="T191" s="115" t="s">
        <v>1019</v>
      </c>
      <c r="U191" s="116">
        <v>0</v>
      </c>
      <c r="V191" s="116">
        <v>0</v>
      </c>
      <c r="W191" s="116">
        <v>0</v>
      </c>
      <c r="X191" s="116">
        <v>0</v>
      </c>
      <c r="Y191" s="116">
        <v>0</v>
      </c>
      <c r="Z191" s="116">
        <v>3475.4</v>
      </c>
      <c r="AA191" s="116">
        <v>0</v>
      </c>
      <c r="AB191" s="116">
        <v>0</v>
      </c>
      <c r="AC191" s="116">
        <v>0</v>
      </c>
      <c r="AD191" s="116">
        <v>0</v>
      </c>
      <c r="AE191" s="116">
        <v>0</v>
      </c>
      <c r="AF191" s="116">
        <v>0</v>
      </c>
      <c r="AG191" s="116">
        <v>0</v>
      </c>
      <c r="AH191" s="116">
        <v>0</v>
      </c>
      <c r="AI191" s="116">
        <v>0</v>
      </c>
      <c r="AJ191" s="116">
        <v>116.8</v>
      </c>
      <c r="AK191" s="116">
        <v>2023.5</v>
      </c>
      <c r="AL191" s="116">
        <v>1780</v>
      </c>
      <c r="AM191" s="116">
        <v>7395.8</v>
      </c>
      <c r="AN191" s="116">
        <v>4746</v>
      </c>
      <c r="AO191" s="116">
        <v>-2649.8</v>
      </c>
      <c r="AP191" s="116">
        <v>-55.83</v>
      </c>
    </row>
    <row r="192" spans="2:42" ht="15" thickBot="1" x14ac:dyDescent="0.4">
      <c r="B192" s="115" t="str">
        <f t="shared" si="38"/>
        <v>Portugal</v>
      </c>
      <c r="C192" s="145">
        <v>0</v>
      </c>
      <c r="D192" s="145">
        <v>0</v>
      </c>
      <c r="E192" s="145">
        <v>0</v>
      </c>
      <c r="F192" s="145">
        <v>0</v>
      </c>
      <c r="G192" s="145">
        <v>0</v>
      </c>
      <c r="H192" s="116">
        <v>4545.1000000000004</v>
      </c>
      <c r="I192" s="116">
        <v>918.9</v>
      </c>
      <c r="J192" s="116">
        <v>577.70000000000005</v>
      </c>
      <c r="K192" s="116">
        <v>4880.8999999999996</v>
      </c>
      <c r="L192" s="116">
        <v>10922.6</v>
      </c>
      <c r="M192" s="116">
        <v>11549</v>
      </c>
      <c r="N192" s="116">
        <v>626.4</v>
      </c>
      <c r="O192" s="116">
        <v>5.42</v>
      </c>
      <c r="T192" s="115" t="s">
        <v>1020</v>
      </c>
      <c r="U192" s="116">
        <v>0</v>
      </c>
      <c r="V192" s="116">
        <v>0</v>
      </c>
      <c r="W192" s="116">
        <v>0</v>
      </c>
      <c r="X192" s="116">
        <v>0</v>
      </c>
      <c r="Y192" s="116">
        <v>0</v>
      </c>
      <c r="Z192" s="116">
        <v>4216.8999999999996</v>
      </c>
      <c r="AA192" s="116">
        <v>0</v>
      </c>
      <c r="AB192" s="116">
        <v>0</v>
      </c>
      <c r="AC192" s="116">
        <v>691.1</v>
      </c>
      <c r="AD192" s="116">
        <v>0</v>
      </c>
      <c r="AE192" s="116">
        <v>0</v>
      </c>
      <c r="AF192" s="116">
        <v>2674.2</v>
      </c>
      <c r="AG192" s="116">
        <v>2272.3000000000002</v>
      </c>
      <c r="AH192" s="116">
        <v>0</v>
      </c>
      <c r="AI192" s="116">
        <v>0</v>
      </c>
      <c r="AJ192" s="116">
        <v>116.8</v>
      </c>
      <c r="AK192" s="116">
        <v>2023.5</v>
      </c>
      <c r="AL192" s="116">
        <v>0</v>
      </c>
      <c r="AM192" s="116">
        <v>11994.8</v>
      </c>
      <c r="AN192" s="116">
        <v>11549</v>
      </c>
      <c r="AO192" s="116">
        <v>-445.8</v>
      </c>
      <c r="AP192" s="116">
        <v>-3.86</v>
      </c>
    </row>
    <row r="193" spans="2:42" ht="15" thickBot="1" x14ac:dyDescent="0.4">
      <c r="B193" s="115" t="str">
        <f t="shared" si="38"/>
        <v>Romania</v>
      </c>
      <c r="C193" s="145">
        <v>0</v>
      </c>
      <c r="D193" s="145">
        <v>0</v>
      </c>
      <c r="E193" s="145">
        <v>0</v>
      </c>
      <c r="F193" s="145">
        <v>0</v>
      </c>
      <c r="G193" s="145">
        <v>0</v>
      </c>
      <c r="H193" s="116">
        <v>3102.2</v>
      </c>
      <c r="I193" s="116">
        <v>918.9</v>
      </c>
      <c r="J193" s="116">
        <v>0</v>
      </c>
      <c r="K193" s="116">
        <v>3302.4</v>
      </c>
      <c r="L193" s="116">
        <v>7323.5</v>
      </c>
      <c r="M193" s="116">
        <v>5968</v>
      </c>
      <c r="N193" s="116">
        <v>-1355.5</v>
      </c>
      <c r="O193" s="116">
        <v>-22.71</v>
      </c>
      <c r="T193" s="115" t="s">
        <v>1021</v>
      </c>
      <c r="U193" s="116">
        <v>0</v>
      </c>
      <c r="V193" s="116">
        <v>0</v>
      </c>
      <c r="W193" s="116">
        <v>0</v>
      </c>
      <c r="X193" s="116">
        <v>0</v>
      </c>
      <c r="Y193" s="116">
        <v>0</v>
      </c>
      <c r="Z193" s="116">
        <v>18.2</v>
      </c>
      <c r="AA193" s="116">
        <v>0</v>
      </c>
      <c r="AB193" s="116">
        <v>0</v>
      </c>
      <c r="AC193" s="116">
        <v>691.1</v>
      </c>
      <c r="AD193" s="116">
        <v>0</v>
      </c>
      <c r="AE193" s="116">
        <v>0</v>
      </c>
      <c r="AF193" s="116">
        <v>0</v>
      </c>
      <c r="AG193" s="116">
        <v>0</v>
      </c>
      <c r="AH193" s="116">
        <v>0</v>
      </c>
      <c r="AI193" s="116">
        <v>0</v>
      </c>
      <c r="AJ193" s="116">
        <v>548.29999999999995</v>
      </c>
      <c r="AK193" s="116">
        <v>3161.2</v>
      </c>
      <c r="AL193" s="116">
        <v>1780</v>
      </c>
      <c r="AM193" s="116">
        <v>6198.9</v>
      </c>
      <c r="AN193" s="116">
        <v>5968</v>
      </c>
      <c r="AO193" s="116">
        <v>-230.9</v>
      </c>
      <c r="AP193" s="116">
        <v>-3.87</v>
      </c>
    </row>
    <row r="194" spans="2:42" ht="15" thickBot="1" x14ac:dyDescent="0.4">
      <c r="B194" s="115" t="str">
        <f t="shared" si="38"/>
        <v>Slovakia</v>
      </c>
      <c r="C194" s="145">
        <v>0</v>
      </c>
      <c r="D194" s="145">
        <v>0</v>
      </c>
      <c r="E194" s="145">
        <v>0</v>
      </c>
      <c r="F194" s="145">
        <v>0</v>
      </c>
      <c r="G194" s="145">
        <v>0</v>
      </c>
      <c r="H194" s="116">
        <v>3102.2</v>
      </c>
      <c r="I194" s="116">
        <v>918.9</v>
      </c>
      <c r="J194" s="116">
        <v>0</v>
      </c>
      <c r="K194" s="116">
        <v>3302.4</v>
      </c>
      <c r="L194" s="116">
        <v>7323.5</v>
      </c>
      <c r="M194" s="116">
        <v>10404</v>
      </c>
      <c r="N194" s="116">
        <v>3080.5</v>
      </c>
      <c r="O194" s="116">
        <v>29.61</v>
      </c>
      <c r="T194" s="115" t="s">
        <v>1022</v>
      </c>
      <c r="U194" s="116">
        <v>0</v>
      </c>
      <c r="V194" s="116">
        <v>0</v>
      </c>
      <c r="W194" s="116">
        <v>0</v>
      </c>
      <c r="X194" s="116">
        <v>0</v>
      </c>
      <c r="Y194" s="116">
        <v>0</v>
      </c>
      <c r="Z194" s="116">
        <v>18.2</v>
      </c>
      <c r="AA194" s="116">
        <v>0</v>
      </c>
      <c r="AB194" s="116">
        <v>0</v>
      </c>
      <c r="AC194" s="116">
        <v>691.1</v>
      </c>
      <c r="AD194" s="116">
        <v>0</v>
      </c>
      <c r="AE194" s="116">
        <v>0</v>
      </c>
      <c r="AF194" s="116">
        <v>0</v>
      </c>
      <c r="AG194" s="116">
        <v>0</v>
      </c>
      <c r="AH194" s="116">
        <v>0</v>
      </c>
      <c r="AI194" s="116">
        <v>0</v>
      </c>
      <c r="AJ194" s="116">
        <v>116.8</v>
      </c>
      <c r="AK194" s="116">
        <v>8199.6</v>
      </c>
      <c r="AL194" s="116">
        <v>1780</v>
      </c>
      <c r="AM194" s="116">
        <v>10805.7</v>
      </c>
      <c r="AN194" s="116">
        <v>10404</v>
      </c>
      <c r="AO194" s="116">
        <v>-401.7</v>
      </c>
      <c r="AP194" s="116">
        <v>-3.86</v>
      </c>
    </row>
    <row r="195" spans="2:42" ht="15" thickBot="1" x14ac:dyDescent="0.4">
      <c r="B195" s="115" t="str">
        <f t="shared" si="38"/>
        <v>Slovenia</v>
      </c>
      <c r="C195" s="145">
        <v>0</v>
      </c>
      <c r="D195" s="145">
        <v>0</v>
      </c>
      <c r="E195" s="145">
        <v>0</v>
      </c>
      <c r="F195" s="145">
        <v>0</v>
      </c>
      <c r="G195" s="145">
        <v>0</v>
      </c>
      <c r="H195" s="116">
        <v>3102.2</v>
      </c>
      <c r="I195" s="116">
        <v>918.9</v>
      </c>
      <c r="J195" s="116">
        <v>0</v>
      </c>
      <c r="K195" s="116">
        <v>3302.4</v>
      </c>
      <c r="L195" s="116">
        <v>7323.5</v>
      </c>
      <c r="M195" s="116">
        <v>9348</v>
      </c>
      <c r="N195" s="116">
        <v>2024.5</v>
      </c>
      <c r="O195" s="116">
        <v>21.66</v>
      </c>
      <c r="T195" s="115" t="s">
        <v>1023</v>
      </c>
      <c r="U195" s="116">
        <v>0</v>
      </c>
      <c r="V195" s="116">
        <v>0</v>
      </c>
      <c r="W195" s="116">
        <v>0</v>
      </c>
      <c r="X195" s="116">
        <v>0</v>
      </c>
      <c r="Y195" s="116">
        <v>0</v>
      </c>
      <c r="Z195" s="116">
        <v>3475.4</v>
      </c>
      <c r="AA195" s="116">
        <v>0</v>
      </c>
      <c r="AB195" s="116">
        <v>0</v>
      </c>
      <c r="AC195" s="116">
        <v>691.1</v>
      </c>
      <c r="AD195" s="116">
        <v>0</v>
      </c>
      <c r="AE195" s="116">
        <v>0</v>
      </c>
      <c r="AF195" s="116">
        <v>0</v>
      </c>
      <c r="AG195" s="116">
        <v>0</v>
      </c>
      <c r="AH195" s="116">
        <v>0</v>
      </c>
      <c r="AI195" s="116">
        <v>0</v>
      </c>
      <c r="AJ195" s="116">
        <v>548.29999999999995</v>
      </c>
      <c r="AK195" s="116">
        <v>2883.4</v>
      </c>
      <c r="AL195" s="116">
        <v>1272.7</v>
      </c>
      <c r="AM195" s="116">
        <v>8871</v>
      </c>
      <c r="AN195" s="116">
        <v>9348</v>
      </c>
      <c r="AO195" s="116">
        <v>477</v>
      </c>
      <c r="AP195" s="116">
        <v>5.0999999999999996</v>
      </c>
    </row>
    <row r="196" spans="2:42" ht="15" thickBot="1" x14ac:dyDescent="0.4">
      <c r="B196" s="115" t="str">
        <f t="shared" si="38"/>
        <v>Spain</v>
      </c>
      <c r="C196" s="145">
        <v>0</v>
      </c>
      <c r="D196" s="145">
        <v>0</v>
      </c>
      <c r="E196" s="145">
        <v>0</v>
      </c>
      <c r="F196" s="145">
        <v>0</v>
      </c>
      <c r="G196" s="145">
        <v>0</v>
      </c>
      <c r="H196" s="116">
        <v>0</v>
      </c>
      <c r="I196" s="116">
        <v>918.9</v>
      </c>
      <c r="J196" s="116">
        <v>1641.4</v>
      </c>
      <c r="K196" s="116">
        <v>3302.4</v>
      </c>
      <c r="L196" s="116">
        <v>5862.7</v>
      </c>
      <c r="M196" s="116">
        <v>5860</v>
      </c>
      <c r="N196" s="116">
        <v>-2.7</v>
      </c>
      <c r="O196" s="116">
        <v>-0.05</v>
      </c>
      <c r="T196" s="115" t="s">
        <v>1024</v>
      </c>
      <c r="U196" s="116">
        <v>0</v>
      </c>
      <c r="V196" s="116">
        <v>0</v>
      </c>
      <c r="W196" s="116">
        <v>0</v>
      </c>
      <c r="X196" s="116">
        <v>0</v>
      </c>
      <c r="Y196" s="116">
        <v>0</v>
      </c>
      <c r="Z196" s="116">
        <v>0</v>
      </c>
      <c r="AA196" s="116">
        <v>0</v>
      </c>
      <c r="AB196" s="116">
        <v>0</v>
      </c>
      <c r="AC196" s="116">
        <v>691.1</v>
      </c>
      <c r="AD196" s="116">
        <v>0</v>
      </c>
      <c r="AE196" s="116">
        <v>0</v>
      </c>
      <c r="AF196" s="116">
        <v>2674.2</v>
      </c>
      <c r="AG196" s="116">
        <v>0</v>
      </c>
      <c r="AH196" s="116">
        <v>0</v>
      </c>
      <c r="AI196" s="116">
        <v>392.6</v>
      </c>
      <c r="AJ196" s="116">
        <v>548.29999999999995</v>
      </c>
      <c r="AK196" s="116">
        <v>0</v>
      </c>
      <c r="AL196" s="116">
        <v>1780</v>
      </c>
      <c r="AM196" s="116">
        <v>6086.2</v>
      </c>
      <c r="AN196" s="116">
        <v>5860</v>
      </c>
      <c r="AO196" s="116">
        <v>-226.2</v>
      </c>
      <c r="AP196" s="116">
        <v>-3.86</v>
      </c>
    </row>
    <row r="197" spans="2:42" ht="15" thickBot="1" x14ac:dyDescent="0.4">
      <c r="B197" s="115" t="str">
        <f t="shared" si="38"/>
        <v>Sweden</v>
      </c>
      <c r="C197" s="145">
        <v>0</v>
      </c>
      <c r="D197" s="145">
        <v>0</v>
      </c>
      <c r="E197" s="145">
        <v>0</v>
      </c>
      <c r="F197" s="145">
        <v>0</v>
      </c>
      <c r="G197" s="145">
        <v>0</v>
      </c>
      <c r="H197" s="116">
        <v>336.9</v>
      </c>
      <c r="I197" s="116">
        <v>898.8</v>
      </c>
      <c r="J197" s="116">
        <v>1641.4</v>
      </c>
      <c r="K197" s="116">
        <v>3302.4</v>
      </c>
      <c r="L197" s="116">
        <v>6179.5</v>
      </c>
      <c r="M197" s="116">
        <v>3132</v>
      </c>
      <c r="N197" s="116">
        <v>-3047.5</v>
      </c>
      <c r="O197" s="116">
        <v>-97.3</v>
      </c>
      <c r="T197" s="115" t="s">
        <v>1025</v>
      </c>
      <c r="U197" s="116">
        <v>0</v>
      </c>
      <c r="V197" s="116">
        <v>0</v>
      </c>
      <c r="W197" s="116">
        <v>0</v>
      </c>
      <c r="X197" s="116">
        <v>0</v>
      </c>
      <c r="Y197" s="116">
        <v>0</v>
      </c>
      <c r="Z197" s="116">
        <v>18.2</v>
      </c>
      <c r="AA197" s="116">
        <v>0</v>
      </c>
      <c r="AB197" s="116">
        <v>0</v>
      </c>
      <c r="AC197" s="116">
        <v>691.1</v>
      </c>
      <c r="AD197" s="116">
        <v>0</v>
      </c>
      <c r="AE197" s="116">
        <v>0</v>
      </c>
      <c r="AF197" s="116">
        <v>0</v>
      </c>
      <c r="AG197" s="116">
        <v>0</v>
      </c>
      <c r="AH197" s="116">
        <v>0</v>
      </c>
      <c r="AI197" s="116">
        <v>0</v>
      </c>
      <c r="AJ197" s="116">
        <v>3426.6</v>
      </c>
      <c r="AK197" s="116">
        <v>0</v>
      </c>
      <c r="AL197" s="116">
        <v>1272.7</v>
      </c>
      <c r="AM197" s="116">
        <v>5408.6</v>
      </c>
      <c r="AN197" s="116">
        <v>3132</v>
      </c>
      <c r="AO197" s="116">
        <v>-2276.6</v>
      </c>
      <c r="AP197" s="116">
        <v>-72.69</v>
      </c>
    </row>
    <row r="198" spans="2:42" ht="15" thickBot="1" x14ac:dyDescent="0.4">
      <c r="B198" s="115" t="str">
        <f t="shared" si="38"/>
        <v>UK</v>
      </c>
      <c r="C198" s="145">
        <v>0</v>
      </c>
      <c r="D198" s="145">
        <v>0</v>
      </c>
      <c r="E198" s="145">
        <v>0</v>
      </c>
      <c r="F198" s="145">
        <v>0</v>
      </c>
      <c r="G198" s="145">
        <v>0</v>
      </c>
      <c r="H198" s="116">
        <v>0</v>
      </c>
      <c r="I198" s="116">
        <v>918.9</v>
      </c>
      <c r="J198" s="116">
        <v>1641.4</v>
      </c>
      <c r="K198" s="116">
        <v>4880.8999999999996</v>
      </c>
      <c r="L198" s="116">
        <v>7441.2</v>
      </c>
      <c r="M198" s="116">
        <v>7639</v>
      </c>
      <c r="N198" s="116">
        <v>197.8</v>
      </c>
      <c r="O198" s="116">
        <v>2.59</v>
      </c>
      <c r="T198" s="115" t="s">
        <v>1026</v>
      </c>
      <c r="U198" s="116">
        <v>0</v>
      </c>
      <c r="V198" s="116">
        <v>0</v>
      </c>
      <c r="W198" s="116">
        <v>0</v>
      </c>
      <c r="X198" s="116">
        <v>0</v>
      </c>
      <c r="Y198" s="116">
        <v>0</v>
      </c>
      <c r="Z198" s="116">
        <v>0</v>
      </c>
      <c r="AA198" s="116">
        <v>0</v>
      </c>
      <c r="AB198" s="116">
        <v>0</v>
      </c>
      <c r="AC198" s="116">
        <v>691.1</v>
      </c>
      <c r="AD198" s="116">
        <v>3878.8</v>
      </c>
      <c r="AE198" s="116">
        <v>2971.2</v>
      </c>
      <c r="AF198" s="116">
        <v>0</v>
      </c>
      <c r="AG198" s="116">
        <v>0</v>
      </c>
      <c r="AH198" s="116">
        <v>0</v>
      </c>
      <c r="AI198" s="116">
        <v>392.6</v>
      </c>
      <c r="AJ198" s="116">
        <v>0</v>
      </c>
      <c r="AK198" s="116">
        <v>0</v>
      </c>
      <c r="AL198" s="116">
        <v>0</v>
      </c>
      <c r="AM198" s="116">
        <v>7933.7</v>
      </c>
      <c r="AN198" s="116">
        <v>7639</v>
      </c>
      <c r="AO198" s="116">
        <v>-294.7</v>
      </c>
      <c r="AP198" s="116">
        <v>-3.86</v>
      </c>
    </row>
    <row r="199" spans="2:42" ht="15" thickBot="1" x14ac:dyDescent="0.4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</row>
    <row r="200" spans="2:42" ht="15" thickBot="1" x14ac:dyDescent="0.4">
      <c r="B200" s="117" t="s">
        <v>1086</v>
      </c>
      <c r="C200" s="118">
        <v>15288.7</v>
      </c>
      <c r="D200"/>
      <c r="E200"/>
      <c r="F200"/>
      <c r="G200"/>
      <c r="H200"/>
      <c r="I200"/>
      <c r="J200"/>
      <c r="K200"/>
      <c r="L200"/>
      <c r="M200"/>
      <c r="N200"/>
      <c r="O200"/>
      <c r="T200" s="117" t="s">
        <v>1086</v>
      </c>
      <c r="U200" s="118">
        <v>46629.3</v>
      </c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</row>
    <row r="201" spans="2:42" ht="15" thickBot="1" x14ac:dyDescent="0.4">
      <c r="B201" s="117" t="s">
        <v>1087</v>
      </c>
      <c r="C201" s="118">
        <v>0</v>
      </c>
      <c r="D201"/>
      <c r="E201"/>
      <c r="F201"/>
      <c r="G201"/>
      <c r="H201"/>
      <c r="I201"/>
      <c r="J201"/>
      <c r="K201"/>
      <c r="L201"/>
      <c r="M201"/>
      <c r="N201"/>
      <c r="O201"/>
      <c r="T201" s="117" t="s">
        <v>1087</v>
      </c>
      <c r="U201" s="118">
        <v>0</v>
      </c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</row>
    <row r="202" spans="2:42" ht="15" thickBot="1" x14ac:dyDescent="0.4">
      <c r="B202" s="117" t="s">
        <v>1088</v>
      </c>
      <c r="C202" s="118">
        <v>220641.9</v>
      </c>
      <c r="D202"/>
      <c r="E202"/>
      <c r="F202"/>
      <c r="G202"/>
      <c r="H202"/>
      <c r="I202"/>
      <c r="J202"/>
      <c r="K202"/>
      <c r="L202"/>
      <c r="M202"/>
      <c r="N202"/>
      <c r="O202"/>
      <c r="T202" s="117" t="s">
        <v>1088</v>
      </c>
      <c r="U202" s="118">
        <v>220642.2</v>
      </c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</row>
    <row r="203" spans="2:42" ht="15" thickBot="1" x14ac:dyDescent="0.4">
      <c r="B203" s="117" t="s">
        <v>1089</v>
      </c>
      <c r="C203" s="118">
        <v>220642</v>
      </c>
      <c r="D203"/>
      <c r="E203"/>
      <c r="F203"/>
      <c r="G203"/>
      <c r="H203"/>
      <c r="I203"/>
      <c r="J203"/>
      <c r="K203"/>
      <c r="L203"/>
      <c r="M203"/>
      <c r="N203"/>
      <c r="O203"/>
      <c r="T203" s="117" t="s">
        <v>1089</v>
      </c>
      <c r="U203" s="118">
        <v>220642</v>
      </c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</row>
    <row r="204" spans="2:42" ht="15" thickBot="1" x14ac:dyDescent="0.4">
      <c r="B204" s="117" t="s">
        <v>1090</v>
      </c>
      <c r="C204" s="118">
        <v>-0.1</v>
      </c>
      <c r="D204"/>
      <c r="E204"/>
      <c r="F204"/>
      <c r="G204"/>
      <c r="H204"/>
      <c r="I204"/>
      <c r="J204"/>
      <c r="K204"/>
      <c r="L204"/>
      <c r="M204"/>
      <c r="N204"/>
      <c r="O204"/>
      <c r="T204" s="117" t="s">
        <v>1090</v>
      </c>
      <c r="U204" s="118">
        <v>0.2</v>
      </c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</row>
    <row r="205" spans="2:42" ht="15" thickBot="1" x14ac:dyDescent="0.4">
      <c r="B205" s="117" t="s">
        <v>1091</v>
      </c>
      <c r="C205" s="118"/>
      <c r="D205"/>
      <c r="E205"/>
      <c r="F205"/>
      <c r="G205"/>
      <c r="H205"/>
      <c r="I205"/>
      <c r="J205"/>
      <c r="K205"/>
      <c r="L205"/>
      <c r="M205"/>
      <c r="N205"/>
      <c r="O205"/>
      <c r="T205" s="117" t="s">
        <v>1091</v>
      </c>
      <c r="U205" s="118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</row>
    <row r="206" spans="2:42" ht="15" thickBot="1" x14ac:dyDescent="0.4">
      <c r="B206" s="117" t="s">
        <v>1092</v>
      </c>
      <c r="C206" s="118"/>
      <c r="D206"/>
      <c r="E206"/>
      <c r="F206"/>
      <c r="G206"/>
      <c r="H206"/>
      <c r="I206"/>
      <c r="J206"/>
      <c r="K206"/>
      <c r="L206"/>
      <c r="M206"/>
      <c r="N206"/>
      <c r="O206"/>
      <c r="T206" s="117" t="s">
        <v>1092</v>
      </c>
      <c r="U206" s="118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</row>
    <row r="207" spans="2:42" ht="15" thickBot="1" x14ac:dyDescent="0.4">
      <c r="B207" s="117" t="s">
        <v>1093</v>
      </c>
      <c r="C207" s="118">
        <v>0</v>
      </c>
      <c r="D207"/>
      <c r="E207"/>
      <c r="F207"/>
      <c r="G207"/>
      <c r="H207"/>
      <c r="I207"/>
      <c r="J207"/>
      <c r="K207"/>
      <c r="L207"/>
      <c r="M207"/>
      <c r="N207"/>
      <c r="O207"/>
      <c r="T207" s="117" t="s">
        <v>1093</v>
      </c>
      <c r="U207" s="118">
        <v>0</v>
      </c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</row>
    <row r="208" spans="2:42" x14ac:dyDescent="0.35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</row>
    <row r="209" spans="2:42" x14ac:dyDescent="0.35">
      <c r="B209" s="29" t="s">
        <v>1094</v>
      </c>
      <c r="C209"/>
      <c r="D209"/>
      <c r="E209"/>
      <c r="F209"/>
      <c r="G209"/>
      <c r="H209"/>
      <c r="I209"/>
      <c r="J209"/>
      <c r="K209"/>
      <c r="L209"/>
      <c r="M209"/>
      <c r="N209"/>
      <c r="O209"/>
      <c r="T209" s="29" t="s">
        <v>1094</v>
      </c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</row>
    <row r="210" spans="2:42" x14ac:dyDescent="0.35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</row>
    <row r="211" spans="2:42" x14ac:dyDescent="0.35">
      <c r="B211" s="119" t="s">
        <v>1120</v>
      </c>
      <c r="C211"/>
      <c r="D211"/>
      <c r="E211"/>
      <c r="F211"/>
      <c r="G211"/>
      <c r="H211"/>
      <c r="I211"/>
      <c r="J211"/>
      <c r="K211"/>
      <c r="L211"/>
      <c r="M211"/>
      <c r="N211"/>
      <c r="O211"/>
      <c r="T211" s="119" t="s">
        <v>1172</v>
      </c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</row>
    <row r="212" spans="2:42" x14ac:dyDescent="0.35">
      <c r="B212" s="119" t="s">
        <v>1140</v>
      </c>
      <c r="C212"/>
      <c r="D212"/>
      <c r="E212"/>
      <c r="F212"/>
      <c r="G212"/>
      <c r="H212"/>
      <c r="I212"/>
      <c r="J212"/>
      <c r="K212"/>
      <c r="L212"/>
      <c r="M212"/>
      <c r="N212"/>
      <c r="O212"/>
      <c r="T212" s="119" t="s">
        <v>1173</v>
      </c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</row>
  </sheetData>
  <mergeCells count="2">
    <mergeCell ref="C73:K74"/>
    <mergeCell ref="L83:M83"/>
  </mergeCells>
  <conditionalFormatting sqref="N172:N198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85:N111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85:P11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C73" r:id="rId2" xr:uid="{669CF87A-9183-4547-9A71-80E9FF1230DF}"/>
    <hyperlink ref="B209" r:id="rId3" display="https://miau.my-x.hu/myx-free/coco/test/843323920200326154933.html" xr:uid="{F87CD958-80C1-4A1B-9465-AAF7B70CDC9B}"/>
    <hyperlink ref="T209" r:id="rId4" display="https://miau.my-x.hu/myx-free/coco/test/358915220200326163111.html" xr:uid="{8DD39BE1-58E8-4D1C-B27B-30A55EC15476}"/>
  </hyperlinks>
  <pageMargins left="0.7" right="0.7" top="0.75" bottom="0.75" header="0.3" footer="0.3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176DF-5C83-4710-9307-37282D81ABD7}">
  <dimension ref="A1:BB236"/>
  <sheetViews>
    <sheetView tabSelected="1" topLeftCell="P170" zoomScale="67" zoomScaleNormal="80" workbookViewId="0">
      <selection activeCell="AE189" sqref="AE189"/>
    </sheetView>
  </sheetViews>
  <sheetFormatPr defaultRowHeight="14.5" x14ac:dyDescent="0.35"/>
  <cols>
    <col min="1" max="1" width="4.54296875" style="129" bestFit="1" customWidth="1"/>
    <col min="2" max="10" width="3.08984375" style="129" bestFit="1" customWidth="1"/>
    <col min="11" max="11" width="7.1796875" style="129" bestFit="1" customWidth="1"/>
    <col min="12" max="12" width="10.6328125" style="129" bestFit="1" customWidth="1"/>
    <col min="13" max="13" width="10.54296875" style="129" bestFit="1" customWidth="1"/>
    <col min="14" max="14" width="9.1796875" style="129" bestFit="1" customWidth="1"/>
    <col min="15" max="15" width="15.54296875" style="129" bestFit="1" customWidth="1"/>
    <col min="16" max="16" width="6.7265625" style="129" bestFit="1" customWidth="1"/>
    <col min="17" max="17" width="45.6328125" style="129" bestFit="1" customWidth="1"/>
    <col min="18" max="18" width="6.90625" style="129" bestFit="1" customWidth="1"/>
    <col min="19" max="19" width="3.54296875" style="143" bestFit="1" customWidth="1"/>
    <col min="20" max="20" width="6.08984375" style="143" bestFit="1" customWidth="1"/>
    <col min="21" max="21" width="8.7265625" style="143"/>
    <col min="22" max="22" width="27" style="129" bestFit="1" customWidth="1"/>
    <col min="23" max="23" width="12.453125" style="129" bestFit="1" customWidth="1"/>
    <col min="24" max="24" width="11.26953125" style="129" bestFit="1" customWidth="1"/>
    <col min="25" max="25" width="9.54296875" style="129" bestFit="1" customWidth="1"/>
    <col min="26" max="26" width="13.36328125" style="129" bestFit="1" customWidth="1"/>
    <col min="27" max="27" width="14.1796875" style="129" bestFit="1" customWidth="1"/>
    <col min="28" max="29" width="12.26953125" style="129" bestFit="1" customWidth="1"/>
    <col min="30" max="30" width="13.26953125" style="129" bestFit="1" customWidth="1"/>
    <col min="31" max="31" width="14.08984375" style="129" bestFit="1" customWidth="1"/>
    <col min="32" max="32" width="12.453125" style="129" bestFit="1" customWidth="1"/>
    <col min="33" max="33" width="11.26953125" style="129" bestFit="1" customWidth="1"/>
    <col min="34" max="34" width="9.54296875" style="129" bestFit="1" customWidth="1"/>
    <col min="35" max="35" width="13.36328125" style="129" bestFit="1" customWidth="1"/>
    <col min="36" max="36" width="14.1796875" style="129" bestFit="1" customWidth="1"/>
    <col min="37" max="38" width="12.26953125" style="129" bestFit="1" customWidth="1"/>
    <col min="39" max="39" width="13.26953125" style="129" bestFit="1" customWidth="1"/>
    <col min="40" max="40" width="14.08984375" style="129" bestFit="1" customWidth="1"/>
    <col min="41" max="41" width="12.6328125" style="129" bestFit="1" customWidth="1"/>
    <col min="42" max="43" width="12.26953125" style="129" bestFit="1" customWidth="1"/>
    <col min="44" max="44" width="12.453125" style="129" bestFit="1" customWidth="1"/>
    <col min="45" max="45" width="8.7265625" style="129"/>
    <col min="46" max="46" width="13.54296875" style="129" bestFit="1" customWidth="1"/>
    <col min="47" max="47" width="3.36328125" style="129" bestFit="1" customWidth="1"/>
    <col min="48" max="48" width="7.1796875" style="129" bestFit="1" customWidth="1"/>
    <col min="49" max="52" width="8.7265625" style="129"/>
    <col min="53" max="53" width="3.36328125" style="129" bestFit="1" customWidth="1"/>
    <col min="54" max="54" width="7.1796875" style="129" bestFit="1" customWidth="1"/>
    <col min="55" max="16384" width="8.7265625" style="129"/>
  </cols>
  <sheetData>
    <row r="1" spans="1:44" ht="18" x14ac:dyDescent="0.35">
      <c r="A1" s="193" t="s">
        <v>1181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29" t="s">
        <v>1182</v>
      </c>
      <c r="O1" s="142" t="s">
        <v>1184</v>
      </c>
      <c r="P1" s="141">
        <f>P2^2</f>
        <v>0.42372716742113592</v>
      </c>
      <c r="V1" s="11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x14ac:dyDescent="0.35">
      <c r="B2" s="129" t="s">
        <v>910</v>
      </c>
      <c r="C2" s="129" t="s">
        <v>911</v>
      </c>
      <c r="D2" s="129" t="s">
        <v>912</v>
      </c>
      <c r="E2" s="129" t="s">
        <v>913</v>
      </c>
      <c r="F2" s="129" t="s">
        <v>914</v>
      </c>
      <c r="G2" s="129" t="s">
        <v>915</v>
      </c>
      <c r="H2" s="129" t="s">
        <v>916</v>
      </c>
      <c r="I2" s="129" t="s">
        <v>918</v>
      </c>
      <c r="J2" s="129" t="s">
        <v>919</v>
      </c>
      <c r="K2" s="129" t="s">
        <v>920</v>
      </c>
      <c r="L2" s="129" t="s">
        <v>1180</v>
      </c>
      <c r="M2" s="129" t="s">
        <v>1143</v>
      </c>
      <c r="O2" s="129" t="s">
        <v>1183</v>
      </c>
      <c r="P2" s="126">
        <f>CORREL(K3:K29,L3:L29)</f>
        <v>0.65094329048015842</v>
      </c>
      <c r="V2" s="11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35">
      <c r="A3" s="129" t="s">
        <v>1000</v>
      </c>
      <c r="B3" s="129">
        <v>1</v>
      </c>
      <c r="C3" s="129">
        <v>1</v>
      </c>
      <c r="D3" s="129">
        <v>1</v>
      </c>
      <c r="E3" s="129">
        <v>1</v>
      </c>
      <c r="F3" s="129">
        <v>1</v>
      </c>
      <c r="G3" s="129">
        <v>1</v>
      </c>
      <c r="H3" s="129">
        <v>3</v>
      </c>
      <c r="I3" s="129">
        <v>1</v>
      </c>
      <c r="J3" s="129">
        <v>26</v>
      </c>
      <c r="K3" s="129">
        <v>1766</v>
      </c>
      <c r="L3" s="129">
        <v>7105</v>
      </c>
      <c r="M3" s="129">
        <f>K3-L3</f>
        <v>-5339</v>
      </c>
      <c r="O3" s="129" t="str">
        <f>O2</f>
        <v>correlation</v>
      </c>
      <c r="P3" s="126">
        <f>P2</f>
        <v>0.65094329048015842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</row>
    <row r="4" spans="1:44" x14ac:dyDescent="0.35">
      <c r="A4" s="129" t="s">
        <v>1001</v>
      </c>
      <c r="B4" s="129">
        <v>1</v>
      </c>
      <c r="C4" s="129">
        <v>1</v>
      </c>
      <c r="D4" s="129">
        <v>1</v>
      </c>
      <c r="E4" s="129">
        <v>1</v>
      </c>
      <c r="F4" s="129">
        <v>1</v>
      </c>
      <c r="G4" s="129">
        <v>1</v>
      </c>
      <c r="H4" s="129">
        <v>16</v>
      </c>
      <c r="I4" s="129">
        <v>21</v>
      </c>
      <c r="J4" s="129">
        <v>3</v>
      </c>
      <c r="K4" s="129">
        <v>10038</v>
      </c>
      <c r="L4" s="129">
        <v>11941</v>
      </c>
      <c r="M4" s="129">
        <f t="shared" ref="M4:M29" si="0">K4-L4</f>
        <v>-1903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</row>
    <row r="5" spans="1:44" ht="15" x14ac:dyDescent="0.35">
      <c r="A5" s="129" t="s">
        <v>1002</v>
      </c>
      <c r="B5" s="129">
        <v>1</v>
      </c>
      <c r="C5" s="129">
        <v>1</v>
      </c>
      <c r="D5" s="129">
        <v>1</v>
      </c>
      <c r="E5" s="129">
        <v>1</v>
      </c>
      <c r="F5" s="129">
        <v>1</v>
      </c>
      <c r="G5" s="129">
        <v>1</v>
      </c>
      <c r="H5" s="129">
        <v>9</v>
      </c>
      <c r="I5" s="129">
        <v>15</v>
      </c>
      <c r="J5" s="129">
        <v>19</v>
      </c>
      <c r="K5" s="129">
        <v>9783</v>
      </c>
      <c r="L5" s="129">
        <v>10369</v>
      </c>
      <c r="M5" s="129">
        <f t="shared" si="0"/>
        <v>-586</v>
      </c>
      <c r="V5" s="113" t="s">
        <v>973</v>
      </c>
      <c r="W5" s="114">
        <v>2583409</v>
      </c>
      <c r="X5" s="113" t="s">
        <v>974</v>
      </c>
      <c r="Y5" s="114">
        <v>27</v>
      </c>
      <c r="Z5" s="113" t="s">
        <v>975</v>
      </c>
      <c r="AA5" s="114">
        <v>18</v>
      </c>
      <c r="AB5" s="113" t="s">
        <v>976</v>
      </c>
      <c r="AC5" s="114">
        <v>27</v>
      </c>
      <c r="AD5" s="113" t="s">
        <v>977</v>
      </c>
      <c r="AE5" s="114">
        <v>0</v>
      </c>
      <c r="AF5" s="113" t="s">
        <v>978</v>
      </c>
      <c r="AG5" s="114" t="s">
        <v>1185</v>
      </c>
      <c r="AH5"/>
      <c r="AI5"/>
      <c r="AJ5"/>
      <c r="AK5"/>
      <c r="AL5"/>
      <c r="AM5"/>
      <c r="AN5"/>
      <c r="AO5"/>
      <c r="AP5"/>
      <c r="AQ5"/>
      <c r="AR5"/>
    </row>
    <row r="6" spans="1:44" ht="18.5" thickBot="1" x14ac:dyDescent="0.4">
      <c r="A6" s="129" t="s">
        <v>1003</v>
      </c>
      <c r="B6" s="129">
        <v>1</v>
      </c>
      <c r="C6" s="129">
        <v>1</v>
      </c>
      <c r="D6" s="129">
        <v>1</v>
      </c>
      <c r="E6" s="129">
        <v>1</v>
      </c>
      <c r="F6" s="129">
        <v>1</v>
      </c>
      <c r="G6" s="129">
        <v>20</v>
      </c>
      <c r="H6" s="129">
        <v>8</v>
      </c>
      <c r="I6" s="129">
        <v>6</v>
      </c>
      <c r="J6" s="129">
        <v>12</v>
      </c>
      <c r="K6" s="129">
        <v>5987</v>
      </c>
      <c r="L6" s="129">
        <v>5863</v>
      </c>
      <c r="M6" s="129">
        <f t="shared" si="0"/>
        <v>124</v>
      </c>
      <c r="V6" s="111"/>
      <c r="W6" t="str">
        <f>W64</f>
        <v>as expected</v>
      </c>
      <c r="X6" t="str">
        <f t="shared" ref="X6:AN6" si="1">X64</f>
        <v>as expected</v>
      </c>
      <c r="Y6" t="str">
        <f t="shared" si="1"/>
        <v>as expected</v>
      </c>
      <c r="Z6" t="str">
        <f t="shared" si="1"/>
        <v>as expected</v>
      </c>
      <c r="AA6" t="str">
        <f t="shared" si="1"/>
        <v>as expected</v>
      </c>
      <c r="AB6" t="str">
        <f t="shared" si="1"/>
        <v>as expected</v>
      </c>
      <c r="AC6" t="str">
        <f t="shared" si="1"/>
        <v>as expected</v>
      </c>
      <c r="AD6" t="str">
        <f t="shared" si="1"/>
        <v>as expected</v>
      </c>
      <c r="AE6" t="str">
        <f t="shared" si="1"/>
        <v>as expected</v>
      </c>
      <c r="AF6" s="156" t="str">
        <f t="shared" si="1"/>
        <v>inverse</v>
      </c>
      <c r="AG6" s="156" t="str">
        <f t="shared" si="1"/>
        <v>inverse</v>
      </c>
      <c r="AH6" s="156" t="str">
        <f t="shared" si="1"/>
        <v>inverse</v>
      </c>
      <c r="AI6" s="156" t="str">
        <f t="shared" si="1"/>
        <v>inverse</v>
      </c>
      <c r="AJ6" s="156" t="str">
        <f t="shared" si="1"/>
        <v>inverse</v>
      </c>
      <c r="AK6" s="156" t="str">
        <f t="shared" si="1"/>
        <v>inverse</v>
      </c>
      <c r="AL6" s="156" t="str">
        <f t="shared" si="1"/>
        <v>inverse</v>
      </c>
      <c r="AM6" s="156" t="str">
        <f t="shared" si="1"/>
        <v>inverse</v>
      </c>
      <c r="AN6" s="156" t="str">
        <f t="shared" si="1"/>
        <v>inverse</v>
      </c>
      <c r="AO6"/>
      <c r="AP6"/>
      <c r="AQ6"/>
      <c r="AR6"/>
    </row>
    <row r="7" spans="1:44" ht="15" thickBot="1" x14ac:dyDescent="0.4">
      <c r="A7" s="129" t="s">
        <v>1004</v>
      </c>
      <c r="B7" s="129">
        <v>1</v>
      </c>
      <c r="C7" s="129">
        <v>1</v>
      </c>
      <c r="D7" s="129">
        <v>1</v>
      </c>
      <c r="E7" s="129">
        <v>1</v>
      </c>
      <c r="F7" s="129">
        <v>1</v>
      </c>
      <c r="G7" s="129">
        <v>8</v>
      </c>
      <c r="H7" s="129">
        <v>23</v>
      </c>
      <c r="I7" s="129">
        <v>18</v>
      </c>
      <c r="J7" s="129">
        <v>15</v>
      </c>
      <c r="K7" s="129">
        <v>15721</v>
      </c>
      <c r="L7" s="129">
        <v>10369</v>
      </c>
      <c r="M7" s="129">
        <f t="shared" si="0"/>
        <v>5352</v>
      </c>
      <c r="V7" s="115" t="s">
        <v>980</v>
      </c>
      <c r="W7" s="115" t="str">
        <f>W65</f>
        <v>clinical risk groups</v>
      </c>
      <c r="X7" s="115" t="str">
        <f t="shared" ref="X7:AN7" si="2">X65</f>
        <v>pregnant women</v>
      </c>
      <c r="Y7" s="115" t="str">
        <f t="shared" si="2"/>
        <v>HCWs</v>
      </c>
      <c r="Z7" s="115" t="str">
        <f t="shared" si="2"/>
        <v>Staff of long-term care facilities</v>
      </c>
      <c r="AA7" s="115" t="str">
        <f t="shared" si="2"/>
        <v>Residents of long-term care facilities</v>
      </c>
      <c r="AB7" s="115" t="str">
        <f t="shared" si="2"/>
        <v>Older population groups</v>
      </c>
      <c r="AC7" s="115" t="str">
        <f t="shared" si="2"/>
        <v>Population density</v>
      </c>
      <c r="AD7" s="115" t="str">
        <f t="shared" si="2"/>
        <v>Urbanisation grade</v>
      </c>
      <c r="AE7" s="115" t="str">
        <f t="shared" si="2"/>
        <v>Infection ratio</v>
      </c>
      <c r="AF7" s="147" t="str">
        <f t="shared" si="2"/>
        <v>clinical risk groups</v>
      </c>
      <c r="AG7" s="147" t="str">
        <f t="shared" si="2"/>
        <v>pregnant women</v>
      </c>
      <c r="AH7" s="147" t="str">
        <f t="shared" si="2"/>
        <v>HCWs</v>
      </c>
      <c r="AI7" s="147" t="str">
        <f t="shared" si="2"/>
        <v>Staff of long-term care facilities</v>
      </c>
      <c r="AJ7" s="147" t="str">
        <f t="shared" si="2"/>
        <v>Residents of long-term care facilities</v>
      </c>
      <c r="AK7" s="147" t="str">
        <f t="shared" si="2"/>
        <v>Older population groups</v>
      </c>
      <c r="AL7" s="147" t="str">
        <f t="shared" si="2"/>
        <v>Population density</v>
      </c>
      <c r="AM7" s="147" t="str">
        <f t="shared" si="2"/>
        <v>Urbanisation grade</v>
      </c>
      <c r="AN7" s="147" t="str">
        <f t="shared" si="2"/>
        <v>Infection ratio</v>
      </c>
      <c r="AO7" s="115" t="s">
        <v>1244</v>
      </c>
      <c r="AP7"/>
      <c r="AQ7"/>
      <c r="AR7"/>
    </row>
    <row r="8" spans="1:44" ht="15" thickBot="1" x14ac:dyDescent="0.4">
      <c r="A8" s="129" t="s">
        <v>1005</v>
      </c>
      <c r="B8" s="129">
        <v>1</v>
      </c>
      <c r="C8" s="129">
        <v>1</v>
      </c>
      <c r="D8" s="129">
        <v>1</v>
      </c>
      <c r="E8" s="129">
        <v>1</v>
      </c>
      <c r="F8" s="129">
        <v>1</v>
      </c>
      <c r="G8" s="129">
        <v>18</v>
      </c>
      <c r="H8" s="129">
        <v>25</v>
      </c>
      <c r="I8" s="129">
        <v>8</v>
      </c>
      <c r="J8" s="129">
        <v>16</v>
      </c>
      <c r="K8" s="129">
        <v>8260</v>
      </c>
      <c r="L8" s="129">
        <v>6179</v>
      </c>
      <c r="M8" s="129">
        <f t="shared" si="0"/>
        <v>2081</v>
      </c>
      <c r="V8" s="115" t="str">
        <f>pivot!B172</f>
        <v>Belgium</v>
      </c>
      <c r="W8" s="116">
        <v>1</v>
      </c>
      <c r="X8" s="116">
        <v>1</v>
      </c>
      <c r="Y8" s="116">
        <v>1</v>
      </c>
      <c r="Z8" s="116">
        <v>1</v>
      </c>
      <c r="AA8" s="116">
        <v>1</v>
      </c>
      <c r="AB8" s="116">
        <v>1</v>
      </c>
      <c r="AC8" s="116">
        <v>3</v>
      </c>
      <c r="AD8" s="116">
        <v>1</v>
      </c>
      <c r="AE8" s="116">
        <v>26</v>
      </c>
      <c r="AF8" s="116">
        <v>27</v>
      </c>
      <c r="AG8" s="116">
        <v>27</v>
      </c>
      <c r="AH8" s="116">
        <v>27</v>
      </c>
      <c r="AI8" s="116">
        <v>27</v>
      </c>
      <c r="AJ8" s="116">
        <v>27</v>
      </c>
      <c r="AK8" s="116">
        <v>27</v>
      </c>
      <c r="AL8" s="116">
        <v>25</v>
      </c>
      <c r="AM8" s="116">
        <v>27</v>
      </c>
      <c r="AN8" s="116">
        <v>2</v>
      </c>
      <c r="AO8" s="116">
        <v>1766</v>
      </c>
      <c r="AP8"/>
      <c r="AQ8"/>
      <c r="AR8"/>
    </row>
    <row r="9" spans="1:44" ht="15" thickBot="1" x14ac:dyDescent="0.4">
      <c r="A9" s="129" t="s">
        <v>1006</v>
      </c>
      <c r="B9" s="129">
        <v>25</v>
      </c>
      <c r="C9" s="129">
        <v>1</v>
      </c>
      <c r="D9" s="129">
        <v>1</v>
      </c>
      <c r="E9" s="129">
        <v>1</v>
      </c>
      <c r="F9" s="129">
        <v>1</v>
      </c>
      <c r="G9" s="129">
        <v>23</v>
      </c>
      <c r="H9" s="129">
        <v>14</v>
      </c>
      <c r="I9" s="129">
        <v>11</v>
      </c>
      <c r="J9" s="129">
        <v>21</v>
      </c>
      <c r="K9" s="129">
        <v>5345</v>
      </c>
      <c r="L9" s="129">
        <v>5863</v>
      </c>
      <c r="M9" s="129">
        <f t="shared" si="0"/>
        <v>-518</v>
      </c>
      <c r="V9" s="115" t="str">
        <f>pivot!B173</f>
        <v>Cyprus</v>
      </c>
      <c r="W9" s="116">
        <v>1</v>
      </c>
      <c r="X9" s="116">
        <v>1</v>
      </c>
      <c r="Y9" s="116">
        <v>1</v>
      </c>
      <c r="Z9" s="116">
        <v>1</v>
      </c>
      <c r="AA9" s="116">
        <v>1</v>
      </c>
      <c r="AB9" s="116">
        <v>1</v>
      </c>
      <c r="AC9" s="116">
        <v>16</v>
      </c>
      <c r="AD9" s="116">
        <v>21</v>
      </c>
      <c r="AE9" s="116">
        <v>3</v>
      </c>
      <c r="AF9" s="116">
        <v>27</v>
      </c>
      <c r="AG9" s="116">
        <v>27</v>
      </c>
      <c r="AH9" s="116">
        <v>27</v>
      </c>
      <c r="AI9" s="116">
        <v>27</v>
      </c>
      <c r="AJ9" s="116">
        <v>27</v>
      </c>
      <c r="AK9" s="116">
        <v>27</v>
      </c>
      <c r="AL9" s="116">
        <v>12</v>
      </c>
      <c r="AM9" s="116">
        <v>7</v>
      </c>
      <c r="AN9" s="116">
        <v>25</v>
      </c>
      <c r="AO9" s="116">
        <v>10038</v>
      </c>
      <c r="AP9"/>
      <c r="AQ9"/>
      <c r="AR9"/>
    </row>
    <row r="10" spans="1:44" ht="15" thickBot="1" x14ac:dyDescent="0.4">
      <c r="A10" s="129" t="s">
        <v>1007</v>
      </c>
      <c r="B10" s="129">
        <v>1</v>
      </c>
      <c r="C10" s="129">
        <v>1</v>
      </c>
      <c r="D10" s="129">
        <v>1</v>
      </c>
      <c r="E10" s="129">
        <v>1</v>
      </c>
      <c r="F10" s="129">
        <v>1</v>
      </c>
      <c r="G10" s="129">
        <v>1</v>
      </c>
      <c r="H10" s="129">
        <v>5</v>
      </c>
      <c r="I10" s="129">
        <v>14</v>
      </c>
      <c r="J10" s="129">
        <v>8</v>
      </c>
      <c r="K10" s="129">
        <v>3097</v>
      </c>
      <c r="L10" s="129">
        <v>10369</v>
      </c>
      <c r="M10" s="129">
        <f t="shared" si="0"/>
        <v>-7272</v>
      </c>
      <c r="V10" s="115" t="str">
        <f>pivot!B174</f>
        <v>Czech Republic</v>
      </c>
      <c r="W10" s="116">
        <v>1</v>
      </c>
      <c r="X10" s="116">
        <v>1</v>
      </c>
      <c r="Y10" s="116">
        <v>1</v>
      </c>
      <c r="Z10" s="116">
        <v>1</v>
      </c>
      <c r="AA10" s="116">
        <v>1</v>
      </c>
      <c r="AB10" s="116">
        <v>1</v>
      </c>
      <c r="AC10" s="116">
        <v>9</v>
      </c>
      <c r="AD10" s="116">
        <v>15</v>
      </c>
      <c r="AE10" s="116">
        <v>19</v>
      </c>
      <c r="AF10" s="116">
        <v>27</v>
      </c>
      <c r="AG10" s="116">
        <v>27</v>
      </c>
      <c r="AH10" s="116">
        <v>27</v>
      </c>
      <c r="AI10" s="116">
        <v>27</v>
      </c>
      <c r="AJ10" s="116">
        <v>27</v>
      </c>
      <c r="AK10" s="116">
        <v>27</v>
      </c>
      <c r="AL10" s="116">
        <v>19</v>
      </c>
      <c r="AM10" s="116">
        <v>13</v>
      </c>
      <c r="AN10" s="116">
        <v>9</v>
      </c>
      <c r="AO10" s="116">
        <v>9783</v>
      </c>
      <c r="AP10"/>
      <c r="AQ10"/>
      <c r="AR10"/>
    </row>
    <row r="11" spans="1:44" ht="15" thickBot="1" x14ac:dyDescent="0.4">
      <c r="A11" s="129" t="s">
        <v>1008</v>
      </c>
      <c r="B11" s="129">
        <v>1</v>
      </c>
      <c r="C11" s="129">
        <v>1</v>
      </c>
      <c r="D11" s="129">
        <v>1</v>
      </c>
      <c r="E11" s="129">
        <v>1</v>
      </c>
      <c r="F11" s="129">
        <v>1</v>
      </c>
      <c r="G11" s="129">
        <v>1</v>
      </c>
      <c r="H11" s="129">
        <v>19</v>
      </c>
      <c r="I11" s="129">
        <v>13</v>
      </c>
      <c r="J11" s="129">
        <v>10</v>
      </c>
      <c r="K11" s="129">
        <v>12708</v>
      </c>
      <c r="L11" s="129">
        <v>10408</v>
      </c>
      <c r="M11" s="129">
        <f t="shared" si="0"/>
        <v>2300</v>
      </c>
      <c r="V11" s="115" t="str">
        <f>pivot!B175</f>
        <v>Denmark</v>
      </c>
      <c r="W11" s="116">
        <v>1</v>
      </c>
      <c r="X11" s="116">
        <v>1</v>
      </c>
      <c r="Y11" s="116">
        <v>1</v>
      </c>
      <c r="Z11" s="116">
        <v>1</v>
      </c>
      <c r="AA11" s="116">
        <v>1</v>
      </c>
      <c r="AB11" s="116">
        <v>20</v>
      </c>
      <c r="AC11" s="116">
        <v>8</v>
      </c>
      <c r="AD11" s="116">
        <v>6</v>
      </c>
      <c r="AE11" s="116">
        <v>12</v>
      </c>
      <c r="AF11" s="116">
        <v>27</v>
      </c>
      <c r="AG11" s="116">
        <v>27</v>
      </c>
      <c r="AH11" s="116">
        <v>27</v>
      </c>
      <c r="AI11" s="116">
        <v>27</v>
      </c>
      <c r="AJ11" s="116">
        <v>27</v>
      </c>
      <c r="AK11" s="116">
        <v>8</v>
      </c>
      <c r="AL11" s="116">
        <v>20</v>
      </c>
      <c r="AM11" s="116">
        <v>22</v>
      </c>
      <c r="AN11" s="116">
        <v>16</v>
      </c>
      <c r="AO11" s="116">
        <v>5987</v>
      </c>
      <c r="AP11"/>
      <c r="AQ11"/>
      <c r="AR11"/>
    </row>
    <row r="12" spans="1:44" ht="15" thickBot="1" x14ac:dyDescent="0.4">
      <c r="A12" s="129" t="s">
        <v>1009</v>
      </c>
      <c r="B12" s="129">
        <v>1</v>
      </c>
      <c r="C12" s="129">
        <v>1</v>
      </c>
      <c r="D12" s="129">
        <v>27</v>
      </c>
      <c r="E12" s="129">
        <v>1</v>
      </c>
      <c r="F12" s="129">
        <v>1</v>
      </c>
      <c r="G12" s="129">
        <v>15</v>
      </c>
      <c r="H12" s="129">
        <v>13</v>
      </c>
      <c r="I12" s="129">
        <v>16</v>
      </c>
      <c r="J12" s="129">
        <v>23</v>
      </c>
      <c r="K12" s="129">
        <v>13358</v>
      </c>
      <c r="L12" s="129">
        <v>8926</v>
      </c>
      <c r="M12" s="129">
        <f t="shared" si="0"/>
        <v>4432</v>
      </c>
      <c r="V12" s="115" t="str">
        <f>pivot!B176</f>
        <v>Estonia</v>
      </c>
      <c r="W12" s="116">
        <v>1</v>
      </c>
      <c r="X12" s="116">
        <v>1</v>
      </c>
      <c r="Y12" s="116">
        <v>1</v>
      </c>
      <c r="Z12" s="116">
        <v>1</v>
      </c>
      <c r="AA12" s="116">
        <v>1</v>
      </c>
      <c r="AB12" s="116">
        <v>8</v>
      </c>
      <c r="AC12" s="116">
        <v>23</v>
      </c>
      <c r="AD12" s="116">
        <v>18</v>
      </c>
      <c r="AE12" s="116">
        <v>15</v>
      </c>
      <c r="AF12" s="116">
        <v>27</v>
      </c>
      <c r="AG12" s="116">
        <v>27</v>
      </c>
      <c r="AH12" s="116">
        <v>27</v>
      </c>
      <c r="AI12" s="116">
        <v>27</v>
      </c>
      <c r="AJ12" s="116">
        <v>27</v>
      </c>
      <c r="AK12" s="116">
        <v>20</v>
      </c>
      <c r="AL12" s="116">
        <v>5</v>
      </c>
      <c r="AM12" s="116">
        <v>10</v>
      </c>
      <c r="AN12" s="116">
        <v>13</v>
      </c>
      <c r="AO12" s="116">
        <v>15721</v>
      </c>
      <c r="AP12"/>
      <c r="AQ12"/>
      <c r="AR12"/>
    </row>
    <row r="13" spans="1:44" ht="15" thickBot="1" x14ac:dyDescent="0.4">
      <c r="A13" s="129" t="s">
        <v>1010</v>
      </c>
      <c r="B13" s="129">
        <v>1</v>
      </c>
      <c r="C13" s="129">
        <v>1</v>
      </c>
      <c r="D13" s="129">
        <v>1</v>
      </c>
      <c r="E13" s="129">
        <v>1</v>
      </c>
      <c r="F13" s="129">
        <v>1</v>
      </c>
      <c r="G13" s="129">
        <v>16</v>
      </c>
      <c r="H13" s="129">
        <v>27</v>
      </c>
      <c r="I13" s="129">
        <v>3</v>
      </c>
      <c r="J13" s="129">
        <v>2</v>
      </c>
      <c r="K13" s="129">
        <v>6262</v>
      </c>
      <c r="L13" s="129">
        <v>7877</v>
      </c>
      <c r="M13" s="129">
        <f t="shared" si="0"/>
        <v>-1615</v>
      </c>
      <c r="V13" s="115" t="str">
        <f>pivot!B177</f>
        <v>Finland</v>
      </c>
      <c r="W13" s="116">
        <v>1</v>
      </c>
      <c r="X13" s="116">
        <v>1</v>
      </c>
      <c r="Y13" s="116">
        <v>1</v>
      </c>
      <c r="Z13" s="116">
        <v>1</v>
      </c>
      <c r="AA13" s="116">
        <v>1</v>
      </c>
      <c r="AB13" s="116">
        <v>18</v>
      </c>
      <c r="AC13" s="116">
        <v>25</v>
      </c>
      <c r="AD13" s="116">
        <v>8</v>
      </c>
      <c r="AE13" s="116">
        <v>16</v>
      </c>
      <c r="AF13" s="116">
        <v>27</v>
      </c>
      <c r="AG13" s="116">
        <v>27</v>
      </c>
      <c r="AH13" s="116">
        <v>27</v>
      </c>
      <c r="AI13" s="116">
        <v>27</v>
      </c>
      <c r="AJ13" s="116">
        <v>27</v>
      </c>
      <c r="AK13" s="116">
        <v>10</v>
      </c>
      <c r="AL13" s="116">
        <v>3</v>
      </c>
      <c r="AM13" s="116">
        <v>20</v>
      </c>
      <c r="AN13" s="116">
        <v>12</v>
      </c>
      <c r="AO13" s="116">
        <v>8260</v>
      </c>
      <c r="AP13"/>
      <c r="AQ13"/>
      <c r="AR13"/>
    </row>
    <row r="14" spans="1:44" ht="15" thickBot="1" x14ac:dyDescent="0.4">
      <c r="A14" s="129" t="s">
        <v>1011</v>
      </c>
      <c r="B14" s="129">
        <v>1</v>
      </c>
      <c r="C14" s="129">
        <v>1</v>
      </c>
      <c r="D14" s="129">
        <v>1</v>
      </c>
      <c r="E14" s="129">
        <v>1</v>
      </c>
      <c r="F14" s="129">
        <v>1</v>
      </c>
      <c r="G14" s="129">
        <v>22</v>
      </c>
      <c r="H14" s="129">
        <v>20</v>
      </c>
      <c r="I14" s="129">
        <v>23</v>
      </c>
      <c r="J14" s="129">
        <v>9</v>
      </c>
      <c r="K14" s="129">
        <v>5750</v>
      </c>
      <c r="L14" s="129">
        <v>4799</v>
      </c>
      <c r="M14" s="129">
        <f t="shared" si="0"/>
        <v>951</v>
      </c>
      <c r="V14" s="115" t="str">
        <f>pivot!B178</f>
        <v>France</v>
      </c>
      <c r="W14" s="116">
        <v>25</v>
      </c>
      <c r="X14" s="116">
        <v>1</v>
      </c>
      <c r="Y14" s="116">
        <v>1</v>
      </c>
      <c r="Z14" s="116">
        <v>1</v>
      </c>
      <c r="AA14" s="116">
        <v>1</v>
      </c>
      <c r="AB14" s="116">
        <v>23</v>
      </c>
      <c r="AC14" s="116">
        <v>14</v>
      </c>
      <c r="AD14" s="116">
        <v>11</v>
      </c>
      <c r="AE14" s="116">
        <v>21</v>
      </c>
      <c r="AF14" s="116">
        <v>3</v>
      </c>
      <c r="AG14" s="116">
        <v>27</v>
      </c>
      <c r="AH14" s="116">
        <v>27</v>
      </c>
      <c r="AI14" s="116">
        <v>27</v>
      </c>
      <c r="AJ14" s="116">
        <v>27</v>
      </c>
      <c r="AK14" s="116">
        <v>5</v>
      </c>
      <c r="AL14" s="116">
        <v>14</v>
      </c>
      <c r="AM14" s="116">
        <v>17</v>
      </c>
      <c r="AN14" s="116">
        <v>7</v>
      </c>
      <c r="AO14" s="116">
        <v>5345</v>
      </c>
      <c r="AP14"/>
      <c r="AQ14"/>
      <c r="AR14"/>
    </row>
    <row r="15" spans="1:44" ht="15" thickBot="1" x14ac:dyDescent="0.4">
      <c r="A15" s="129" t="s">
        <v>1012</v>
      </c>
      <c r="B15" s="129">
        <v>1</v>
      </c>
      <c r="C15" s="129">
        <v>1</v>
      </c>
      <c r="D15" s="129">
        <v>1</v>
      </c>
      <c r="E15" s="129">
        <v>1</v>
      </c>
      <c r="F15" s="129">
        <v>1</v>
      </c>
      <c r="G15" s="129">
        <v>24</v>
      </c>
      <c r="H15" s="129">
        <v>7</v>
      </c>
      <c r="I15" s="129">
        <v>17</v>
      </c>
      <c r="J15" s="129">
        <v>17</v>
      </c>
      <c r="K15" s="129">
        <v>4135</v>
      </c>
      <c r="L15" s="129">
        <v>5824</v>
      </c>
      <c r="M15" s="129">
        <f t="shared" si="0"/>
        <v>-1689</v>
      </c>
      <c r="V15" s="115" t="str">
        <f>pivot!B179</f>
        <v>Germany</v>
      </c>
      <c r="W15" s="116">
        <v>1</v>
      </c>
      <c r="X15" s="116">
        <v>1</v>
      </c>
      <c r="Y15" s="116">
        <v>1</v>
      </c>
      <c r="Z15" s="116">
        <v>1</v>
      </c>
      <c r="AA15" s="116">
        <v>1</v>
      </c>
      <c r="AB15" s="116">
        <v>1</v>
      </c>
      <c r="AC15" s="116">
        <v>5</v>
      </c>
      <c r="AD15" s="116">
        <v>14</v>
      </c>
      <c r="AE15" s="116">
        <v>8</v>
      </c>
      <c r="AF15" s="116">
        <v>27</v>
      </c>
      <c r="AG15" s="116">
        <v>27</v>
      </c>
      <c r="AH15" s="116">
        <v>27</v>
      </c>
      <c r="AI15" s="116">
        <v>27</v>
      </c>
      <c r="AJ15" s="116">
        <v>27</v>
      </c>
      <c r="AK15" s="116">
        <v>27</v>
      </c>
      <c r="AL15" s="116">
        <v>23</v>
      </c>
      <c r="AM15" s="116">
        <v>14</v>
      </c>
      <c r="AN15" s="116">
        <v>20</v>
      </c>
      <c r="AO15" s="116">
        <v>3097</v>
      </c>
      <c r="AP15"/>
      <c r="AQ15"/>
      <c r="AR15"/>
    </row>
    <row r="16" spans="1:44" ht="15" thickBot="1" x14ac:dyDescent="0.4">
      <c r="A16" s="129" t="s">
        <v>1013</v>
      </c>
      <c r="B16" s="129">
        <v>1</v>
      </c>
      <c r="C16" s="129">
        <v>1</v>
      </c>
      <c r="D16" s="129">
        <v>1</v>
      </c>
      <c r="E16" s="129">
        <v>1</v>
      </c>
      <c r="F16" s="129">
        <v>1</v>
      </c>
      <c r="G16" s="129">
        <v>9</v>
      </c>
      <c r="H16" s="129">
        <v>22</v>
      </c>
      <c r="I16" s="129">
        <v>19</v>
      </c>
      <c r="J16" s="129">
        <v>25</v>
      </c>
      <c r="K16" s="129">
        <v>15720</v>
      </c>
      <c r="L16" s="129">
        <v>10207</v>
      </c>
      <c r="M16" s="129">
        <f t="shared" si="0"/>
        <v>5513</v>
      </c>
      <c r="V16" s="115" t="str">
        <f>pivot!B180</f>
        <v>Greece</v>
      </c>
      <c r="W16" s="116">
        <v>1</v>
      </c>
      <c r="X16" s="116">
        <v>1</v>
      </c>
      <c r="Y16" s="116">
        <v>1</v>
      </c>
      <c r="Z16" s="116">
        <v>1</v>
      </c>
      <c r="AA16" s="116">
        <v>1</v>
      </c>
      <c r="AB16" s="116">
        <v>1</v>
      </c>
      <c r="AC16" s="116">
        <v>19</v>
      </c>
      <c r="AD16" s="116">
        <v>13</v>
      </c>
      <c r="AE16" s="116">
        <v>10</v>
      </c>
      <c r="AF16" s="116">
        <v>27</v>
      </c>
      <c r="AG16" s="116">
        <v>27</v>
      </c>
      <c r="AH16" s="116">
        <v>27</v>
      </c>
      <c r="AI16" s="116">
        <v>27</v>
      </c>
      <c r="AJ16" s="116">
        <v>27</v>
      </c>
      <c r="AK16" s="116">
        <v>27</v>
      </c>
      <c r="AL16" s="116">
        <v>9</v>
      </c>
      <c r="AM16" s="116">
        <v>15</v>
      </c>
      <c r="AN16" s="116">
        <v>18</v>
      </c>
      <c r="AO16" s="116">
        <v>12708</v>
      </c>
      <c r="AP16"/>
      <c r="AQ16"/>
      <c r="AR16"/>
    </row>
    <row r="17" spans="1:44" ht="15" thickBot="1" x14ac:dyDescent="0.4">
      <c r="A17" s="129" t="s">
        <v>1014</v>
      </c>
      <c r="B17" s="129">
        <v>1</v>
      </c>
      <c r="C17" s="129">
        <v>1</v>
      </c>
      <c r="D17" s="129">
        <v>24</v>
      </c>
      <c r="E17" s="129">
        <v>1</v>
      </c>
      <c r="F17" s="129">
        <v>1</v>
      </c>
      <c r="G17" s="129">
        <v>11</v>
      </c>
      <c r="H17" s="129">
        <v>21</v>
      </c>
      <c r="I17" s="129">
        <v>20</v>
      </c>
      <c r="J17" s="129">
        <v>24</v>
      </c>
      <c r="K17" s="129">
        <v>16018</v>
      </c>
      <c r="L17" s="129">
        <v>10369</v>
      </c>
      <c r="M17" s="129">
        <f t="shared" si="0"/>
        <v>5649</v>
      </c>
      <c r="V17" s="154" t="str">
        <f>pivot!B181</f>
        <v>Hungary</v>
      </c>
      <c r="W17" s="155">
        <v>1</v>
      </c>
      <c r="X17" s="155">
        <v>1</v>
      </c>
      <c r="Y17" s="155">
        <v>27</v>
      </c>
      <c r="Z17" s="155">
        <v>1</v>
      </c>
      <c r="AA17" s="155">
        <v>1</v>
      </c>
      <c r="AB17" s="155">
        <v>15</v>
      </c>
      <c r="AC17" s="155">
        <v>13</v>
      </c>
      <c r="AD17" s="155">
        <v>16</v>
      </c>
      <c r="AE17" s="155">
        <v>23</v>
      </c>
      <c r="AF17" s="158">
        <v>27</v>
      </c>
      <c r="AG17" s="158">
        <v>27</v>
      </c>
      <c r="AH17" s="158">
        <v>1</v>
      </c>
      <c r="AI17" s="158">
        <v>27</v>
      </c>
      <c r="AJ17" s="158">
        <v>27</v>
      </c>
      <c r="AK17" s="158">
        <v>13</v>
      </c>
      <c r="AL17" s="158">
        <v>15</v>
      </c>
      <c r="AM17" s="158">
        <v>12</v>
      </c>
      <c r="AN17" s="158">
        <v>5</v>
      </c>
      <c r="AO17" s="159">
        <v>13358</v>
      </c>
      <c r="AP17"/>
      <c r="AQ17"/>
      <c r="AR17"/>
    </row>
    <row r="18" spans="1:44" ht="15" thickBot="1" x14ac:dyDescent="0.4">
      <c r="A18" s="129" t="s">
        <v>1015</v>
      </c>
      <c r="B18" s="129">
        <v>1</v>
      </c>
      <c r="C18" s="129">
        <v>1</v>
      </c>
      <c r="D18" s="129">
        <v>1</v>
      </c>
      <c r="E18" s="129">
        <v>1</v>
      </c>
      <c r="F18" s="129">
        <v>1</v>
      </c>
      <c r="G18" s="129">
        <v>21</v>
      </c>
      <c r="H18" s="129">
        <v>6</v>
      </c>
      <c r="I18" s="129">
        <v>5</v>
      </c>
      <c r="J18" s="129">
        <v>4</v>
      </c>
      <c r="K18" s="129">
        <v>6079</v>
      </c>
      <c r="L18" s="129">
        <v>7441</v>
      </c>
      <c r="M18" s="129">
        <f t="shared" si="0"/>
        <v>-1362</v>
      </c>
      <c r="V18" s="115" t="str">
        <f>pivot!B182</f>
        <v>Iceland</v>
      </c>
      <c r="W18" s="116">
        <v>1</v>
      </c>
      <c r="X18" s="116">
        <v>1</v>
      </c>
      <c r="Y18" s="116">
        <v>1</v>
      </c>
      <c r="Z18" s="116">
        <v>1</v>
      </c>
      <c r="AA18" s="116">
        <v>1</v>
      </c>
      <c r="AB18" s="116">
        <v>16</v>
      </c>
      <c r="AC18" s="116">
        <v>27</v>
      </c>
      <c r="AD18" s="116">
        <v>3</v>
      </c>
      <c r="AE18" s="116">
        <v>2</v>
      </c>
      <c r="AF18" s="116">
        <v>27</v>
      </c>
      <c r="AG18" s="116">
        <v>27</v>
      </c>
      <c r="AH18" s="116">
        <v>27</v>
      </c>
      <c r="AI18" s="116">
        <v>27</v>
      </c>
      <c r="AJ18" s="116">
        <v>27</v>
      </c>
      <c r="AK18" s="116">
        <v>12</v>
      </c>
      <c r="AL18" s="116">
        <v>1</v>
      </c>
      <c r="AM18" s="116">
        <v>25</v>
      </c>
      <c r="AN18" s="116">
        <v>26</v>
      </c>
      <c r="AO18" s="116">
        <v>6262</v>
      </c>
      <c r="AP18"/>
      <c r="AQ18"/>
      <c r="AR18"/>
    </row>
    <row r="19" spans="1:44" ht="15" thickBot="1" x14ac:dyDescent="0.4">
      <c r="A19" s="129" t="s">
        <v>1016</v>
      </c>
      <c r="B19" s="129">
        <v>1</v>
      </c>
      <c r="C19" s="129">
        <v>1</v>
      </c>
      <c r="D19" s="129">
        <v>1</v>
      </c>
      <c r="E19" s="129">
        <v>1</v>
      </c>
      <c r="F19" s="129">
        <v>1</v>
      </c>
      <c r="G19" s="129">
        <v>1</v>
      </c>
      <c r="H19" s="129">
        <v>1</v>
      </c>
      <c r="I19" s="129">
        <v>2</v>
      </c>
      <c r="J19" s="129">
        <v>1</v>
      </c>
      <c r="K19" s="129">
        <v>12167</v>
      </c>
      <c r="L19" s="129">
        <v>15289</v>
      </c>
      <c r="M19" s="129">
        <f t="shared" si="0"/>
        <v>-3122</v>
      </c>
      <c r="V19" s="115" t="str">
        <f>pivot!B183</f>
        <v>Ireland</v>
      </c>
      <c r="W19" s="116">
        <v>1</v>
      </c>
      <c r="X19" s="116">
        <v>1</v>
      </c>
      <c r="Y19" s="116">
        <v>1</v>
      </c>
      <c r="Z19" s="116">
        <v>1</v>
      </c>
      <c r="AA19" s="116">
        <v>1</v>
      </c>
      <c r="AB19" s="116">
        <v>22</v>
      </c>
      <c r="AC19" s="116">
        <v>20</v>
      </c>
      <c r="AD19" s="116">
        <v>23</v>
      </c>
      <c r="AE19" s="116">
        <v>9</v>
      </c>
      <c r="AF19" s="116">
        <v>27</v>
      </c>
      <c r="AG19" s="116">
        <v>27</v>
      </c>
      <c r="AH19" s="116">
        <v>27</v>
      </c>
      <c r="AI19" s="116">
        <v>27</v>
      </c>
      <c r="AJ19" s="116">
        <v>27</v>
      </c>
      <c r="AK19" s="116">
        <v>6</v>
      </c>
      <c r="AL19" s="116">
        <v>8</v>
      </c>
      <c r="AM19" s="116">
        <v>5</v>
      </c>
      <c r="AN19" s="116">
        <v>19</v>
      </c>
      <c r="AO19" s="116">
        <v>5750</v>
      </c>
      <c r="AP19"/>
      <c r="AQ19"/>
      <c r="AR19"/>
    </row>
    <row r="20" spans="1:44" ht="15" thickBot="1" x14ac:dyDescent="0.4">
      <c r="A20" s="129" t="s">
        <v>1017</v>
      </c>
      <c r="B20" s="129">
        <v>1</v>
      </c>
      <c r="C20" s="129">
        <v>1</v>
      </c>
      <c r="D20" s="129">
        <v>1</v>
      </c>
      <c r="E20" s="129">
        <v>1</v>
      </c>
      <c r="F20" s="129">
        <v>1</v>
      </c>
      <c r="G20" s="129">
        <v>27</v>
      </c>
      <c r="H20" s="129">
        <v>2</v>
      </c>
      <c r="I20" s="129">
        <v>4</v>
      </c>
      <c r="J20" s="129">
        <v>14</v>
      </c>
      <c r="K20" s="129">
        <v>3760</v>
      </c>
      <c r="L20" s="129">
        <v>6183</v>
      </c>
      <c r="M20" s="129">
        <f t="shared" si="0"/>
        <v>-2423</v>
      </c>
      <c r="V20" s="115" t="str">
        <f>pivot!B184</f>
        <v>Italy</v>
      </c>
      <c r="W20" s="116">
        <v>1</v>
      </c>
      <c r="X20" s="116">
        <v>1</v>
      </c>
      <c r="Y20" s="116">
        <v>1</v>
      </c>
      <c r="Z20" s="116">
        <v>1</v>
      </c>
      <c r="AA20" s="116">
        <v>1</v>
      </c>
      <c r="AB20" s="116">
        <v>24</v>
      </c>
      <c r="AC20" s="116">
        <v>7</v>
      </c>
      <c r="AD20" s="116">
        <v>17</v>
      </c>
      <c r="AE20" s="116">
        <v>17</v>
      </c>
      <c r="AF20" s="116">
        <v>27</v>
      </c>
      <c r="AG20" s="116">
        <v>27</v>
      </c>
      <c r="AH20" s="116">
        <v>27</v>
      </c>
      <c r="AI20" s="116">
        <v>27</v>
      </c>
      <c r="AJ20" s="116">
        <v>27</v>
      </c>
      <c r="AK20" s="116">
        <v>4</v>
      </c>
      <c r="AL20" s="116">
        <v>21</v>
      </c>
      <c r="AM20" s="116">
        <v>11</v>
      </c>
      <c r="AN20" s="116">
        <v>11</v>
      </c>
      <c r="AO20" s="116">
        <v>4135</v>
      </c>
      <c r="AP20"/>
      <c r="AQ20"/>
      <c r="AR20"/>
    </row>
    <row r="21" spans="1:44" ht="15" thickBot="1" x14ac:dyDescent="0.4">
      <c r="A21" s="129" t="s">
        <v>1018</v>
      </c>
      <c r="B21" s="129">
        <v>26</v>
      </c>
      <c r="C21" s="129">
        <v>1</v>
      </c>
      <c r="D21" s="129">
        <v>1</v>
      </c>
      <c r="E21" s="129">
        <v>1</v>
      </c>
      <c r="F21" s="129">
        <v>1</v>
      </c>
      <c r="G21" s="129">
        <v>19</v>
      </c>
      <c r="H21" s="129">
        <v>26</v>
      </c>
      <c r="I21" s="129">
        <v>9</v>
      </c>
      <c r="J21" s="129">
        <v>6</v>
      </c>
      <c r="K21" s="129">
        <v>6042</v>
      </c>
      <c r="L21" s="129">
        <v>7421</v>
      </c>
      <c r="M21" s="129">
        <f t="shared" si="0"/>
        <v>-1379</v>
      </c>
      <c r="V21" s="115" t="str">
        <f>pivot!B185</f>
        <v>Latvia</v>
      </c>
      <c r="W21" s="116">
        <v>1</v>
      </c>
      <c r="X21" s="116">
        <v>1</v>
      </c>
      <c r="Y21" s="116">
        <v>1</v>
      </c>
      <c r="Z21" s="116">
        <v>1</v>
      </c>
      <c r="AA21" s="116">
        <v>1</v>
      </c>
      <c r="AB21" s="116">
        <v>9</v>
      </c>
      <c r="AC21" s="116">
        <v>22</v>
      </c>
      <c r="AD21" s="116">
        <v>19</v>
      </c>
      <c r="AE21" s="116">
        <v>25</v>
      </c>
      <c r="AF21" s="116">
        <v>27</v>
      </c>
      <c r="AG21" s="116">
        <v>27</v>
      </c>
      <c r="AH21" s="116">
        <v>27</v>
      </c>
      <c r="AI21" s="116">
        <v>27</v>
      </c>
      <c r="AJ21" s="116">
        <v>27</v>
      </c>
      <c r="AK21" s="116">
        <v>19</v>
      </c>
      <c r="AL21" s="116">
        <v>6</v>
      </c>
      <c r="AM21" s="116">
        <v>9</v>
      </c>
      <c r="AN21" s="116">
        <v>3</v>
      </c>
      <c r="AO21" s="116">
        <v>15720</v>
      </c>
      <c r="AP21"/>
      <c r="AQ21"/>
      <c r="AR21"/>
    </row>
    <row r="22" spans="1:44" ht="15" thickBot="1" x14ac:dyDescent="0.4">
      <c r="A22" s="129" t="s">
        <v>1019</v>
      </c>
      <c r="B22" s="129">
        <v>1</v>
      </c>
      <c r="C22" s="129">
        <v>1</v>
      </c>
      <c r="D22" s="129">
        <v>1</v>
      </c>
      <c r="E22" s="129">
        <v>1</v>
      </c>
      <c r="F22" s="129">
        <v>1</v>
      </c>
      <c r="G22" s="129">
        <v>10</v>
      </c>
      <c r="H22" s="129">
        <v>10</v>
      </c>
      <c r="I22" s="129">
        <v>24</v>
      </c>
      <c r="J22" s="129">
        <v>27</v>
      </c>
      <c r="K22" s="129">
        <v>4746</v>
      </c>
      <c r="L22" s="129">
        <v>5464</v>
      </c>
      <c r="M22" s="129">
        <f t="shared" si="0"/>
        <v>-718</v>
      </c>
      <c r="V22" s="115" t="str">
        <f>pivot!B186</f>
        <v>Lithuania</v>
      </c>
      <c r="W22" s="116">
        <v>1</v>
      </c>
      <c r="X22" s="116">
        <v>1</v>
      </c>
      <c r="Y22" s="116">
        <v>24</v>
      </c>
      <c r="Z22" s="116">
        <v>1</v>
      </c>
      <c r="AA22" s="116">
        <v>1</v>
      </c>
      <c r="AB22" s="116">
        <v>11</v>
      </c>
      <c r="AC22" s="116">
        <v>21</v>
      </c>
      <c r="AD22" s="116">
        <v>20</v>
      </c>
      <c r="AE22" s="116">
        <v>24</v>
      </c>
      <c r="AF22" s="116">
        <v>27</v>
      </c>
      <c r="AG22" s="116">
        <v>27</v>
      </c>
      <c r="AH22" s="116">
        <v>4</v>
      </c>
      <c r="AI22" s="116">
        <v>27</v>
      </c>
      <c r="AJ22" s="116">
        <v>27</v>
      </c>
      <c r="AK22" s="116">
        <v>17</v>
      </c>
      <c r="AL22" s="116">
        <v>7</v>
      </c>
      <c r="AM22" s="116">
        <v>8</v>
      </c>
      <c r="AN22" s="116">
        <v>4</v>
      </c>
      <c r="AO22" s="116">
        <v>16018</v>
      </c>
      <c r="AP22"/>
      <c r="AQ22"/>
      <c r="AR22"/>
    </row>
    <row r="23" spans="1:44" ht="15" thickBot="1" x14ac:dyDescent="0.4">
      <c r="A23" s="129" t="s">
        <v>1020</v>
      </c>
      <c r="B23" s="129">
        <v>1</v>
      </c>
      <c r="C23" s="129">
        <v>1</v>
      </c>
      <c r="D23" s="129">
        <v>26</v>
      </c>
      <c r="E23" s="129">
        <v>27</v>
      </c>
      <c r="F23" s="129">
        <v>27</v>
      </c>
      <c r="G23" s="129">
        <v>1</v>
      </c>
      <c r="H23" s="129">
        <v>11</v>
      </c>
      <c r="I23" s="129">
        <v>22</v>
      </c>
      <c r="J23" s="129">
        <v>5</v>
      </c>
      <c r="K23" s="129">
        <v>11549</v>
      </c>
      <c r="L23" s="129">
        <v>10923</v>
      </c>
      <c r="M23" s="129">
        <f t="shared" si="0"/>
        <v>626</v>
      </c>
      <c r="V23" s="115" t="str">
        <f>pivot!B187</f>
        <v>Luxembourg</v>
      </c>
      <c r="W23" s="116">
        <v>1</v>
      </c>
      <c r="X23" s="116">
        <v>1</v>
      </c>
      <c r="Y23" s="116">
        <v>1</v>
      </c>
      <c r="Z23" s="116">
        <v>1</v>
      </c>
      <c r="AA23" s="116">
        <v>1</v>
      </c>
      <c r="AB23" s="116">
        <v>21</v>
      </c>
      <c r="AC23" s="116">
        <v>6</v>
      </c>
      <c r="AD23" s="116">
        <v>5</v>
      </c>
      <c r="AE23" s="116">
        <v>4</v>
      </c>
      <c r="AF23" s="116">
        <v>27</v>
      </c>
      <c r="AG23" s="116">
        <v>27</v>
      </c>
      <c r="AH23" s="116">
        <v>27</v>
      </c>
      <c r="AI23" s="116">
        <v>27</v>
      </c>
      <c r="AJ23" s="116">
        <v>27</v>
      </c>
      <c r="AK23" s="116">
        <v>7</v>
      </c>
      <c r="AL23" s="116">
        <v>22</v>
      </c>
      <c r="AM23" s="116">
        <v>23</v>
      </c>
      <c r="AN23" s="116">
        <v>24</v>
      </c>
      <c r="AO23" s="116">
        <v>6079</v>
      </c>
      <c r="AP23"/>
      <c r="AQ23"/>
      <c r="AR23"/>
    </row>
    <row r="24" spans="1:44" ht="15" thickBot="1" x14ac:dyDescent="0.4">
      <c r="A24" s="129" t="s">
        <v>1021</v>
      </c>
      <c r="B24" s="129">
        <v>1</v>
      </c>
      <c r="C24" s="129">
        <v>26</v>
      </c>
      <c r="D24" s="129">
        <v>1</v>
      </c>
      <c r="E24" s="129">
        <v>1</v>
      </c>
      <c r="F24" s="129">
        <v>1</v>
      </c>
      <c r="G24" s="129">
        <v>13</v>
      </c>
      <c r="H24" s="129">
        <v>18</v>
      </c>
      <c r="I24" s="129">
        <v>26</v>
      </c>
      <c r="J24" s="129">
        <v>22</v>
      </c>
      <c r="K24" s="129">
        <v>5968</v>
      </c>
      <c r="L24" s="129">
        <v>7324</v>
      </c>
      <c r="M24" s="129">
        <f t="shared" si="0"/>
        <v>-1356</v>
      </c>
      <c r="V24" s="115" t="str">
        <f>pivot!B188</f>
        <v>Malta</v>
      </c>
      <c r="W24" s="116">
        <v>1</v>
      </c>
      <c r="X24" s="116">
        <v>1</v>
      </c>
      <c r="Y24" s="116">
        <v>1</v>
      </c>
      <c r="Z24" s="116">
        <v>1</v>
      </c>
      <c r="AA24" s="116">
        <v>1</v>
      </c>
      <c r="AB24" s="116">
        <v>1</v>
      </c>
      <c r="AC24" s="116">
        <v>1</v>
      </c>
      <c r="AD24" s="116">
        <v>2</v>
      </c>
      <c r="AE24" s="116">
        <v>1</v>
      </c>
      <c r="AF24" s="116">
        <v>27</v>
      </c>
      <c r="AG24" s="116">
        <v>27</v>
      </c>
      <c r="AH24" s="116">
        <v>27</v>
      </c>
      <c r="AI24" s="116">
        <v>27</v>
      </c>
      <c r="AJ24" s="116">
        <v>27</v>
      </c>
      <c r="AK24" s="116">
        <v>27</v>
      </c>
      <c r="AL24" s="116">
        <v>27</v>
      </c>
      <c r="AM24" s="116">
        <v>26</v>
      </c>
      <c r="AN24" s="116">
        <v>27</v>
      </c>
      <c r="AO24" s="116">
        <v>12167</v>
      </c>
      <c r="AP24"/>
      <c r="AQ24"/>
      <c r="AR24"/>
    </row>
    <row r="25" spans="1:44" ht="15" thickBot="1" x14ac:dyDescent="0.4">
      <c r="A25" s="129" t="s">
        <v>1022</v>
      </c>
      <c r="B25" s="129">
        <v>1</v>
      </c>
      <c r="C25" s="129">
        <v>1</v>
      </c>
      <c r="D25" s="129">
        <v>1</v>
      </c>
      <c r="E25" s="129">
        <v>1</v>
      </c>
      <c r="F25" s="129">
        <v>26</v>
      </c>
      <c r="G25" s="129">
        <v>14</v>
      </c>
      <c r="H25" s="129">
        <v>12</v>
      </c>
      <c r="I25" s="129">
        <v>27</v>
      </c>
      <c r="J25" s="129">
        <v>20</v>
      </c>
      <c r="K25" s="129">
        <v>10404</v>
      </c>
      <c r="L25" s="129">
        <v>7324</v>
      </c>
      <c r="M25" s="129">
        <f t="shared" si="0"/>
        <v>3080</v>
      </c>
      <c r="V25" s="115" t="str">
        <f>pivot!B189</f>
        <v>Netherlands</v>
      </c>
      <c r="W25" s="116">
        <v>1</v>
      </c>
      <c r="X25" s="116">
        <v>1</v>
      </c>
      <c r="Y25" s="116">
        <v>1</v>
      </c>
      <c r="Z25" s="116">
        <v>1</v>
      </c>
      <c r="AA25" s="116">
        <v>1</v>
      </c>
      <c r="AB25" s="116">
        <v>27</v>
      </c>
      <c r="AC25" s="116">
        <v>2</v>
      </c>
      <c r="AD25" s="116">
        <v>4</v>
      </c>
      <c r="AE25" s="116">
        <v>14</v>
      </c>
      <c r="AF25" s="116">
        <v>27</v>
      </c>
      <c r="AG25" s="116">
        <v>27</v>
      </c>
      <c r="AH25" s="116">
        <v>27</v>
      </c>
      <c r="AI25" s="116">
        <v>27</v>
      </c>
      <c r="AJ25" s="116">
        <v>27</v>
      </c>
      <c r="AK25" s="116">
        <v>1</v>
      </c>
      <c r="AL25" s="116">
        <v>26</v>
      </c>
      <c r="AM25" s="116">
        <v>24</v>
      </c>
      <c r="AN25" s="116">
        <v>14</v>
      </c>
      <c r="AO25" s="116">
        <v>3760</v>
      </c>
      <c r="AP25"/>
      <c r="AQ25"/>
      <c r="AR25"/>
    </row>
    <row r="26" spans="1:44" ht="15" thickBot="1" x14ac:dyDescent="0.4">
      <c r="A26" s="129" t="s">
        <v>1023</v>
      </c>
      <c r="B26" s="129">
        <v>1</v>
      </c>
      <c r="C26" s="129">
        <v>25</v>
      </c>
      <c r="D26" s="129">
        <v>1</v>
      </c>
      <c r="E26" s="129">
        <v>1</v>
      </c>
      <c r="F26" s="129">
        <v>1</v>
      </c>
      <c r="G26" s="129">
        <v>12</v>
      </c>
      <c r="H26" s="129">
        <v>15</v>
      </c>
      <c r="I26" s="129">
        <v>25</v>
      </c>
      <c r="J26" s="129">
        <v>11</v>
      </c>
      <c r="K26" s="129">
        <v>9348</v>
      </c>
      <c r="L26" s="129">
        <v>7324</v>
      </c>
      <c r="M26" s="129">
        <f t="shared" si="0"/>
        <v>2024</v>
      </c>
      <c r="V26" s="115" t="str">
        <f>pivot!B190</f>
        <v>Norway</v>
      </c>
      <c r="W26" s="116">
        <v>26</v>
      </c>
      <c r="X26" s="116">
        <v>1</v>
      </c>
      <c r="Y26" s="116">
        <v>1</v>
      </c>
      <c r="Z26" s="116">
        <v>1</v>
      </c>
      <c r="AA26" s="116">
        <v>1</v>
      </c>
      <c r="AB26" s="116">
        <v>19</v>
      </c>
      <c r="AC26" s="116">
        <v>26</v>
      </c>
      <c r="AD26" s="116">
        <v>9</v>
      </c>
      <c r="AE26" s="116">
        <v>6</v>
      </c>
      <c r="AF26" s="116">
        <v>2</v>
      </c>
      <c r="AG26" s="116">
        <v>27</v>
      </c>
      <c r="AH26" s="116">
        <v>27</v>
      </c>
      <c r="AI26" s="116">
        <v>27</v>
      </c>
      <c r="AJ26" s="116">
        <v>27</v>
      </c>
      <c r="AK26" s="116">
        <v>9</v>
      </c>
      <c r="AL26" s="116">
        <v>2</v>
      </c>
      <c r="AM26" s="116">
        <v>19</v>
      </c>
      <c r="AN26" s="116">
        <v>22</v>
      </c>
      <c r="AO26" s="116">
        <v>6042</v>
      </c>
      <c r="AP26"/>
      <c r="AQ26"/>
      <c r="AR26"/>
    </row>
    <row r="27" spans="1:44" ht="15" thickBot="1" x14ac:dyDescent="0.4">
      <c r="A27" s="129" t="s">
        <v>1024</v>
      </c>
      <c r="B27" s="129">
        <v>1</v>
      </c>
      <c r="C27" s="129">
        <v>1</v>
      </c>
      <c r="D27" s="129">
        <v>25</v>
      </c>
      <c r="E27" s="129">
        <v>1</v>
      </c>
      <c r="F27" s="129">
        <v>1</v>
      </c>
      <c r="G27" s="129">
        <v>25</v>
      </c>
      <c r="H27" s="129">
        <v>17</v>
      </c>
      <c r="I27" s="129">
        <v>12</v>
      </c>
      <c r="J27" s="129">
        <v>18</v>
      </c>
      <c r="K27" s="129">
        <v>5860</v>
      </c>
      <c r="L27" s="129">
        <v>5863</v>
      </c>
      <c r="M27" s="129">
        <f t="shared" si="0"/>
        <v>-3</v>
      </c>
      <c r="V27" s="115" t="str">
        <f>pivot!B191</f>
        <v>Poland</v>
      </c>
      <c r="W27" s="116">
        <v>1</v>
      </c>
      <c r="X27" s="116">
        <v>1</v>
      </c>
      <c r="Y27" s="116">
        <v>1</v>
      </c>
      <c r="Z27" s="116">
        <v>1</v>
      </c>
      <c r="AA27" s="116">
        <v>1</v>
      </c>
      <c r="AB27" s="116">
        <v>10</v>
      </c>
      <c r="AC27" s="116">
        <v>10</v>
      </c>
      <c r="AD27" s="116">
        <v>24</v>
      </c>
      <c r="AE27" s="116">
        <v>27</v>
      </c>
      <c r="AF27" s="116">
        <v>27</v>
      </c>
      <c r="AG27" s="116">
        <v>27</v>
      </c>
      <c r="AH27" s="116">
        <v>27</v>
      </c>
      <c r="AI27" s="116">
        <v>27</v>
      </c>
      <c r="AJ27" s="116">
        <v>27</v>
      </c>
      <c r="AK27" s="116">
        <v>18</v>
      </c>
      <c r="AL27" s="116">
        <v>18</v>
      </c>
      <c r="AM27" s="116">
        <v>4</v>
      </c>
      <c r="AN27" s="116">
        <v>1</v>
      </c>
      <c r="AO27" s="116">
        <v>4746</v>
      </c>
      <c r="AP27"/>
      <c r="AQ27"/>
      <c r="AR27"/>
    </row>
    <row r="28" spans="1:44" ht="15" thickBot="1" x14ac:dyDescent="0.4">
      <c r="A28" s="129" t="s">
        <v>1025</v>
      </c>
      <c r="B28" s="129">
        <v>1</v>
      </c>
      <c r="C28" s="129">
        <v>1</v>
      </c>
      <c r="D28" s="129">
        <v>1</v>
      </c>
      <c r="E28" s="129">
        <v>1</v>
      </c>
      <c r="F28" s="129">
        <v>1</v>
      </c>
      <c r="G28" s="129">
        <v>17</v>
      </c>
      <c r="H28" s="129">
        <v>24</v>
      </c>
      <c r="I28" s="129">
        <v>7</v>
      </c>
      <c r="J28" s="129">
        <v>13</v>
      </c>
      <c r="K28" s="129">
        <v>3132</v>
      </c>
      <c r="L28" s="129">
        <v>6179</v>
      </c>
      <c r="M28" s="129">
        <f t="shared" si="0"/>
        <v>-3047</v>
      </c>
      <c r="V28" s="115" t="str">
        <f>pivot!B192</f>
        <v>Portugal</v>
      </c>
      <c r="W28" s="116">
        <v>1</v>
      </c>
      <c r="X28" s="116">
        <v>1</v>
      </c>
      <c r="Y28" s="116">
        <v>26</v>
      </c>
      <c r="Z28" s="116">
        <v>27</v>
      </c>
      <c r="AA28" s="116">
        <v>27</v>
      </c>
      <c r="AB28" s="116">
        <v>1</v>
      </c>
      <c r="AC28" s="116">
        <v>11</v>
      </c>
      <c r="AD28" s="116">
        <v>22</v>
      </c>
      <c r="AE28" s="116">
        <v>5</v>
      </c>
      <c r="AF28" s="116">
        <v>27</v>
      </c>
      <c r="AG28" s="116">
        <v>27</v>
      </c>
      <c r="AH28" s="116">
        <v>2</v>
      </c>
      <c r="AI28" s="116">
        <v>1</v>
      </c>
      <c r="AJ28" s="116">
        <v>1</v>
      </c>
      <c r="AK28" s="116">
        <v>27</v>
      </c>
      <c r="AL28" s="116">
        <v>17</v>
      </c>
      <c r="AM28" s="116">
        <v>6</v>
      </c>
      <c r="AN28" s="116">
        <v>23</v>
      </c>
      <c r="AO28" s="116">
        <v>11549</v>
      </c>
      <c r="AP28"/>
      <c r="AQ28"/>
      <c r="AR28"/>
    </row>
    <row r="29" spans="1:44" ht="15" thickBot="1" x14ac:dyDescent="0.4">
      <c r="A29" s="129" t="s">
        <v>1026</v>
      </c>
      <c r="B29" s="129">
        <v>27</v>
      </c>
      <c r="C29" s="129">
        <v>27</v>
      </c>
      <c r="D29" s="129">
        <v>23</v>
      </c>
      <c r="E29" s="129">
        <v>1</v>
      </c>
      <c r="F29" s="129">
        <v>1</v>
      </c>
      <c r="G29" s="129">
        <v>26</v>
      </c>
      <c r="H29" s="129">
        <v>4</v>
      </c>
      <c r="I29" s="129">
        <v>10</v>
      </c>
      <c r="J29" s="129">
        <v>7</v>
      </c>
      <c r="K29" s="129">
        <v>7639</v>
      </c>
      <c r="L29" s="129">
        <v>7441</v>
      </c>
      <c r="M29" s="129">
        <f t="shared" si="0"/>
        <v>198</v>
      </c>
      <c r="V29" s="115" t="str">
        <f>pivot!B193</f>
        <v>Romania</v>
      </c>
      <c r="W29" s="116">
        <v>1</v>
      </c>
      <c r="X29" s="116">
        <v>26</v>
      </c>
      <c r="Y29" s="116">
        <v>1</v>
      </c>
      <c r="Z29" s="116">
        <v>1</v>
      </c>
      <c r="AA29" s="116">
        <v>1</v>
      </c>
      <c r="AB29" s="116">
        <v>13</v>
      </c>
      <c r="AC29" s="116">
        <v>18</v>
      </c>
      <c r="AD29" s="116">
        <v>26</v>
      </c>
      <c r="AE29" s="116">
        <v>22</v>
      </c>
      <c r="AF29" s="116">
        <v>27</v>
      </c>
      <c r="AG29" s="116">
        <v>2</v>
      </c>
      <c r="AH29" s="116">
        <v>27</v>
      </c>
      <c r="AI29" s="116">
        <v>27</v>
      </c>
      <c r="AJ29" s="116">
        <v>27</v>
      </c>
      <c r="AK29" s="116">
        <v>15</v>
      </c>
      <c r="AL29" s="116">
        <v>10</v>
      </c>
      <c r="AM29" s="116">
        <v>2</v>
      </c>
      <c r="AN29" s="116">
        <v>6</v>
      </c>
      <c r="AO29" s="116">
        <v>5968</v>
      </c>
      <c r="AP29"/>
      <c r="AQ29"/>
      <c r="AR29"/>
    </row>
    <row r="30" spans="1:44" ht="15" thickBot="1" x14ac:dyDescent="0.4">
      <c r="V30" s="115" t="str">
        <f>pivot!B194</f>
        <v>Slovakia</v>
      </c>
      <c r="W30" s="116">
        <v>1</v>
      </c>
      <c r="X30" s="116">
        <v>1</v>
      </c>
      <c r="Y30" s="116">
        <v>1</v>
      </c>
      <c r="Z30" s="116">
        <v>1</v>
      </c>
      <c r="AA30" s="116">
        <v>26</v>
      </c>
      <c r="AB30" s="116">
        <v>14</v>
      </c>
      <c r="AC30" s="116">
        <v>12</v>
      </c>
      <c r="AD30" s="116">
        <v>27</v>
      </c>
      <c r="AE30" s="116">
        <v>20</v>
      </c>
      <c r="AF30" s="116">
        <v>27</v>
      </c>
      <c r="AG30" s="116">
        <v>27</v>
      </c>
      <c r="AH30" s="116">
        <v>27</v>
      </c>
      <c r="AI30" s="116">
        <v>27</v>
      </c>
      <c r="AJ30" s="116">
        <v>2</v>
      </c>
      <c r="AK30" s="116">
        <v>14</v>
      </c>
      <c r="AL30" s="116">
        <v>16</v>
      </c>
      <c r="AM30" s="116">
        <v>1</v>
      </c>
      <c r="AN30" s="116">
        <v>8</v>
      </c>
      <c r="AO30" s="116">
        <v>10404</v>
      </c>
      <c r="AP30"/>
      <c r="AQ30"/>
      <c r="AR30"/>
    </row>
    <row r="31" spans="1:44" ht="15" thickBot="1" x14ac:dyDescent="0.4">
      <c r="K31" s="129">
        <f>SUM(K3:K29)</f>
        <v>220642</v>
      </c>
      <c r="L31" s="129">
        <f>SUM(L3:L29)</f>
        <v>220644</v>
      </c>
      <c r="N31" s="129">
        <f>SUM(N3:N29)</f>
        <v>0</v>
      </c>
      <c r="V31" s="115" t="str">
        <f>pivot!B195</f>
        <v>Slovenia</v>
      </c>
      <c r="W31" s="116">
        <v>1</v>
      </c>
      <c r="X31" s="116">
        <v>25</v>
      </c>
      <c r="Y31" s="116">
        <v>1</v>
      </c>
      <c r="Z31" s="116">
        <v>1</v>
      </c>
      <c r="AA31" s="116">
        <v>1</v>
      </c>
      <c r="AB31" s="116">
        <v>12</v>
      </c>
      <c r="AC31" s="116">
        <v>15</v>
      </c>
      <c r="AD31" s="116">
        <v>25</v>
      </c>
      <c r="AE31" s="116">
        <v>11</v>
      </c>
      <c r="AF31" s="116">
        <v>27</v>
      </c>
      <c r="AG31" s="116">
        <v>3</v>
      </c>
      <c r="AH31" s="116">
        <v>27</v>
      </c>
      <c r="AI31" s="116">
        <v>27</v>
      </c>
      <c r="AJ31" s="116">
        <v>27</v>
      </c>
      <c r="AK31" s="116">
        <v>16</v>
      </c>
      <c r="AL31" s="116">
        <v>13</v>
      </c>
      <c r="AM31" s="116">
        <v>3</v>
      </c>
      <c r="AN31" s="116">
        <v>17</v>
      </c>
      <c r="AO31" s="116">
        <v>9348</v>
      </c>
      <c r="AP31"/>
      <c r="AQ31"/>
      <c r="AR31"/>
    </row>
    <row r="32" spans="1:44" ht="15" thickBot="1" x14ac:dyDescent="0.4">
      <c r="V32" s="115" t="str">
        <f>pivot!B196</f>
        <v>Spain</v>
      </c>
      <c r="W32" s="116">
        <v>1</v>
      </c>
      <c r="X32" s="116">
        <v>1</v>
      </c>
      <c r="Y32" s="116">
        <v>25</v>
      </c>
      <c r="Z32" s="116">
        <v>1</v>
      </c>
      <c r="AA32" s="116">
        <v>1</v>
      </c>
      <c r="AB32" s="116">
        <v>25</v>
      </c>
      <c r="AC32" s="116">
        <v>17</v>
      </c>
      <c r="AD32" s="116">
        <v>12</v>
      </c>
      <c r="AE32" s="116">
        <v>18</v>
      </c>
      <c r="AF32" s="116">
        <v>27</v>
      </c>
      <c r="AG32" s="116">
        <v>27</v>
      </c>
      <c r="AH32" s="116">
        <v>3</v>
      </c>
      <c r="AI32" s="116">
        <v>27</v>
      </c>
      <c r="AJ32" s="116">
        <v>27</v>
      </c>
      <c r="AK32" s="116">
        <v>3</v>
      </c>
      <c r="AL32" s="116">
        <v>11</v>
      </c>
      <c r="AM32" s="116">
        <v>16</v>
      </c>
      <c r="AN32" s="116">
        <v>10</v>
      </c>
      <c r="AO32" s="116">
        <v>5860</v>
      </c>
      <c r="AP32"/>
      <c r="AQ32"/>
      <c r="AR32"/>
    </row>
    <row r="33" spans="1:44" ht="15" thickBot="1" x14ac:dyDescent="0.4">
      <c r="V33" s="115" t="str">
        <f>pivot!B197</f>
        <v>Sweden</v>
      </c>
      <c r="W33" s="116">
        <v>1</v>
      </c>
      <c r="X33" s="116">
        <v>1</v>
      </c>
      <c r="Y33" s="116">
        <v>1</v>
      </c>
      <c r="Z33" s="116">
        <v>1</v>
      </c>
      <c r="AA33" s="116">
        <v>1</v>
      </c>
      <c r="AB33" s="116">
        <v>17</v>
      </c>
      <c r="AC33" s="116">
        <v>24</v>
      </c>
      <c r="AD33" s="116">
        <v>7</v>
      </c>
      <c r="AE33" s="116">
        <v>13</v>
      </c>
      <c r="AF33" s="116">
        <v>27</v>
      </c>
      <c r="AG33" s="116">
        <v>27</v>
      </c>
      <c r="AH33" s="116">
        <v>27</v>
      </c>
      <c r="AI33" s="116">
        <v>27</v>
      </c>
      <c r="AJ33" s="116">
        <v>27</v>
      </c>
      <c r="AK33" s="116">
        <v>11</v>
      </c>
      <c r="AL33" s="116">
        <v>4</v>
      </c>
      <c r="AM33" s="116">
        <v>21</v>
      </c>
      <c r="AN33" s="116">
        <v>15</v>
      </c>
      <c r="AO33" s="116">
        <v>3132</v>
      </c>
      <c r="AP33"/>
      <c r="AQ33"/>
      <c r="AR33"/>
    </row>
    <row r="34" spans="1:44" ht="15" thickBot="1" x14ac:dyDescent="0.4">
      <c r="V34" s="115" t="str">
        <f>pivot!B198</f>
        <v>UK</v>
      </c>
      <c r="W34" s="116">
        <v>27</v>
      </c>
      <c r="X34" s="116">
        <v>27</v>
      </c>
      <c r="Y34" s="116">
        <v>23</v>
      </c>
      <c r="Z34" s="116">
        <v>1</v>
      </c>
      <c r="AA34" s="116">
        <v>1</v>
      </c>
      <c r="AB34" s="116">
        <v>26</v>
      </c>
      <c r="AC34" s="116">
        <v>4</v>
      </c>
      <c r="AD34" s="116">
        <v>10</v>
      </c>
      <c r="AE34" s="116">
        <v>7</v>
      </c>
      <c r="AF34" s="116">
        <v>1</v>
      </c>
      <c r="AG34" s="116">
        <v>1</v>
      </c>
      <c r="AH34" s="116">
        <v>5</v>
      </c>
      <c r="AI34" s="116">
        <v>27</v>
      </c>
      <c r="AJ34" s="116">
        <v>27</v>
      </c>
      <c r="AK34" s="116">
        <v>2</v>
      </c>
      <c r="AL34" s="116">
        <v>24</v>
      </c>
      <c r="AM34" s="116">
        <v>18</v>
      </c>
      <c r="AN34" s="116">
        <v>21</v>
      </c>
      <c r="AO34" s="116">
        <v>7639</v>
      </c>
      <c r="AP34"/>
      <c r="AQ34"/>
      <c r="AR34"/>
    </row>
    <row r="35" spans="1:44" ht="18.5" thickBot="1" x14ac:dyDescent="0.4">
      <c r="V35" s="111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</row>
    <row r="36" spans="1:44" ht="15" thickBot="1" x14ac:dyDescent="0.4">
      <c r="A36" s="140"/>
      <c r="B36" s="140" t="s">
        <v>910</v>
      </c>
      <c r="C36" s="140" t="s">
        <v>911</v>
      </c>
      <c r="D36" s="140" t="s">
        <v>912</v>
      </c>
      <c r="E36" s="140" t="s">
        <v>913</v>
      </c>
      <c r="F36" s="140" t="s">
        <v>914</v>
      </c>
      <c r="G36" s="140" t="s">
        <v>915</v>
      </c>
      <c r="H36" s="140" t="s">
        <v>916</v>
      </c>
      <c r="I36" s="140" t="s">
        <v>918</v>
      </c>
      <c r="J36" s="140" t="s">
        <v>919</v>
      </c>
      <c r="K36" s="129" t="s">
        <v>964</v>
      </c>
      <c r="L36" s="129" t="s">
        <v>965</v>
      </c>
      <c r="M36" s="140" t="s">
        <v>966</v>
      </c>
      <c r="N36" s="140" t="s">
        <v>967</v>
      </c>
      <c r="O36" s="140" t="s">
        <v>968</v>
      </c>
      <c r="P36" s="140" t="s">
        <v>969</v>
      </c>
      <c r="Q36" s="140" t="s">
        <v>970</v>
      </c>
      <c r="R36" s="140" t="s">
        <v>971</v>
      </c>
      <c r="S36" s="143" t="s">
        <v>972</v>
      </c>
      <c r="T36" s="143" t="str">
        <f>K2</f>
        <v>Y</v>
      </c>
      <c r="V36" s="115" t="s">
        <v>1027</v>
      </c>
      <c r="W36" s="115" t="s">
        <v>981</v>
      </c>
      <c r="X36" s="115" t="s">
        <v>982</v>
      </c>
      <c r="Y36" s="115" t="s">
        <v>983</v>
      </c>
      <c r="Z36" s="115" t="s">
        <v>984</v>
      </c>
      <c r="AA36" s="115" t="s">
        <v>985</v>
      </c>
      <c r="AB36" s="115" t="s">
        <v>986</v>
      </c>
      <c r="AC36" s="115" t="s">
        <v>987</v>
      </c>
      <c r="AD36" s="115" t="s">
        <v>988</v>
      </c>
      <c r="AE36" s="115" t="s">
        <v>989</v>
      </c>
      <c r="AF36" s="115" t="s">
        <v>990</v>
      </c>
      <c r="AG36" s="115" t="s">
        <v>991</v>
      </c>
      <c r="AH36" s="115" t="s">
        <v>992</v>
      </c>
      <c r="AI36" s="115" t="s">
        <v>993</v>
      </c>
      <c r="AJ36" s="115" t="s">
        <v>994</v>
      </c>
      <c r="AK36" s="115" t="s">
        <v>995</v>
      </c>
      <c r="AL36" s="115" t="s">
        <v>996</v>
      </c>
      <c r="AM36" s="115" t="s">
        <v>997</v>
      </c>
      <c r="AN36" s="115" t="s">
        <v>998</v>
      </c>
      <c r="AO36"/>
      <c r="AP36"/>
      <c r="AQ36"/>
      <c r="AR36"/>
    </row>
    <row r="37" spans="1:44" ht="20" thickBot="1" x14ac:dyDescent="0.4">
      <c r="A37" s="140" t="s">
        <v>1000</v>
      </c>
      <c r="B37" s="140">
        <v>1</v>
      </c>
      <c r="C37" s="140">
        <v>1</v>
      </c>
      <c r="D37" s="140">
        <v>1</v>
      </c>
      <c r="E37" s="140">
        <v>1</v>
      </c>
      <c r="F37" s="140">
        <v>1</v>
      </c>
      <c r="G37" s="140">
        <v>1</v>
      </c>
      <c r="H37" s="140">
        <v>3</v>
      </c>
      <c r="I37" s="140">
        <v>1</v>
      </c>
      <c r="J37" s="140">
        <v>26</v>
      </c>
      <c r="K37" s="129">
        <f>28-B37</f>
        <v>27</v>
      </c>
      <c r="L37" s="140">
        <f t="shared" ref="L37:L63" si="3">28-C37</f>
        <v>27</v>
      </c>
      <c r="M37" s="140">
        <f t="shared" ref="M37:M63" si="4">28-D37</f>
        <v>27</v>
      </c>
      <c r="N37" s="140">
        <f t="shared" ref="N37:N63" si="5">28-E37</f>
        <v>27</v>
      </c>
      <c r="O37" s="140">
        <f t="shared" ref="O37:O63" si="6">28-F37</f>
        <v>27</v>
      </c>
      <c r="P37" s="140">
        <f t="shared" ref="P37:P63" si="7">28-G37</f>
        <v>27</v>
      </c>
      <c r="Q37" s="140">
        <f t="shared" ref="Q37:Q63" si="8">28-H37</f>
        <v>25</v>
      </c>
      <c r="R37" s="140">
        <f t="shared" ref="R37:S63" si="9">28-I37</f>
        <v>27</v>
      </c>
      <c r="S37" s="143">
        <f t="shared" si="9"/>
        <v>2</v>
      </c>
      <c r="T37" s="143">
        <f t="shared" ref="T37:T63" si="10">K3</f>
        <v>1766</v>
      </c>
      <c r="V37" s="115" t="s">
        <v>1028</v>
      </c>
      <c r="W37" s="116" t="s">
        <v>1032</v>
      </c>
      <c r="X37" s="116" t="s">
        <v>1032</v>
      </c>
      <c r="Y37" s="116" t="s">
        <v>1032</v>
      </c>
      <c r="Z37" s="116" t="s">
        <v>1032</v>
      </c>
      <c r="AA37" s="116" t="s">
        <v>1032</v>
      </c>
      <c r="AB37" s="116" t="s">
        <v>1145</v>
      </c>
      <c r="AC37" s="116" t="s">
        <v>1146</v>
      </c>
      <c r="AD37" s="116" t="s">
        <v>1147</v>
      </c>
      <c r="AE37" s="116" t="s">
        <v>1148</v>
      </c>
      <c r="AF37" s="116" t="s">
        <v>1149</v>
      </c>
      <c r="AG37" s="116" t="s">
        <v>1150</v>
      </c>
      <c r="AH37" s="116" t="s">
        <v>1151</v>
      </c>
      <c r="AI37" s="116" t="s">
        <v>1152</v>
      </c>
      <c r="AJ37" s="116" t="s">
        <v>1032</v>
      </c>
      <c r="AK37" s="116" t="s">
        <v>1153</v>
      </c>
      <c r="AL37" s="116" t="s">
        <v>1154</v>
      </c>
      <c r="AM37" s="116" t="s">
        <v>1155</v>
      </c>
      <c r="AN37" s="116" t="s">
        <v>1156</v>
      </c>
      <c r="AO37"/>
      <c r="AP37"/>
      <c r="AQ37"/>
      <c r="AR37"/>
    </row>
    <row r="38" spans="1:44" ht="15" thickBot="1" x14ac:dyDescent="0.4">
      <c r="A38" s="140" t="s">
        <v>1001</v>
      </c>
      <c r="B38" s="140">
        <v>1</v>
      </c>
      <c r="C38" s="140">
        <v>1</v>
      </c>
      <c r="D38" s="140">
        <v>1</v>
      </c>
      <c r="E38" s="140">
        <v>1</v>
      </c>
      <c r="F38" s="140">
        <v>1</v>
      </c>
      <c r="G38" s="140">
        <v>1</v>
      </c>
      <c r="H38" s="140">
        <v>16</v>
      </c>
      <c r="I38" s="140">
        <v>21</v>
      </c>
      <c r="J38" s="140">
        <v>3</v>
      </c>
      <c r="K38" s="140">
        <f t="shared" ref="K38:K63" si="11">28-B38</f>
        <v>27</v>
      </c>
      <c r="L38" s="140">
        <f t="shared" si="3"/>
        <v>27</v>
      </c>
      <c r="M38" s="140">
        <f t="shared" si="4"/>
        <v>27</v>
      </c>
      <c r="N38" s="140">
        <f t="shared" si="5"/>
        <v>27</v>
      </c>
      <c r="O38" s="140">
        <f t="shared" si="6"/>
        <v>27</v>
      </c>
      <c r="P38" s="140">
        <f t="shared" si="7"/>
        <v>27</v>
      </c>
      <c r="Q38" s="140">
        <f t="shared" si="8"/>
        <v>12</v>
      </c>
      <c r="R38" s="140">
        <f t="shared" si="9"/>
        <v>7</v>
      </c>
      <c r="S38" s="143">
        <f t="shared" si="9"/>
        <v>25</v>
      </c>
      <c r="T38" s="143">
        <f t="shared" si="10"/>
        <v>10038</v>
      </c>
      <c r="V38" s="115" t="s">
        <v>1042</v>
      </c>
      <c r="W38" s="116" t="s">
        <v>1032</v>
      </c>
      <c r="X38" s="116" t="s">
        <v>1032</v>
      </c>
      <c r="Y38" s="116" t="s">
        <v>1032</v>
      </c>
      <c r="Z38" s="116" t="s">
        <v>1032</v>
      </c>
      <c r="AA38" s="116" t="s">
        <v>1032</v>
      </c>
      <c r="AB38" s="116" t="s">
        <v>1145</v>
      </c>
      <c r="AC38" s="116" t="s">
        <v>1032</v>
      </c>
      <c r="AD38" s="116" t="s">
        <v>1147</v>
      </c>
      <c r="AE38" s="116" t="s">
        <v>1148</v>
      </c>
      <c r="AF38" s="116" t="s">
        <v>1157</v>
      </c>
      <c r="AG38" s="116" t="s">
        <v>1032</v>
      </c>
      <c r="AH38" s="116" t="s">
        <v>1158</v>
      </c>
      <c r="AI38" s="116" t="s">
        <v>1032</v>
      </c>
      <c r="AJ38" s="116" t="s">
        <v>1032</v>
      </c>
      <c r="AK38" s="116" t="s">
        <v>1159</v>
      </c>
      <c r="AL38" s="116" t="s">
        <v>1154</v>
      </c>
      <c r="AM38" s="116" t="s">
        <v>1160</v>
      </c>
      <c r="AN38" s="116" t="s">
        <v>1156</v>
      </c>
      <c r="AO38"/>
      <c r="AP38"/>
      <c r="AQ38"/>
      <c r="AR38"/>
    </row>
    <row r="39" spans="1:44" ht="15" thickBot="1" x14ac:dyDescent="0.4">
      <c r="A39" s="140" t="s">
        <v>1002</v>
      </c>
      <c r="B39" s="140">
        <v>1</v>
      </c>
      <c r="C39" s="140">
        <v>1</v>
      </c>
      <c r="D39" s="140">
        <v>1</v>
      </c>
      <c r="E39" s="140">
        <v>1</v>
      </c>
      <c r="F39" s="140">
        <v>1</v>
      </c>
      <c r="G39" s="140">
        <v>1</v>
      </c>
      <c r="H39" s="140">
        <v>9</v>
      </c>
      <c r="I39" s="140">
        <v>15</v>
      </c>
      <c r="J39" s="140">
        <v>19</v>
      </c>
      <c r="K39" s="140">
        <f t="shared" si="11"/>
        <v>27</v>
      </c>
      <c r="L39" s="140">
        <f t="shared" si="3"/>
        <v>27</v>
      </c>
      <c r="M39" s="140">
        <f t="shared" si="4"/>
        <v>27</v>
      </c>
      <c r="N39" s="140">
        <f t="shared" si="5"/>
        <v>27</v>
      </c>
      <c r="O39" s="140">
        <f t="shared" si="6"/>
        <v>27</v>
      </c>
      <c r="P39" s="140">
        <f t="shared" si="7"/>
        <v>27</v>
      </c>
      <c r="Q39" s="140">
        <f t="shared" si="8"/>
        <v>19</v>
      </c>
      <c r="R39" s="140">
        <f t="shared" si="9"/>
        <v>13</v>
      </c>
      <c r="S39" s="143">
        <f t="shared" si="9"/>
        <v>9</v>
      </c>
      <c r="T39" s="143">
        <f t="shared" si="10"/>
        <v>9783</v>
      </c>
      <c r="V39" s="115" t="s">
        <v>1046</v>
      </c>
      <c r="W39" s="116" t="s">
        <v>1032</v>
      </c>
      <c r="X39" s="116" t="s">
        <v>1032</v>
      </c>
      <c r="Y39" s="116" t="s">
        <v>1032</v>
      </c>
      <c r="Z39" s="116" t="s">
        <v>1032</v>
      </c>
      <c r="AA39" s="116" t="s">
        <v>1032</v>
      </c>
      <c r="AB39" s="116" t="s">
        <v>1145</v>
      </c>
      <c r="AC39" s="116" t="s">
        <v>1032</v>
      </c>
      <c r="AD39" s="116" t="s">
        <v>1147</v>
      </c>
      <c r="AE39" s="116" t="s">
        <v>1148</v>
      </c>
      <c r="AF39" s="116" t="s">
        <v>1157</v>
      </c>
      <c r="AG39" s="116" t="s">
        <v>1032</v>
      </c>
      <c r="AH39" s="116" t="s">
        <v>1158</v>
      </c>
      <c r="AI39" s="116" t="s">
        <v>1032</v>
      </c>
      <c r="AJ39" s="116" t="s">
        <v>1032</v>
      </c>
      <c r="AK39" s="116" t="s">
        <v>1159</v>
      </c>
      <c r="AL39" s="116" t="s">
        <v>1154</v>
      </c>
      <c r="AM39" s="116" t="s">
        <v>1161</v>
      </c>
      <c r="AN39" s="116" t="s">
        <v>1156</v>
      </c>
      <c r="AO39"/>
      <c r="AP39"/>
      <c r="AQ39"/>
      <c r="AR39"/>
    </row>
    <row r="40" spans="1:44" ht="15" thickBot="1" x14ac:dyDescent="0.4">
      <c r="A40" s="140" t="s">
        <v>1003</v>
      </c>
      <c r="B40" s="140">
        <v>1</v>
      </c>
      <c r="C40" s="140">
        <v>1</v>
      </c>
      <c r="D40" s="140">
        <v>1</v>
      </c>
      <c r="E40" s="140">
        <v>1</v>
      </c>
      <c r="F40" s="140">
        <v>1</v>
      </c>
      <c r="G40" s="140">
        <v>20</v>
      </c>
      <c r="H40" s="140">
        <v>8</v>
      </c>
      <c r="I40" s="140">
        <v>6</v>
      </c>
      <c r="J40" s="140">
        <v>12</v>
      </c>
      <c r="K40" s="140">
        <f t="shared" si="11"/>
        <v>27</v>
      </c>
      <c r="L40" s="140">
        <f t="shared" si="3"/>
        <v>27</v>
      </c>
      <c r="M40" s="140">
        <f t="shared" si="4"/>
        <v>27</v>
      </c>
      <c r="N40" s="140">
        <f t="shared" si="5"/>
        <v>27</v>
      </c>
      <c r="O40" s="140">
        <f t="shared" si="6"/>
        <v>27</v>
      </c>
      <c r="P40" s="140">
        <f t="shared" si="7"/>
        <v>8</v>
      </c>
      <c r="Q40" s="140">
        <f t="shared" si="8"/>
        <v>20</v>
      </c>
      <c r="R40" s="140">
        <f t="shared" si="9"/>
        <v>22</v>
      </c>
      <c r="S40" s="143">
        <f t="shared" si="9"/>
        <v>16</v>
      </c>
      <c r="T40" s="143">
        <f t="shared" si="10"/>
        <v>5987</v>
      </c>
      <c r="V40" s="115" t="s">
        <v>1048</v>
      </c>
      <c r="W40" s="116" t="s">
        <v>1032</v>
      </c>
      <c r="X40" s="116" t="s">
        <v>1032</v>
      </c>
      <c r="Y40" s="116" t="s">
        <v>1032</v>
      </c>
      <c r="Z40" s="116" t="s">
        <v>1032</v>
      </c>
      <c r="AA40" s="116" t="s">
        <v>1032</v>
      </c>
      <c r="AB40" s="116" t="s">
        <v>1145</v>
      </c>
      <c r="AC40" s="116" t="s">
        <v>1032</v>
      </c>
      <c r="AD40" s="116" t="s">
        <v>1147</v>
      </c>
      <c r="AE40" s="116" t="s">
        <v>1148</v>
      </c>
      <c r="AF40" s="116" t="s">
        <v>1032</v>
      </c>
      <c r="AG40" s="116" t="s">
        <v>1032</v>
      </c>
      <c r="AH40" s="116" t="s">
        <v>1158</v>
      </c>
      <c r="AI40" s="116" t="s">
        <v>1032</v>
      </c>
      <c r="AJ40" s="116" t="s">
        <v>1032</v>
      </c>
      <c r="AK40" s="116" t="s">
        <v>1159</v>
      </c>
      <c r="AL40" s="116" t="s">
        <v>1154</v>
      </c>
      <c r="AM40" s="116" t="s">
        <v>1162</v>
      </c>
      <c r="AN40" s="116" t="s">
        <v>1156</v>
      </c>
      <c r="AO40"/>
      <c r="AP40"/>
      <c r="AQ40"/>
      <c r="AR40"/>
    </row>
    <row r="41" spans="1:44" ht="15" thickBot="1" x14ac:dyDescent="0.4">
      <c r="A41" s="140" t="s">
        <v>1004</v>
      </c>
      <c r="B41" s="140">
        <v>1</v>
      </c>
      <c r="C41" s="140">
        <v>1</v>
      </c>
      <c r="D41" s="140">
        <v>1</v>
      </c>
      <c r="E41" s="140">
        <v>1</v>
      </c>
      <c r="F41" s="140">
        <v>1</v>
      </c>
      <c r="G41" s="140">
        <v>8</v>
      </c>
      <c r="H41" s="140">
        <v>23</v>
      </c>
      <c r="I41" s="140">
        <v>18</v>
      </c>
      <c r="J41" s="140">
        <v>15</v>
      </c>
      <c r="K41" s="140">
        <f t="shared" si="11"/>
        <v>27</v>
      </c>
      <c r="L41" s="140">
        <f t="shared" si="3"/>
        <v>27</v>
      </c>
      <c r="M41" s="140">
        <f t="shared" si="4"/>
        <v>27</v>
      </c>
      <c r="N41" s="140">
        <f t="shared" si="5"/>
        <v>27</v>
      </c>
      <c r="O41" s="140">
        <f t="shared" si="6"/>
        <v>27</v>
      </c>
      <c r="P41" s="140">
        <f t="shared" si="7"/>
        <v>20</v>
      </c>
      <c r="Q41" s="140">
        <f t="shared" si="8"/>
        <v>5</v>
      </c>
      <c r="R41" s="140">
        <f t="shared" si="9"/>
        <v>10</v>
      </c>
      <c r="S41" s="143">
        <f t="shared" si="9"/>
        <v>13</v>
      </c>
      <c r="T41" s="143">
        <f t="shared" si="10"/>
        <v>15721</v>
      </c>
      <c r="V41" s="115" t="s">
        <v>1049</v>
      </c>
      <c r="W41" s="116" t="s">
        <v>1032</v>
      </c>
      <c r="X41" s="116" t="s">
        <v>1032</v>
      </c>
      <c r="Y41" s="116" t="s">
        <v>1032</v>
      </c>
      <c r="Z41" s="116" t="s">
        <v>1032</v>
      </c>
      <c r="AA41" s="116" t="s">
        <v>1032</v>
      </c>
      <c r="AB41" s="116" t="s">
        <v>1145</v>
      </c>
      <c r="AC41" s="116" t="s">
        <v>1032</v>
      </c>
      <c r="AD41" s="116" t="s">
        <v>1147</v>
      </c>
      <c r="AE41" s="116" t="s">
        <v>1163</v>
      </c>
      <c r="AF41" s="116" t="s">
        <v>1032</v>
      </c>
      <c r="AG41" s="116" t="s">
        <v>1032</v>
      </c>
      <c r="AH41" s="116" t="s">
        <v>1032</v>
      </c>
      <c r="AI41" s="116" t="s">
        <v>1032</v>
      </c>
      <c r="AJ41" s="116" t="s">
        <v>1032</v>
      </c>
      <c r="AK41" s="116" t="s">
        <v>1159</v>
      </c>
      <c r="AL41" s="116" t="s">
        <v>1154</v>
      </c>
      <c r="AM41" s="116" t="s">
        <v>1162</v>
      </c>
      <c r="AN41" s="116" t="s">
        <v>1156</v>
      </c>
      <c r="AO41"/>
      <c r="AP41"/>
      <c r="AQ41"/>
      <c r="AR41"/>
    </row>
    <row r="42" spans="1:44" ht="15" thickBot="1" x14ac:dyDescent="0.4">
      <c r="A42" s="140" t="s">
        <v>1005</v>
      </c>
      <c r="B42" s="140">
        <v>1</v>
      </c>
      <c r="C42" s="140">
        <v>1</v>
      </c>
      <c r="D42" s="140">
        <v>1</v>
      </c>
      <c r="E42" s="140">
        <v>1</v>
      </c>
      <c r="F42" s="140">
        <v>1</v>
      </c>
      <c r="G42" s="140">
        <v>18</v>
      </c>
      <c r="H42" s="140">
        <v>25</v>
      </c>
      <c r="I42" s="140">
        <v>8</v>
      </c>
      <c r="J42" s="140">
        <v>16</v>
      </c>
      <c r="K42" s="140">
        <f t="shared" si="11"/>
        <v>27</v>
      </c>
      <c r="L42" s="140">
        <f t="shared" si="3"/>
        <v>27</v>
      </c>
      <c r="M42" s="140">
        <f t="shared" si="4"/>
        <v>27</v>
      </c>
      <c r="N42" s="140">
        <f t="shared" si="5"/>
        <v>27</v>
      </c>
      <c r="O42" s="140">
        <f t="shared" si="6"/>
        <v>27</v>
      </c>
      <c r="P42" s="140">
        <f t="shared" si="7"/>
        <v>10</v>
      </c>
      <c r="Q42" s="140">
        <f t="shared" si="8"/>
        <v>3</v>
      </c>
      <c r="R42" s="140">
        <f t="shared" si="9"/>
        <v>20</v>
      </c>
      <c r="S42" s="143">
        <f t="shared" si="9"/>
        <v>12</v>
      </c>
      <c r="T42" s="143">
        <f t="shared" si="10"/>
        <v>8260</v>
      </c>
      <c r="V42" s="115" t="s">
        <v>1051</v>
      </c>
      <c r="W42" s="116" t="s">
        <v>1032</v>
      </c>
      <c r="X42" s="116" t="s">
        <v>1032</v>
      </c>
      <c r="Y42" s="116" t="s">
        <v>1032</v>
      </c>
      <c r="Z42" s="116" t="s">
        <v>1032</v>
      </c>
      <c r="AA42" s="116" t="s">
        <v>1032</v>
      </c>
      <c r="AB42" s="116" t="s">
        <v>1145</v>
      </c>
      <c r="AC42" s="116" t="s">
        <v>1032</v>
      </c>
      <c r="AD42" s="116" t="s">
        <v>1147</v>
      </c>
      <c r="AE42" s="116" t="s">
        <v>1163</v>
      </c>
      <c r="AF42" s="116" t="s">
        <v>1032</v>
      </c>
      <c r="AG42" s="116" t="s">
        <v>1032</v>
      </c>
      <c r="AH42" s="116" t="s">
        <v>1032</v>
      </c>
      <c r="AI42" s="116" t="s">
        <v>1032</v>
      </c>
      <c r="AJ42" s="116" t="s">
        <v>1032</v>
      </c>
      <c r="AK42" s="116" t="s">
        <v>1159</v>
      </c>
      <c r="AL42" s="116" t="s">
        <v>1154</v>
      </c>
      <c r="AM42" s="116" t="s">
        <v>1162</v>
      </c>
      <c r="AN42" s="116" t="s">
        <v>1156</v>
      </c>
      <c r="AO42"/>
      <c r="AP42"/>
      <c r="AQ42"/>
      <c r="AR42"/>
    </row>
    <row r="43" spans="1:44" ht="15" thickBot="1" x14ac:dyDescent="0.4">
      <c r="A43" s="140" t="s">
        <v>1006</v>
      </c>
      <c r="B43" s="140">
        <v>25</v>
      </c>
      <c r="C43" s="140">
        <v>1</v>
      </c>
      <c r="D43" s="140">
        <v>1</v>
      </c>
      <c r="E43" s="140">
        <v>1</v>
      </c>
      <c r="F43" s="140">
        <v>1</v>
      </c>
      <c r="G43" s="140">
        <v>23</v>
      </c>
      <c r="H43" s="140">
        <v>14</v>
      </c>
      <c r="I43" s="140">
        <v>11</v>
      </c>
      <c r="J43" s="140">
        <v>21</v>
      </c>
      <c r="K43" s="140">
        <f t="shared" si="11"/>
        <v>3</v>
      </c>
      <c r="L43" s="140">
        <f t="shared" si="3"/>
        <v>27</v>
      </c>
      <c r="M43" s="140">
        <f t="shared" si="4"/>
        <v>27</v>
      </c>
      <c r="N43" s="140">
        <f t="shared" si="5"/>
        <v>27</v>
      </c>
      <c r="O43" s="140">
        <f t="shared" si="6"/>
        <v>27</v>
      </c>
      <c r="P43" s="140">
        <f t="shared" si="7"/>
        <v>5</v>
      </c>
      <c r="Q43" s="140">
        <f t="shared" si="8"/>
        <v>14</v>
      </c>
      <c r="R43" s="140">
        <f t="shared" si="9"/>
        <v>17</v>
      </c>
      <c r="S43" s="143">
        <f t="shared" si="9"/>
        <v>7</v>
      </c>
      <c r="T43" s="143">
        <f t="shared" si="10"/>
        <v>5345</v>
      </c>
      <c r="V43" s="115" t="s">
        <v>1052</v>
      </c>
      <c r="W43" s="116" t="s">
        <v>1032</v>
      </c>
      <c r="X43" s="116" t="s">
        <v>1032</v>
      </c>
      <c r="Y43" s="116" t="s">
        <v>1032</v>
      </c>
      <c r="Z43" s="116" t="s">
        <v>1032</v>
      </c>
      <c r="AA43" s="116" t="s">
        <v>1032</v>
      </c>
      <c r="AB43" s="116" t="s">
        <v>1145</v>
      </c>
      <c r="AC43" s="116" t="s">
        <v>1032</v>
      </c>
      <c r="AD43" s="116" t="s">
        <v>1032</v>
      </c>
      <c r="AE43" s="116" t="s">
        <v>1163</v>
      </c>
      <c r="AF43" s="116" t="s">
        <v>1032</v>
      </c>
      <c r="AG43" s="116" t="s">
        <v>1032</v>
      </c>
      <c r="AH43" s="116" t="s">
        <v>1032</v>
      </c>
      <c r="AI43" s="116" t="s">
        <v>1032</v>
      </c>
      <c r="AJ43" s="116" t="s">
        <v>1032</v>
      </c>
      <c r="AK43" s="116" t="s">
        <v>1159</v>
      </c>
      <c r="AL43" s="116" t="s">
        <v>1154</v>
      </c>
      <c r="AM43" s="116" t="s">
        <v>1162</v>
      </c>
      <c r="AN43" s="116" t="s">
        <v>1156</v>
      </c>
      <c r="AO43"/>
      <c r="AP43"/>
      <c r="AQ43"/>
      <c r="AR43"/>
    </row>
    <row r="44" spans="1:44" ht="15" thickBot="1" x14ac:dyDescent="0.4">
      <c r="A44" s="140" t="s">
        <v>1007</v>
      </c>
      <c r="B44" s="140">
        <v>1</v>
      </c>
      <c r="C44" s="140">
        <v>1</v>
      </c>
      <c r="D44" s="140">
        <v>1</v>
      </c>
      <c r="E44" s="140">
        <v>1</v>
      </c>
      <c r="F44" s="140">
        <v>1</v>
      </c>
      <c r="G44" s="140">
        <v>1</v>
      </c>
      <c r="H44" s="140">
        <v>5</v>
      </c>
      <c r="I44" s="140">
        <v>14</v>
      </c>
      <c r="J44" s="140">
        <v>8</v>
      </c>
      <c r="K44" s="140">
        <f t="shared" si="11"/>
        <v>27</v>
      </c>
      <c r="L44" s="140">
        <f t="shared" si="3"/>
        <v>27</v>
      </c>
      <c r="M44" s="140">
        <f t="shared" si="4"/>
        <v>27</v>
      </c>
      <c r="N44" s="140">
        <f t="shared" si="5"/>
        <v>27</v>
      </c>
      <c r="O44" s="140">
        <f t="shared" si="6"/>
        <v>27</v>
      </c>
      <c r="P44" s="140">
        <f t="shared" si="7"/>
        <v>27</v>
      </c>
      <c r="Q44" s="140">
        <f t="shared" si="8"/>
        <v>23</v>
      </c>
      <c r="R44" s="140">
        <f t="shared" si="9"/>
        <v>14</v>
      </c>
      <c r="S44" s="143">
        <f t="shared" si="9"/>
        <v>20</v>
      </c>
      <c r="T44" s="143">
        <f t="shared" si="10"/>
        <v>3097</v>
      </c>
      <c r="V44" s="115" t="s">
        <v>1053</v>
      </c>
      <c r="W44" s="116" t="s">
        <v>1032</v>
      </c>
      <c r="X44" s="116" t="s">
        <v>1032</v>
      </c>
      <c r="Y44" s="116" t="s">
        <v>1032</v>
      </c>
      <c r="Z44" s="116" t="s">
        <v>1032</v>
      </c>
      <c r="AA44" s="116" t="s">
        <v>1032</v>
      </c>
      <c r="AB44" s="116" t="s">
        <v>1145</v>
      </c>
      <c r="AC44" s="116" t="s">
        <v>1032</v>
      </c>
      <c r="AD44" s="116" t="s">
        <v>1032</v>
      </c>
      <c r="AE44" s="116" t="s">
        <v>1163</v>
      </c>
      <c r="AF44" s="116" t="s">
        <v>1032</v>
      </c>
      <c r="AG44" s="116" t="s">
        <v>1032</v>
      </c>
      <c r="AH44" s="116" t="s">
        <v>1032</v>
      </c>
      <c r="AI44" s="116" t="s">
        <v>1032</v>
      </c>
      <c r="AJ44" s="116" t="s">
        <v>1032</v>
      </c>
      <c r="AK44" s="116" t="s">
        <v>1159</v>
      </c>
      <c r="AL44" s="116" t="s">
        <v>1164</v>
      </c>
      <c r="AM44" s="116" t="s">
        <v>1162</v>
      </c>
      <c r="AN44" s="116" t="s">
        <v>1156</v>
      </c>
      <c r="AO44"/>
      <c r="AP44"/>
      <c r="AQ44"/>
      <c r="AR44"/>
    </row>
    <row r="45" spans="1:44" ht="15" thickBot="1" x14ac:dyDescent="0.4">
      <c r="A45" s="140" t="s">
        <v>1008</v>
      </c>
      <c r="B45" s="140">
        <v>1</v>
      </c>
      <c r="C45" s="140">
        <v>1</v>
      </c>
      <c r="D45" s="140">
        <v>1</v>
      </c>
      <c r="E45" s="140">
        <v>1</v>
      </c>
      <c r="F45" s="140">
        <v>1</v>
      </c>
      <c r="G45" s="140">
        <v>1</v>
      </c>
      <c r="H45" s="140">
        <v>19</v>
      </c>
      <c r="I45" s="140">
        <v>13</v>
      </c>
      <c r="J45" s="140">
        <v>10</v>
      </c>
      <c r="K45" s="140">
        <f t="shared" si="11"/>
        <v>27</v>
      </c>
      <c r="L45" s="140">
        <f t="shared" si="3"/>
        <v>27</v>
      </c>
      <c r="M45" s="140">
        <f t="shared" si="4"/>
        <v>27</v>
      </c>
      <c r="N45" s="140">
        <f t="shared" si="5"/>
        <v>27</v>
      </c>
      <c r="O45" s="140">
        <f t="shared" si="6"/>
        <v>27</v>
      </c>
      <c r="P45" s="140">
        <f t="shared" si="7"/>
        <v>27</v>
      </c>
      <c r="Q45" s="140">
        <f t="shared" si="8"/>
        <v>9</v>
      </c>
      <c r="R45" s="140">
        <f t="shared" si="9"/>
        <v>15</v>
      </c>
      <c r="S45" s="143">
        <f t="shared" si="9"/>
        <v>18</v>
      </c>
      <c r="T45" s="143">
        <f t="shared" si="10"/>
        <v>12708</v>
      </c>
      <c r="V45" s="115" t="s">
        <v>1056</v>
      </c>
      <c r="W45" s="116" t="s">
        <v>1032</v>
      </c>
      <c r="X45" s="116" t="s">
        <v>1032</v>
      </c>
      <c r="Y45" s="116" t="s">
        <v>1032</v>
      </c>
      <c r="Z45" s="116" t="s">
        <v>1032</v>
      </c>
      <c r="AA45" s="116" t="s">
        <v>1032</v>
      </c>
      <c r="AB45" s="116" t="s">
        <v>1165</v>
      </c>
      <c r="AC45" s="116" t="s">
        <v>1032</v>
      </c>
      <c r="AD45" s="116" t="s">
        <v>1032</v>
      </c>
      <c r="AE45" s="116" t="s">
        <v>1163</v>
      </c>
      <c r="AF45" s="116" t="s">
        <v>1032</v>
      </c>
      <c r="AG45" s="116" t="s">
        <v>1032</v>
      </c>
      <c r="AH45" s="116" t="s">
        <v>1032</v>
      </c>
      <c r="AI45" s="116" t="s">
        <v>1032</v>
      </c>
      <c r="AJ45" s="116" t="s">
        <v>1032</v>
      </c>
      <c r="AK45" s="116" t="s">
        <v>1032</v>
      </c>
      <c r="AL45" s="116" t="s">
        <v>1164</v>
      </c>
      <c r="AM45" s="116" t="s">
        <v>1162</v>
      </c>
      <c r="AN45" s="116" t="s">
        <v>1156</v>
      </c>
      <c r="AO45"/>
      <c r="AP45"/>
      <c r="AQ45"/>
      <c r="AR45"/>
    </row>
    <row r="46" spans="1:44" ht="15" thickBot="1" x14ac:dyDescent="0.4">
      <c r="A46" s="140" t="s">
        <v>1009</v>
      </c>
      <c r="B46" s="140">
        <v>1</v>
      </c>
      <c r="C46" s="140">
        <v>1</v>
      </c>
      <c r="D46" s="140">
        <v>27</v>
      </c>
      <c r="E46" s="140">
        <v>1</v>
      </c>
      <c r="F46" s="140">
        <v>1</v>
      </c>
      <c r="G46" s="140">
        <v>15</v>
      </c>
      <c r="H46" s="140">
        <v>13</v>
      </c>
      <c r="I46" s="140">
        <v>16</v>
      </c>
      <c r="J46" s="140">
        <v>23</v>
      </c>
      <c r="K46" s="140">
        <f t="shared" si="11"/>
        <v>27</v>
      </c>
      <c r="L46" s="140">
        <f t="shared" si="3"/>
        <v>27</v>
      </c>
      <c r="M46" s="140">
        <f t="shared" si="4"/>
        <v>1</v>
      </c>
      <c r="N46" s="140">
        <f t="shared" si="5"/>
        <v>27</v>
      </c>
      <c r="O46" s="140">
        <f t="shared" si="6"/>
        <v>27</v>
      </c>
      <c r="P46" s="140">
        <f t="shared" si="7"/>
        <v>13</v>
      </c>
      <c r="Q46" s="140">
        <f t="shared" si="8"/>
        <v>15</v>
      </c>
      <c r="R46" s="140">
        <f t="shared" si="9"/>
        <v>12</v>
      </c>
      <c r="S46" s="143">
        <f t="shared" si="9"/>
        <v>5</v>
      </c>
      <c r="T46" s="143">
        <f t="shared" si="10"/>
        <v>13358</v>
      </c>
      <c r="V46" s="115" t="s">
        <v>1059</v>
      </c>
      <c r="W46" s="116" t="s">
        <v>1032</v>
      </c>
      <c r="X46" s="116" t="s">
        <v>1032</v>
      </c>
      <c r="Y46" s="116" t="s">
        <v>1032</v>
      </c>
      <c r="Z46" s="116" t="s">
        <v>1032</v>
      </c>
      <c r="AA46" s="116" t="s">
        <v>1032</v>
      </c>
      <c r="AB46" s="116" t="s">
        <v>1166</v>
      </c>
      <c r="AC46" s="116" t="s">
        <v>1032</v>
      </c>
      <c r="AD46" s="116" t="s">
        <v>1032</v>
      </c>
      <c r="AE46" s="116" t="s">
        <v>1163</v>
      </c>
      <c r="AF46" s="116" t="s">
        <v>1032</v>
      </c>
      <c r="AG46" s="116" t="s">
        <v>1032</v>
      </c>
      <c r="AH46" s="116" t="s">
        <v>1032</v>
      </c>
      <c r="AI46" s="116" t="s">
        <v>1032</v>
      </c>
      <c r="AJ46" s="116" t="s">
        <v>1032</v>
      </c>
      <c r="AK46" s="116" t="s">
        <v>1032</v>
      </c>
      <c r="AL46" s="116" t="s">
        <v>1167</v>
      </c>
      <c r="AM46" s="116" t="s">
        <v>1162</v>
      </c>
      <c r="AN46" s="116" t="s">
        <v>1156</v>
      </c>
      <c r="AO46"/>
      <c r="AP46"/>
      <c r="AQ46"/>
      <c r="AR46"/>
    </row>
    <row r="47" spans="1:44" ht="15" thickBot="1" x14ac:dyDescent="0.4">
      <c r="A47" s="140" t="s">
        <v>1010</v>
      </c>
      <c r="B47" s="140">
        <v>1</v>
      </c>
      <c r="C47" s="140">
        <v>1</v>
      </c>
      <c r="D47" s="140">
        <v>1</v>
      </c>
      <c r="E47" s="140">
        <v>1</v>
      </c>
      <c r="F47" s="140">
        <v>1</v>
      </c>
      <c r="G47" s="140">
        <v>16</v>
      </c>
      <c r="H47" s="140">
        <v>27</v>
      </c>
      <c r="I47" s="140">
        <v>3</v>
      </c>
      <c r="J47" s="140">
        <v>2</v>
      </c>
      <c r="K47" s="140">
        <f t="shared" si="11"/>
        <v>27</v>
      </c>
      <c r="L47" s="140">
        <f t="shared" si="3"/>
        <v>27</v>
      </c>
      <c r="M47" s="140">
        <f t="shared" si="4"/>
        <v>27</v>
      </c>
      <c r="N47" s="140">
        <f t="shared" si="5"/>
        <v>27</v>
      </c>
      <c r="O47" s="140">
        <f t="shared" si="6"/>
        <v>27</v>
      </c>
      <c r="P47" s="140">
        <f t="shared" si="7"/>
        <v>12</v>
      </c>
      <c r="Q47" s="140">
        <f t="shared" si="8"/>
        <v>1</v>
      </c>
      <c r="R47" s="140">
        <f t="shared" si="9"/>
        <v>25</v>
      </c>
      <c r="S47" s="143">
        <f t="shared" si="9"/>
        <v>26</v>
      </c>
      <c r="T47" s="143">
        <f t="shared" si="10"/>
        <v>6262</v>
      </c>
      <c r="V47" s="115" t="s">
        <v>1061</v>
      </c>
      <c r="W47" s="116" t="s">
        <v>1032</v>
      </c>
      <c r="X47" s="116" t="s">
        <v>1032</v>
      </c>
      <c r="Y47" s="116" t="s">
        <v>1032</v>
      </c>
      <c r="Z47" s="116" t="s">
        <v>1032</v>
      </c>
      <c r="AA47" s="116" t="s">
        <v>1032</v>
      </c>
      <c r="AB47" s="116" t="s">
        <v>1166</v>
      </c>
      <c r="AC47" s="116" t="s">
        <v>1032</v>
      </c>
      <c r="AD47" s="116" t="s">
        <v>1032</v>
      </c>
      <c r="AE47" s="116" t="s">
        <v>1163</v>
      </c>
      <c r="AF47" s="116" t="s">
        <v>1032</v>
      </c>
      <c r="AG47" s="116" t="s">
        <v>1032</v>
      </c>
      <c r="AH47" s="116" t="s">
        <v>1032</v>
      </c>
      <c r="AI47" s="116" t="s">
        <v>1032</v>
      </c>
      <c r="AJ47" s="116" t="s">
        <v>1032</v>
      </c>
      <c r="AK47" s="116" t="s">
        <v>1032</v>
      </c>
      <c r="AL47" s="116" t="s">
        <v>1167</v>
      </c>
      <c r="AM47" s="116" t="s">
        <v>1168</v>
      </c>
      <c r="AN47" s="116" t="s">
        <v>1156</v>
      </c>
      <c r="AO47"/>
      <c r="AP47"/>
      <c r="AQ47"/>
      <c r="AR47"/>
    </row>
    <row r="48" spans="1:44" ht="15" thickBot="1" x14ac:dyDescent="0.4">
      <c r="A48" s="140" t="s">
        <v>1011</v>
      </c>
      <c r="B48" s="140">
        <v>1</v>
      </c>
      <c r="C48" s="140">
        <v>1</v>
      </c>
      <c r="D48" s="140">
        <v>1</v>
      </c>
      <c r="E48" s="140">
        <v>1</v>
      </c>
      <c r="F48" s="140">
        <v>1</v>
      </c>
      <c r="G48" s="140">
        <v>22</v>
      </c>
      <c r="H48" s="140">
        <v>20</v>
      </c>
      <c r="I48" s="140">
        <v>23</v>
      </c>
      <c r="J48" s="140">
        <v>9</v>
      </c>
      <c r="K48" s="140">
        <f t="shared" si="11"/>
        <v>27</v>
      </c>
      <c r="L48" s="140">
        <f t="shared" si="3"/>
        <v>27</v>
      </c>
      <c r="M48" s="140">
        <f t="shared" si="4"/>
        <v>27</v>
      </c>
      <c r="N48" s="140">
        <f t="shared" si="5"/>
        <v>27</v>
      </c>
      <c r="O48" s="140">
        <f t="shared" si="6"/>
        <v>27</v>
      </c>
      <c r="P48" s="140">
        <f t="shared" si="7"/>
        <v>6</v>
      </c>
      <c r="Q48" s="140">
        <f t="shared" si="8"/>
        <v>8</v>
      </c>
      <c r="R48" s="140">
        <f t="shared" si="9"/>
        <v>5</v>
      </c>
      <c r="S48" s="143">
        <f t="shared" si="9"/>
        <v>19</v>
      </c>
      <c r="T48" s="143">
        <f t="shared" si="10"/>
        <v>5750</v>
      </c>
      <c r="V48" s="115" t="s">
        <v>1063</v>
      </c>
      <c r="W48" s="116" t="s">
        <v>1032</v>
      </c>
      <c r="X48" s="116" t="s">
        <v>1032</v>
      </c>
      <c r="Y48" s="116" t="s">
        <v>1032</v>
      </c>
      <c r="Z48" s="116" t="s">
        <v>1032</v>
      </c>
      <c r="AA48" s="116" t="s">
        <v>1032</v>
      </c>
      <c r="AB48" s="116" t="s">
        <v>1166</v>
      </c>
      <c r="AC48" s="116" t="s">
        <v>1032</v>
      </c>
      <c r="AD48" s="116" t="s">
        <v>1032</v>
      </c>
      <c r="AE48" s="116" t="s">
        <v>1163</v>
      </c>
      <c r="AF48" s="116" t="s">
        <v>1032</v>
      </c>
      <c r="AG48" s="116" t="s">
        <v>1032</v>
      </c>
      <c r="AH48" s="116" t="s">
        <v>1032</v>
      </c>
      <c r="AI48" s="116" t="s">
        <v>1032</v>
      </c>
      <c r="AJ48" s="116" t="s">
        <v>1032</v>
      </c>
      <c r="AK48" s="116" t="s">
        <v>1032</v>
      </c>
      <c r="AL48" s="116" t="s">
        <v>1167</v>
      </c>
      <c r="AM48" s="116" t="s">
        <v>1168</v>
      </c>
      <c r="AN48" s="116" t="s">
        <v>1156</v>
      </c>
      <c r="AO48"/>
      <c r="AP48"/>
      <c r="AQ48"/>
      <c r="AR48"/>
    </row>
    <row r="49" spans="1:44" ht="15" thickBot="1" x14ac:dyDescent="0.4">
      <c r="A49" s="140" t="s">
        <v>1012</v>
      </c>
      <c r="B49" s="140">
        <v>1</v>
      </c>
      <c r="C49" s="140">
        <v>1</v>
      </c>
      <c r="D49" s="140">
        <v>1</v>
      </c>
      <c r="E49" s="140">
        <v>1</v>
      </c>
      <c r="F49" s="140">
        <v>1</v>
      </c>
      <c r="G49" s="140">
        <v>24</v>
      </c>
      <c r="H49" s="140">
        <v>7</v>
      </c>
      <c r="I49" s="140">
        <v>17</v>
      </c>
      <c r="J49" s="140">
        <v>17</v>
      </c>
      <c r="K49" s="140">
        <f t="shared" si="11"/>
        <v>27</v>
      </c>
      <c r="L49" s="140">
        <f t="shared" si="3"/>
        <v>27</v>
      </c>
      <c r="M49" s="140">
        <f t="shared" si="4"/>
        <v>27</v>
      </c>
      <c r="N49" s="140">
        <f t="shared" si="5"/>
        <v>27</v>
      </c>
      <c r="O49" s="140">
        <f t="shared" si="6"/>
        <v>27</v>
      </c>
      <c r="P49" s="140">
        <f t="shared" si="7"/>
        <v>4</v>
      </c>
      <c r="Q49" s="140">
        <f t="shared" si="8"/>
        <v>21</v>
      </c>
      <c r="R49" s="140">
        <f t="shared" si="9"/>
        <v>11</v>
      </c>
      <c r="S49" s="143">
        <f t="shared" si="9"/>
        <v>11</v>
      </c>
      <c r="T49" s="143">
        <f t="shared" si="10"/>
        <v>4135</v>
      </c>
      <c r="V49" s="115" t="s">
        <v>1064</v>
      </c>
      <c r="W49" s="116" t="s">
        <v>1032</v>
      </c>
      <c r="X49" s="116" t="s">
        <v>1032</v>
      </c>
      <c r="Y49" s="116" t="s">
        <v>1032</v>
      </c>
      <c r="Z49" s="116" t="s">
        <v>1032</v>
      </c>
      <c r="AA49" s="116" t="s">
        <v>1032</v>
      </c>
      <c r="AB49" s="116" t="s">
        <v>1169</v>
      </c>
      <c r="AC49" s="116" t="s">
        <v>1032</v>
      </c>
      <c r="AD49" s="116" t="s">
        <v>1032</v>
      </c>
      <c r="AE49" s="116" t="s">
        <v>1163</v>
      </c>
      <c r="AF49" s="116" t="s">
        <v>1032</v>
      </c>
      <c r="AG49" s="116" t="s">
        <v>1032</v>
      </c>
      <c r="AH49" s="116" t="s">
        <v>1032</v>
      </c>
      <c r="AI49" s="116" t="s">
        <v>1032</v>
      </c>
      <c r="AJ49" s="116" t="s">
        <v>1032</v>
      </c>
      <c r="AK49" s="116" t="s">
        <v>1032</v>
      </c>
      <c r="AL49" s="116" t="s">
        <v>1167</v>
      </c>
      <c r="AM49" s="116" t="s">
        <v>1168</v>
      </c>
      <c r="AN49" s="116" t="s">
        <v>1156</v>
      </c>
      <c r="AO49"/>
      <c r="AP49"/>
      <c r="AQ49"/>
      <c r="AR49"/>
    </row>
    <row r="50" spans="1:44" ht="15" thickBot="1" x14ac:dyDescent="0.4">
      <c r="A50" s="140" t="s">
        <v>1013</v>
      </c>
      <c r="B50" s="140">
        <v>1</v>
      </c>
      <c r="C50" s="140">
        <v>1</v>
      </c>
      <c r="D50" s="140">
        <v>1</v>
      </c>
      <c r="E50" s="140">
        <v>1</v>
      </c>
      <c r="F50" s="140">
        <v>1</v>
      </c>
      <c r="G50" s="140">
        <v>9</v>
      </c>
      <c r="H50" s="140">
        <v>22</v>
      </c>
      <c r="I50" s="140">
        <v>19</v>
      </c>
      <c r="J50" s="140">
        <v>25</v>
      </c>
      <c r="K50" s="140">
        <f t="shared" si="11"/>
        <v>27</v>
      </c>
      <c r="L50" s="140">
        <f t="shared" si="3"/>
        <v>27</v>
      </c>
      <c r="M50" s="140">
        <f t="shared" si="4"/>
        <v>27</v>
      </c>
      <c r="N50" s="140">
        <f t="shared" si="5"/>
        <v>27</v>
      </c>
      <c r="O50" s="140">
        <f t="shared" si="6"/>
        <v>27</v>
      </c>
      <c r="P50" s="140">
        <f t="shared" si="7"/>
        <v>19</v>
      </c>
      <c r="Q50" s="140">
        <f t="shared" si="8"/>
        <v>6</v>
      </c>
      <c r="R50" s="140">
        <f t="shared" si="9"/>
        <v>9</v>
      </c>
      <c r="S50" s="143">
        <f t="shared" si="9"/>
        <v>3</v>
      </c>
      <c r="T50" s="143">
        <f t="shared" si="10"/>
        <v>15720</v>
      </c>
      <c r="V50" s="115" t="s">
        <v>1065</v>
      </c>
      <c r="W50" s="116" t="s">
        <v>1032</v>
      </c>
      <c r="X50" s="116" t="s">
        <v>1032</v>
      </c>
      <c r="Y50" s="116" t="s">
        <v>1032</v>
      </c>
      <c r="Z50" s="116" t="s">
        <v>1032</v>
      </c>
      <c r="AA50" s="116" t="s">
        <v>1032</v>
      </c>
      <c r="AB50" s="116" t="s">
        <v>1169</v>
      </c>
      <c r="AC50" s="116" t="s">
        <v>1032</v>
      </c>
      <c r="AD50" s="116" t="s">
        <v>1032</v>
      </c>
      <c r="AE50" s="116" t="s">
        <v>1163</v>
      </c>
      <c r="AF50" s="116" t="s">
        <v>1032</v>
      </c>
      <c r="AG50" s="116" t="s">
        <v>1032</v>
      </c>
      <c r="AH50" s="116" t="s">
        <v>1032</v>
      </c>
      <c r="AI50" s="116" t="s">
        <v>1032</v>
      </c>
      <c r="AJ50" s="116" t="s">
        <v>1032</v>
      </c>
      <c r="AK50" s="116" t="s">
        <v>1032</v>
      </c>
      <c r="AL50" s="116" t="s">
        <v>1167</v>
      </c>
      <c r="AM50" s="116" t="s">
        <v>1032</v>
      </c>
      <c r="AN50" s="116" t="s">
        <v>1170</v>
      </c>
      <c r="AO50"/>
      <c r="AP50"/>
      <c r="AQ50"/>
      <c r="AR50"/>
    </row>
    <row r="51" spans="1:44" ht="15" thickBot="1" x14ac:dyDescent="0.4">
      <c r="A51" s="140" t="s">
        <v>1014</v>
      </c>
      <c r="B51" s="140">
        <v>1</v>
      </c>
      <c r="C51" s="140">
        <v>1</v>
      </c>
      <c r="D51" s="140">
        <v>24</v>
      </c>
      <c r="E51" s="140">
        <v>1</v>
      </c>
      <c r="F51" s="140">
        <v>1</v>
      </c>
      <c r="G51" s="140">
        <v>11</v>
      </c>
      <c r="H51" s="140">
        <v>21</v>
      </c>
      <c r="I51" s="140">
        <v>20</v>
      </c>
      <c r="J51" s="140">
        <v>24</v>
      </c>
      <c r="K51" s="140">
        <f t="shared" si="11"/>
        <v>27</v>
      </c>
      <c r="L51" s="140">
        <f t="shared" si="3"/>
        <v>27</v>
      </c>
      <c r="M51" s="140">
        <f t="shared" si="4"/>
        <v>4</v>
      </c>
      <c r="N51" s="140">
        <f t="shared" si="5"/>
        <v>27</v>
      </c>
      <c r="O51" s="140">
        <f t="shared" si="6"/>
        <v>27</v>
      </c>
      <c r="P51" s="140">
        <f t="shared" si="7"/>
        <v>17</v>
      </c>
      <c r="Q51" s="140">
        <f t="shared" si="8"/>
        <v>7</v>
      </c>
      <c r="R51" s="140">
        <f t="shared" si="9"/>
        <v>8</v>
      </c>
      <c r="S51" s="143">
        <f t="shared" si="9"/>
        <v>4</v>
      </c>
      <c r="T51" s="143">
        <f t="shared" si="10"/>
        <v>16018</v>
      </c>
      <c r="V51" s="115" t="s">
        <v>1067</v>
      </c>
      <c r="W51" s="116" t="s">
        <v>1032</v>
      </c>
      <c r="X51" s="116" t="s">
        <v>1032</v>
      </c>
      <c r="Y51" s="116" t="s">
        <v>1032</v>
      </c>
      <c r="Z51" s="116" t="s">
        <v>1032</v>
      </c>
      <c r="AA51" s="116" t="s">
        <v>1032</v>
      </c>
      <c r="AB51" s="116" t="s">
        <v>1169</v>
      </c>
      <c r="AC51" s="116" t="s">
        <v>1032</v>
      </c>
      <c r="AD51" s="116" t="s">
        <v>1032</v>
      </c>
      <c r="AE51" s="116" t="s">
        <v>1163</v>
      </c>
      <c r="AF51" s="116" t="s">
        <v>1032</v>
      </c>
      <c r="AG51" s="116" t="s">
        <v>1032</v>
      </c>
      <c r="AH51" s="116" t="s">
        <v>1032</v>
      </c>
      <c r="AI51" s="116" t="s">
        <v>1032</v>
      </c>
      <c r="AJ51" s="116" t="s">
        <v>1032</v>
      </c>
      <c r="AK51" s="116" t="s">
        <v>1032</v>
      </c>
      <c r="AL51" s="116" t="s">
        <v>1171</v>
      </c>
      <c r="AM51" s="116" t="s">
        <v>1032</v>
      </c>
      <c r="AN51" s="116" t="s">
        <v>1170</v>
      </c>
      <c r="AO51"/>
      <c r="AP51"/>
      <c r="AQ51"/>
      <c r="AR51"/>
    </row>
    <row r="52" spans="1:44" ht="15" thickBot="1" x14ac:dyDescent="0.4">
      <c r="A52" s="140" t="s">
        <v>1015</v>
      </c>
      <c r="B52" s="140">
        <v>1</v>
      </c>
      <c r="C52" s="140">
        <v>1</v>
      </c>
      <c r="D52" s="140">
        <v>1</v>
      </c>
      <c r="E52" s="140">
        <v>1</v>
      </c>
      <c r="F52" s="140">
        <v>1</v>
      </c>
      <c r="G52" s="140">
        <v>21</v>
      </c>
      <c r="H52" s="140">
        <v>6</v>
      </c>
      <c r="I52" s="140">
        <v>5</v>
      </c>
      <c r="J52" s="140">
        <v>4</v>
      </c>
      <c r="K52" s="140">
        <f t="shared" si="11"/>
        <v>27</v>
      </c>
      <c r="L52" s="140">
        <f t="shared" si="3"/>
        <v>27</v>
      </c>
      <c r="M52" s="140">
        <f t="shared" si="4"/>
        <v>27</v>
      </c>
      <c r="N52" s="140">
        <f t="shared" si="5"/>
        <v>27</v>
      </c>
      <c r="O52" s="140">
        <f t="shared" si="6"/>
        <v>27</v>
      </c>
      <c r="P52" s="140">
        <f t="shared" si="7"/>
        <v>7</v>
      </c>
      <c r="Q52" s="140">
        <f t="shared" si="8"/>
        <v>22</v>
      </c>
      <c r="R52" s="140">
        <f t="shared" si="9"/>
        <v>23</v>
      </c>
      <c r="S52" s="143">
        <f t="shared" si="9"/>
        <v>24</v>
      </c>
      <c r="T52" s="143">
        <f t="shared" si="10"/>
        <v>6079</v>
      </c>
      <c r="V52" s="115" t="s">
        <v>1068</v>
      </c>
      <c r="W52" s="116" t="s">
        <v>1032</v>
      </c>
      <c r="X52" s="116" t="s">
        <v>1032</v>
      </c>
      <c r="Y52" s="116" t="s">
        <v>1032</v>
      </c>
      <c r="Z52" s="116" t="s">
        <v>1032</v>
      </c>
      <c r="AA52" s="116" t="s">
        <v>1032</v>
      </c>
      <c r="AB52" s="116" t="s">
        <v>1169</v>
      </c>
      <c r="AC52" s="116" t="s">
        <v>1032</v>
      </c>
      <c r="AD52" s="116" t="s">
        <v>1032</v>
      </c>
      <c r="AE52" s="116" t="s">
        <v>1163</v>
      </c>
      <c r="AF52" s="116" t="s">
        <v>1032</v>
      </c>
      <c r="AG52" s="116" t="s">
        <v>1032</v>
      </c>
      <c r="AH52" s="116" t="s">
        <v>1032</v>
      </c>
      <c r="AI52" s="116" t="s">
        <v>1032</v>
      </c>
      <c r="AJ52" s="116" t="s">
        <v>1032</v>
      </c>
      <c r="AK52" s="116" t="s">
        <v>1032</v>
      </c>
      <c r="AL52" s="116" t="s">
        <v>1171</v>
      </c>
      <c r="AM52" s="116" t="s">
        <v>1032</v>
      </c>
      <c r="AN52" s="116" t="s">
        <v>1170</v>
      </c>
      <c r="AO52"/>
      <c r="AP52"/>
      <c r="AQ52"/>
      <c r="AR52"/>
    </row>
    <row r="53" spans="1:44" ht="15" thickBot="1" x14ac:dyDescent="0.4">
      <c r="A53" s="140" t="s">
        <v>1016</v>
      </c>
      <c r="B53" s="140">
        <v>1</v>
      </c>
      <c r="C53" s="140">
        <v>1</v>
      </c>
      <c r="D53" s="140">
        <v>1</v>
      </c>
      <c r="E53" s="140">
        <v>1</v>
      </c>
      <c r="F53" s="140">
        <v>1</v>
      </c>
      <c r="G53" s="140">
        <v>1</v>
      </c>
      <c r="H53" s="140">
        <v>1</v>
      </c>
      <c r="I53" s="140">
        <v>2</v>
      </c>
      <c r="J53" s="140">
        <v>1</v>
      </c>
      <c r="K53" s="140">
        <f t="shared" si="11"/>
        <v>27</v>
      </c>
      <c r="L53" s="140">
        <f t="shared" si="3"/>
        <v>27</v>
      </c>
      <c r="M53" s="140">
        <f t="shared" si="4"/>
        <v>27</v>
      </c>
      <c r="N53" s="140">
        <f t="shared" si="5"/>
        <v>27</v>
      </c>
      <c r="O53" s="140">
        <f t="shared" si="6"/>
        <v>27</v>
      </c>
      <c r="P53" s="140">
        <f t="shared" si="7"/>
        <v>27</v>
      </c>
      <c r="Q53" s="140">
        <f t="shared" si="8"/>
        <v>27</v>
      </c>
      <c r="R53" s="140">
        <f t="shared" si="9"/>
        <v>26</v>
      </c>
      <c r="S53" s="143">
        <f t="shared" si="9"/>
        <v>27</v>
      </c>
      <c r="T53" s="143">
        <f t="shared" si="10"/>
        <v>12167</v>
      </c>
      <c r="V53" s="115" t="s">
        <v>1069</v>
      </c>
      <c r="W53" s="116" t="s">
        <v>1032</v>
      </c>
      <c r="X53" s="116" t="s">
        <v>1032</v>
      </c>
      <c r="Y53" s="116" t="s">
        <v>1032</v>
      </c>
      <c r="Z53" s="116" t="s">
        <v>1032</v>
      </c>
      <c r="AA53" s="116" t="s">
        <v>1032</v>
      </c>
      <c r="AB53" s="116" t="s">
        <v>1169</v>
      </c>
      <c r="AC53" s="116" t="s">
        <v>1032</v>
      </c>
      <c r="AD53" s="116" t="s">
        <v>1032</v>
      </c>
      <c r="AE53" s="116" t="s">
        <v>1163</v>
      </c>
      <c r="AF53" s="116" t="s">
        <v>1032</v>
      </c>
      <c r="AG53" s="116" t="s">
        <v>1032</v>
      </c>
      <c r="AH53" s="116" t="s">
        <v>1032</v>
      </c>
      <c r="AI53" s="116" t="s">
        <v>1032</v>
      </c>
      <c r="AJ53" s="116" t="s">
        <v>1032</v>
      </c>
      <c r="AK53" s="116" t="s">
        <v>1032</v>
      </c>
      <c r="AL53" s="116" t="s">
        <v>1171</v>
      </c>
      <c r="AM53" s="116" t="s">
        <v>1032</v>
      </c>
      <c r="AN53" s="116" t="s">
        <v>1170</v>
      </c>
      <c r="AO53"/>
      <c r="AP53"/>
      <c r="AQ53"/>
      <c r="AR53"/>
    </row>
    <row r="54" spans="1:44" ht="15" thickBot="1" x14ac:dyDescent="0.4">
      <c r="A54" s="140" t="s">
        <v>1017</v>
      </c>
      <c r="B54" s="140">
        <v>1</v>
      </c>
      <c r="C54" s="140">
        <v>1</v>
      </c>
      <c r="D54" s="140">
        <v>1</v>
      </c>
      <c r="E54" s="140">
        <v>1</v>
      </c>
      <c r="F54" s="140">
        <v>1</v>
      </c>
      <c r="G54" s="140">
        <v>27</v>
      </c>
      <c r="H54" s="140">
        <v>2</v>
      </c>
      <c r="I54" s="140">
        <v>4</v>
      </c>
      <c r="J54" s="140">
        <v>14</v>
      </c>
      <c r="K54" s="140">
        <f t="shared" si="11"/>
        <v>27</v>
      </c>
      <c r="L54" s="140">
        <f t="shared" si="3"/>
        <v>27</v>
      </c>
      <c r="M54" s="140">
        <f t="shared" si="4"/>
        <v>27</v>
      </c>
      <c r="N54" s="140">
        <f t="shared" si="5"/>
        <v>27</v>
      </c>
      <c r="O54" s="140">
        <f t="shared" si="6"/>
        <v>27</v>
      </c>
      <c r="P54" s="140">
        <f t="shared" si="7"/>
        <v>1</v>
      </c>
      <c r="Q54" s="140">
        <f t="shared" si="8"/>
        <v>26</v>
      </c>
      <c r="R54" s="140">
        <f t="shared" si="9"/>
        <v>24</v>
      </c>
      <c r="S54" s="143">
        <f t="shared" si="9"/>
        <v>14</v>
      </c>
      <c r="T54" s="143">
        <f t="shared" si="10"/>
        <v>3760</v>
      </c>
      <c r="V54" s="115" t="s">
        <v>1070</v>
      </c>
      <c r="W54" s="116" t="s">
        <v>1032</v>
      </c>
      <c r="X54" s="116" t="s">
        <v>1032</v>
      </c>
      <c r="Y54" s="116" t="s">
        <v>1032</v>
      </c>
      <c r="Z54" s="116" t="s">
        <v>1032</v>
      </c>
      <c r="AA54" s="116" t="s">
        <v>1032</v>
      </c>
      <c r="AB54" s="116" t="s">
        <v>1169</v>
      </c>
      <c r="AC54" s="116" t="s">
        <v>1032</v>
      </c>
      <c r="AD54" s="116" t="s">
        <v>1032</v>
      </c>
      <c r="AE54" s="116" t="s">
        <v>1163</v>
      </c>
      <c r="AF54" s="116" t="s">
        <v>1032</v>
      </c>
      <c r="AG54" s="116" t="s">
        <v>1032</v>
      </c>
      <c r="AH54" s="116" t="s">
        <v>1032</v>
      </c>
      <c r="AI54" s="116" t="s">
        <v>1032</v>
      </c>
      <c r="AJ54" s="116" t="s">
        <v>1032</v>
      </c>
      <c r="AK54" s="116" t="s">
        <v>1032</v>
      </c>
      <c r="AL54" s="116" t="s">
        <v>1171</v>
      </c>
      <c r="AM54" s="116" t="s">
        <v>1032</v>
      </c>
      <c r="AN54" s="116" t="s">
        <v>1170</v>
      </c>
      <c r="AO54"/>
      <c r="AP54"/>
      <c r="AQ54"/>
      <c r="AR54"/>
    </row>
    <row r="55" spans="1:44" ht="15" thickBot="1" x14ac:dyDescent="0.4">
      <c r="A55" s="140" t="s">
        <v>1018</v>
      </c>
      <c r="B55" s="140">
        <v>26</v>
      </c>
      <c r="C55" s="140">
        <v>1</v>
      </c>
      <c r="D55" s="140">
        <v>1</v>
      </c>
      <c r="E55" s="140">
        <v>1</v>
      </c>
      <c r="F55" s="140">
        <v>1</v>
      </c>
      <c r="G55" s="140">
        <v>19</v>
      </c>
      <c r="H55" s="140">
        <v>26</v>
      </c>
      <c r="I55" s="140">
        <v>9</v>
      </c>
      <c r="J55" s="140">
        <v>6</v>
      </c>
      <c r="K55" s="140">
        <f t="shared" si="11"/>
        <v>2</v>
      </c>
      <c r="L55" s="140">
        <f t="shared" si="3"/>
        <v>27</v>
      </c>
      <c r="M55" s="140">
        <f t="shared" si="4"/>
        <v>27</v>
      </c>
      <c r="N55" s="140">
        <f t="shared" si="5"/>
        <v>27</v>
      </c>
      <c r="O55" s="140">
        <f t="shared" si="6"/>
        <v>27</v>
      </c>
      <c r="P55" s="140">
        <f t="shared" si="7"/>
        <v>9</v>
      </c>
      <c r="Q55" s="140">
        <f t="shared" si="8"/>
        <v>2</v>
      </c>
      <c r="R55" s="140">
        <f t="shared" si="9"/>
        <v>19</v>
      </c>
      <c r="S55" s="143">
        <f t="shared" si="9"/>
        <v>22</v>
      </c>
      <c r="T55" s="143">
        <f t="shared" si="10"/>
        <v>6042</v>
      </c>
      <c r="V55" s="115" t="s">
        <v>1071</v>
      </c>
      <c r="W55" s="116" t="s">
        <v>1032</v>
      </c>
      <c r="X55" s="116" t="s">
        <v>1032</v>
      </c>
      <c r="Y55" s="116" t="s">
        <v>1032</v>
      </c>
      <c r="Z55" s="116" t="s">
        <v>1032</v>
      </c>
      <c r="AA55" s="116" t="s">
        <v>1032</v>
      </c>
      <c r="AB55" s="116" t="s">
        <v>1169</v>
      </c>
      <c r="AC55" s="116" t="s">
        <v>1032</v>
      </c>
      <c r="AD55" s="116" t="s">
        <v>1032</v>
      </c>
      <c r="AE55" s="116" t="s">
        <v>1163</v>
      </c>
      <c r="AF55" s="116" t="s">
        <v>1032</v>
      </c>
      <c r="AG55" s="116" t="s">
        <v>1032</v>
      </c>
      <c r="AH55" s="116" t="s">
        <v>1032</v>
      </c>
      <c r="AI55" s="116" t="s">
        <v>1032</v>
      </c>
      <c r="AJ55" s="116" t="s">
        <v>1032</v>
      </c>
      <c r="AK55" s="116" t="s">
        <v>1032</v>
      </c>
      <c r="AL55" s="116" t="s">
        <v>1171</v>
      </c>
      <c r="AM55" s="116" t="s">
        <v>1032</v>
      </c>
      <c r="AN55" s="116" t="s">
        <v>1032</v>
      </c>
      <c r="AO55"/>
      <c r="AP55"/>
      <c r="AQ55"/>
      <c r="AR55"/>
    </row>
    <row r="56" spans="1:44" ht="15" thickBot="1" x14ac:dyDescent="0.4">
      <c r="A56" s="140" t="s">
        <v>1019</v>
      </c>
      <c r="B56" s="140">
        <v>1</v>
      </c>
      <c r="C56" s="140">
        <v>1</v>
      </c>
      <c r="D56" s="140">
        <v>1</v>
      </c>
      <c r="E56" s="140">
        <v>1</v>
      </c>
      <c r="F56" s="140">
        <v>1</v>
      </c>
      <c r="G56" s="140">
        <v>10</v>
      </c>
      <c r="H56" s="140">
        <v>10</v>
      </c>
      <c r="I56" s="140">
        <v>24</v>
      </c>
      <c r="J56" s="140">
        <v>27</v>
      </c>
      <c r="K56" s="140">
        <f t="shared" si="11"/>
        <v>27</v>
      </c>
      <c r="L56" s="140">
        <f t="shared" si="3"/>
        <v>27</v>
      </c>
      <c r="M56" s="140">
        <f t="shared" si="4"/>
        <v>27</v>
      </c>
      <c r="N56" s="140">
        <f t="shared" si="5"/>
        <v>27</v>
      </c>
      <c r="O56" s="140">
        <f t="shared" si="6"/>
        <v>27</v>
      </c>
      <c r="P56" s="140">
        <f t="shared" si="7"/>
        <v>18</v>
      </c>
      <c r="Q56" s="140">
        <f t="shared" si="8"/>
        <v>18</v>
      </c>
      <c r="R56" s="140">
        <f t="shared" si="9"/>
        <v>4</v>
      </c>
      <c r="S56" s="143">
        <f t="shared" si="9"/>
        <v>1</v>
      </c>
      <c r="T56" s="143">
        <f t="shared" si="10"/>
        <v>4746</v>
      </c>
      <c r="V56" s="115" t="s">
        <v>1072</v>
      </c>
      <c r="W56" s="116" t="s">
        <v>1032</v>
      </c>
      <c r="X56" s="116" t="s">
        <v>1032</v>
      </c>
      <c r="Y56" s="116" t="s">
        <v>1032</v>
      </c>
      <c r="Z56" s="116" t="s">
        <v>1032</v>
      </c>
      <c r="AA56" s="116" t="s">
        <v>1032</v>
      </c>
      <c r="AB56" s="116" t="s">
        <v>1169</v>
      </c>
      <c r="AC56" s="116" t="s">
        <v>1032</v>
      </c>
      <c r="AD56" s="116" t="s">
        <v>1032</v>
      </c>
      <c r="AE56" s="116" t="s">
        <v>1163</v>
      </c>
      <c r="AF56" s="116" t="s">
        <v>1032</v>
      </c>
      <c r="AG56" s="116" t="s">
        <v>1032</v>
      </c>
      <c r="AH56" s="116" t="s">
        <v>1032</v>
      </c>
      <c r="AI56" s="116" t="s">
        <v>1032</v>
      </c>
      <c r="AJ56" s="116" t="s">
        <v>1032</v>
      </c>
      <c r="AK56" s="116" t="s">
        <v>1032</v>
      </c>
      <c r="AL56" s="116" t="s">
        <v>1171</v>
      </c>
      <c r="AM56" s="116" t="s">
        <v>1032</v>
      </c>
      <c r="AN56" s="116" t="s">
        <v>1032</v>
      </c>
      <c r="AO56"/>
      <c r="AP56"/>
      <c r="AQ56"/>
      <c r="AR56"/>
    </row>
    <row r="57" spans="1:44" ht="15" thickBot="1" x14ac:dyDescent="0.4">
      <c r="A57" s="140" t="s">
        <v>1020</v>
      </c>
      <c r="B57" s="140">
        <v>1</v>
      </c>
      <c r="C57" s="140">
        <v>1</v>
      </c>
      <c r="D57" s="140">
        <v>26</v>
      </c>
      <c r="E57" s="140">
        <v>27</v>
      </c>
      <c r="F57" s="140">
        <v>27</v>
      </c>
      <c r="G57" s="140">
        <v>1</v>
      </c>
      <c r="H57" s="140">
        <v>11</v>
      </c>
      <c r="I57" s="140">
        <v>22</v>
      </c>
      <c r="J57" s="140">
        <v>5</v>
      </c>
      <c r="K57" s="140">
        <f t="shared" si="11"/>
        <v>27</v>
      </c>
      <c r="L57" s="140">
        <f t="shared" si="3"/>
        <v>27</v>
      </c>
      <c r="M57" s="140">
        <f t="shared" si="4"/>
        <v>2</v>
      </c>
      <c r="N57" s="140">
        <f t="shared" si="5"/>
        <v>1</v>
      </c>
      <c r="O57" s="140">
        <f t="shared" si="6"/>
        <v>1</v>
      </c>
      <c r="P57" s="140">
        <f t="shared" si="7"/>
        <v>27</v>
      </c>
      <c r="Q57" s="140">
        <f t="shared" si="8"/>
        <v>17</v>
      </c>
      <c r="R57" s="140">
        <f t="shared" si="9"/>
        <v>6</v>
      </c>
      <c r="S57" s="143">
        <f t="shared" si="9"/>
        <v>23</v>
      </c>
      <c r="T57" s="143">
        <f t="shared" si="10"/>
        <v>11549</v>
      </c>
      <c r="V57" s="115" t="s">
        <v>1073</v>
      </c>
      <c r="W57" s="116" t="s">
        <v>1032</v>
      </c>
      <c r="X57" s="116" t="s">
        <v>1032</v>
      </c>
      <c r="Y57" s="116" t="s">
        <v>1032</v>
      </c>
      <c r="Z57" s="116" t="s">
        <v>1032</v>
      </c>
      <c r="AA57" s="116" t="s">
        <v>1032</v>
      </c>
      <c r="AB57" s="116" t="s">
        <v>1169</v>
      </c>
      <c r="AC57" s="116" t="s">
        <v>1032</v>
      </c>
      <c r="AD57" s="116" t="s">
        <v>1032</v>
      </c>
      <c r="AE57" s="116" t="s">
        <v>1163</v>
      </c>
      <c r="AF57" s="116" t="s">
        <v>1032</v>
      </c>
      <c r="AG57" s="116" t="s">
        <v>1032</v>
      </c>
      <c r="AH57" s="116" t="s">
        <v>1032</v>
      </c>
      <c r="AI57" s="116" t="s">
        <v>1032</v>
      </c>
      <c r="AJ57" s="116" t="s">
        <v>1032</v>
      </c>
      <c r="AK57" s="116" t="s">
        <v>1032</v>
      </c>
      <c r="AL57" s="116" t="s">
        <v>1032</v>
      </c>
      <c r="AM57" s="116" t="s">
        <v>1032</v>
      </c>
      <c r="AN57" s="116" t="s">
        <v>1032</v>
      </c>
      <c r="AO57"/>
      <c r="AP57"/>
      <c r="AQ57"/>
      <c r="AR57"/>
    </row>
    <row r="58" spans="1:44" ht="15" thickBot="1" x14ac:dyDescent="0.4">
      <c r="A58" s="140" t="s">
        <v>1021</v>
      </c>
      <c r="B58" s="140">
        <v>1</v>
      </c>
      <c r="C58" s="140">
        <v>26</v>
      </c>
      <c r="D58" s="140">
        <v>1</v>
      </c>
      <c r="E58" s="140">
        <v>1</v>
      </c>
      <c r="F58" s="140">
        <v>1</v>
      </c>
      <c r="G58" s="140">
        <v>13</v>
      </c>
      <c r="H58" s="140">
        <v>18</v>
      </c>
      <c r="I58" s="140">
        <v>26</v>
      </c>
      <c r="J58" s="140">
        <v>22</v>
      </c>
      <c r="K58" s="140">
        <f t="shared" si="11"/>
        <v>27</v>
      </c>
      <c r="L58" s="140">
        <f t="shared" si="3"/>
        <v>2</v>
      </c>
      <c r="M58" s="140">
        <f t="shared" si="4"/>
        <v>27</v>
      </c>
      <c r="N58" s="140">
        <f t="shared" si="5"/>
        <v>27</v>
      </c>
      <c r="O58" s="140">
        <f t="shared" si="6"/>
        <v>27</v>
      </c>
      <c r="P58" s="140">
        <f t="shared" si="7"/>
        <v>15</v>
      </c>
      <c r="Q58" s="140">
        <f t="shared" si="8"/>
        <v>10</v>
      </c>
      <c r="R58" s="140">
        <f t="shared" si="9"/>
        <v>2</v>
      </c>
      <c r="S58" s="143">
        <f t="shared" si="9"/>
        <v>6</v>
      </c>
      <c r="T58" s="143">
        <f t="shared" si="10"/>
        <v>5968</v>
      </c>
      <c r="V58" s="115" t="s">
        <v>1074</v>
      </c>
      <c r="W58" s="116" t="s">
        <v>1032</v>
      </c>
      <c r="X58" s="116" t="s">
        <v>1032</v>
      </c>
      <c r="Y58" s="116" t="s">
        <v>1032</v>
      </c>
      <c r="Z58" s="116" t="s">
        <v>1032</v>
      </c>
      <c r="AA58" s="116" t="s">
        <v>1032</v>
      </c>
      <c r="AB58" s="116" t="s">
        <v>1032</v>
      </c>
      <c r="AC58" s="116" t="s">
        <v>1032</v>
      </c>
      <c r="AD58" s="116" t="s">
        <v>1032</v>
      </c>
      <c r="AE58" s="116" t="s">
        <v>1163</v>
      </c>
      <c r="AF58" s="116" t="s">
        <v>1032</v>
      </c>
      <c r="AG58" s="116" t="s">
        <v>1032</v>
      </c>
      <c r="AH58" s="116" t="s">
        <v>1032</v>
      </c>
      <c r="AI58" s="116" t="s">
        <v>1032</v>
      </c>
      <c r="AJ58" s="116" t="s">
        <v>1032</v>
      </c>
      <c r="AK58" s="116" t="s">
        <v>1032</v>
      </c>
      <c r="AL58" s="116" t="s">
        <v>1032</v>
      </c>
      <c r="AM58" s="116" t="s">
        <v>1032</v>
      </c>
      <c r="AN58" s="116" t="s">
        <v>1032</v>
      </c>
      <c r="AO58"/>
      <c r="AP58"/>
      <c r="AQ58"/>
      <c r="AR58"/>
    </row>
    <row r="59" spans="1:44" ht="15" thickBot="1" x14ac:dyDescent="0.4">
      <c r="A59" s="140" t="s">
        <v>1022</v>
      </c>
      <c r="B59" s="140">
        <v>1</v>
      </c>
      <c r="C59" s="140">
        <v>1</v>
      </c>
      <c r="D59" s="140">
        <v>1</v>
      </c>
      <c r="E59" s="140">
        <v>1</v>
      </c>
      <c r="F59" s="140">
        <v>26</v>
      </c>
      <c r="G59" s="140">
        <v>14</v>
      </c>
      <c r="H59" s="140">
        <v>12</v>
      </c>
      <c r="I59" s="140">
        <v>27</v>
      </c>
      <c r="J59" s="140">
        <v>20</v>
      </c>
      <c r="K59" s="140">
        <f t="shared" si="11"/>
        <v>27</v>
      </c>
      <c r="L59" s="140">
        <f t="shared" si="3"/>
        <v>27</v>
      </c>
      <c r="M59" s="140">
        <f t="shared" si="4"/>
        <v>27</v>
      </c>
      <c r="N59" s="140">
        <f t="shared" si="5"/>
        <v>27</v>
      </c>
      <c r="O59" s="140">
        <f t="shared" si="6"/>
        <v>2</v>
      </c>
      <c r="P59" s="140">
        <f t="shared" si="7"/>
        <v>14</v>
      </c>
      <c r="Q59" s="140">
        <f t="shared" si="8"/>
        <v>16</v>
      </c>
      <c r="R59" s="140">
        <f t="shared" si="9"/>
        <v>1</v>
      </c>
      <c r="S59" s="143">
        <f t="shared" si="9"/>
        <v>8</v>
      </c>
      <c r="T59" s="143">
        <f t="shared" si="10"/>
        <v>10404</v>
      </c>
      <c r="V59" s="115" t="s">
        <v>1075</v>
      </c>
      <c r="W59" s="116" t="s">
        <v>1032</v>
      </c>
      <c r="X59" s="116" t="s">
        <v>1032</v>
      </c>
      <c r="Y59" s="116" t="s">
        <v>1032</v>
      </c>
      <c r="Z59" s="116" t="s">
        <v>1032</v>
      </c>
      <c r="AA59" s="116" t="s">
        <v>1032</v>
      </c>
      <c r="AB59" s="116" t="s">
        <v>1032</v>
      </c>
      <c r="AC59" s="116" t="s">
        <v>1032</v>
      </c>
      <c r="AD59" s="116" t="s">
        <v>1032</v>
      </c>
      <c r="AE59" s="116" t="s">
        <v>1163</v>
      </c>
      <c r="AF59" s="116" t="s">
        <v>1032</v>
      </c>
      <c r="AG59" s="116" t="s">
        <v>1032</v>
      </c>
      <c r="AH59" s="116" t="s">
        <v>1032</v>
      </c>
      <c r="AI59" s="116" t="s">
        <v>1032</v>
      </c>
      <c r="AJ59" s="116" t="s">
        <v>1032</v>
      </c>
      <c r="AK59" s="116" t="s">
        <v>1032</v>
      </c>
      <c r="AL59" s="116" t="s">
        <v>1032</v>
      </c>
      <c r="AM59" s="116" t="s">
        <v>1032</v>
      </c>
      <c r="AN59" s="116" t="s">
        <v>1032</v>
      </c>
      <c r="AO59"/>
      <c r="AP59"/>
      <c r="AQ59"/>
      <c r="AR59"/>
    </row>
    <row r="60" spans="1:44" ht="15" thickBot="1" x14ac:dyDescent="0.4">
      <c r="A60" s="140" t="s">
        <v>1023</v>
      </c>
      <c r="B60" s="140">
        <v>1</v>
      </c>
      <c r="C60" s="140">
        <v>25</v>
      </c>
      <c r="D60" s="140">
        <v>1</v>
      </c>
      <c r="E60" s="140">
        <v>1</v>
      </c>
      <c r="F60" s="140">
        <v>1</v>
      </c>
      <c r="G60" s="140">
        <v>12</v>
      </c>
      <c r="H60" s="140">
        <v>15</v>
      </c>
      <c r="I60" s="140">
        <v>25</v>
      </c>
      <c r="J60" s="140">
        <v>11</v>
      </c>
      <c r="K60" s="140">
        <f t="shared" si="11"/>
        <v>27</v>
      </c>
      <c r="L60" s="140">
        <f t="shared" si="3"/>
        <v>3</v>
      </c>
      <c r="M60" s="140">
        <f t="shared" si="4"/>
        <v>27</v>
      </c>
      <c r="N60" s="140">
        <f t="shared" si="5"/>
        <v>27</v>
      </c>
      <c r="O60" s="140">
        <f t="shared" si="6"/>
        <v>27</v>
      </c>
      <c r="P60" s="140">
        <f t="shared" si="7"/>
        <v>16</v>
      </c>
      <c r="Q60" s="140">
        <f t="shared" si="8"/>
        <v>13</v>
      </c>
      <c r="R60" s="140">
        <f t="shared" si="9"/>
        <v>3</v>
      </c>
      <c r="S60" s="143">
        <f t="shared" si="9"/>
        <v>17</v>
      </c>
      <c r="T60" s="143">
        <f t="shared" si="10"/>
        <v>9348</v>
      </c>
      <c r="V60" s="115" t="s">
        <v>1076</v>
      </c>
      <c r="W60" s="116" t="s">
        <v>1032</v>
      </c>
      <c r="X60" s="116" t="s">
        <v>1032</v>
      </c>
      <c r="Y60" s="116" t="s">
        <v>1032</v>
      </c>
      <c r="Z60" s="116" t="s">
        <v>1032</v>
      </c>
      <c r="AA60" s="116" t="s">
        <v>1032</v>
      </c>
      <c r="AB60" s="116" t="s">
        <v>1032</v>
      </c>
      <c r="AC60" s="116" t="s">
        <v>1032</v>
      </c>
      <c r="AD60" s="116" t="s">
        <v>1032</v>
      </c>
      <c r="AE60" s="116" t="s">
        <v>1163</v>
      </c>
      <c r="AF60" s="116" t="s">
        <v>1032</v>
      </c>
      <c r="AG60" s="116" t="s">
        <v>1032</v>
      </c>
      <c r="AH60" s="116" t="s">
        <v>1032</v>
      </c>
      <c r="AI60" s="116" t="s">
        <v>1032</v>
      </c>
      <c r="AJ60" s="116" t="s">
        <v>1032</v>
      </c>
      <c r="AK60" s="116" t="s">
        <v>1032</v>
      </c>
      <c r="AL60" s="116" t="s">
        <v>1032</v>
      </c>
      <c r="AM60" s="116" t="s">
        <v>1032</v>
      </c>
      <c r="AN60" s="116" t="s">
        <v>1032</v>
      </c>
      <c r="AO60"/>
      <c r="AP60"/>
      <c r="AQ60"/>
      <c r="AR60"/>
    </row>
    <row r="61" spans="1:44" ht="15" thickBot="1" x14ac:dyDescent="0.4">
      <c r="A61" s="140" t="s">
        <v>1024</v>
      </c>
      <c r="B61" s="140">
        <v>1</v>
      </c>
      <c r="C61" s="140">
        <v>1</v>
      </c>
      <c r="D61" s="140">
        <v>25</v>
      </c>
      <c r="E61" s="140">
        <v>1</v>
      </c>
      <c r="F61" s="140">
        <v>1</v>
      </c>
      <c r="G61" s="140">
        <v>25</v>
      </c>
      <c r="H61" s="140">
        <v>17</v>
      </c>
      <c r="I61" s="140">
        <v>12</v>
      </c>
      <c r="J61" s="140">
        <v>18</v>
      </c>
      <c r="K61" s="140">
        <f t="shared" si="11"/>
        <v>27</v>
      </c>
      <c r="L61" s="140">
        <f t="shared" si="3"/>
        <v>27</v>
      </c>
      <c r="M61" s="140">
        <f t="shared" si="4"/>
        <v>3</v>
      </c>
      <c r="N61" s="140">
        <f t="shared" si="5"/>
        <v>27</v>
      </c>
      <c r="O61" s="140">
        <f t="shared" si="6"/>
        <v>27</v>
      </c>
      <c r="P61" s="140">
        <f t="shared" si="7"/>
        <v>3</v>
      </c>
      <c r="Q61" s="140">
        <f t="shared" si="8"/>
        <v>11</v>
      </c>
      <c r="R61" s="140">
        <f t="shared" si="9"/>
        <v>16</v>
      </c>
      <c r="S61" s="143">
        <f t="shared" si="9"/>
        <v>10</v>
      </c>
      <c r="T61" s="143">
        <f t="shared" si="10"/>
        <v>5860</v>
      </c>
      <c r="V61" s="115" t="s">
        <v>1077</v>
      </c>
      <c r="W61" s="116" t="s">
        <v>1032</v>
      </c>
      <c r="X61" s="116" t="s">
        <v>1032</v>
      </c>
      <c r="Y61" s="116" t="s">
        <v>1032</v>
      </c>
      <c r="Z61" s="116" t="s">
        <v>1032</v>
      </c>
      <c r="AA61" s="116" t="s">
        <v>1032</v>
      </c>
      <c r="AB61" s="116" t="s">
        <v>1032</v>
      </c>
      <c r="AC61" s="116" t="s">
        <v>1032</v>
      </c>
      <c r="AD61" s="116" t="s">
        <v>1032</v>
      </c>
      <c r="AE61" s="116" t="s">
        <v>1163</v>
      </c>
      <c r="AF61" s="116" t="s">
        <v>1032</v>
      </c>
      <c r="AG61" s="116" t="s">
        <v>1032</v>
      </c>
      <c r="AH61" s="116" t="s">
        <v>1032</v>
      </c>
      <c r="AI61" s="116" t="s">
        <v>1032</v>
      </c>
      <c r="AJ61" s="116" t="s">
        <v>1032</v>
      </c>
      <c r="AK61" s="116" t="s">
        <v>1032</v>
      </c>
      <c r="AL61" s="116" t="s">
        <v>1032</v>
      </c>
      <c r="AM61" s="116" t="s">
        <v>1032</v>
      </c>
      <c r="AN61" s="116" t="s">
        <v>1032</v>
      </c>
      <c r="AO61"/>
      <c r="AP61"/>
      <c r="AQ61"/>
      <c r="AR61"/>
    </row>
    <row r="62" spans="1:44" ht="15" thickBot="1" x14ac:dyDescent="0.4">
      <c r="A62" s="140" t="s">
        <v>1025</v>
      </c>
      <c r="B62" s="140">
        <v>1</v>
      </c>
      <c r="C62" s="140">
        <v>1</v>
      </c>
      <c r="D62" s="140">
        <v>1</v>
      </c>
      <c r="E62" s="140">
        <v>1</v>
      </c>
      <c r="F62" s="140">
        <v>1</v>
      </c>
      <c r="G62" s="140">
        <v>17</v>
      </c>
      <c r="H62" s="140">
        <v>24</v>
      </c>
      <c r="I62" s="140">
        <v>7</v>
      </c>
      <c r="J62" s="140">
        <v>13</v>
      </c>
      <c r="K62" s="140">
        <f t="shared" si="11"/>
        <v>27</v>
      </c>
      <c r="L62" s="140">
        <f t="shared" si="3"/>
        <v>27</v>
      </c>
      <c r="M62" s="140">
        <f t="shared" si="4"/>
        <v>27</v>
      </c>
      <c r="N62" s="140">
        <f t="shared" si="5"/>
        <v>27</v>
      </c>
      <c r="O62" s="140">
        <f t="shared" si="6"/>
        <v>27</v>
      </c>
      <c r="P62" s="140">
        <f t="shared" si="7"/>
        <v>11</v>
      </c>
      <c r="Q62" s="140">
        <f t="shared" si="8"/>
        <v>4</v>
      </c>
      <c r="R62" s="140">
        <f t="shared" si="9"/>
        <v>21</v>
      </c>
      <c r="S62" s="143">
        <f t="shared" si="9"/>
        <v>15</v>
      </c>
      <c r="T62" s="143">
        <f t="shared" si="10"/>
        <v>3132</v>
      </c>
      <c r="V62" s="115" t="s">
        <v>1078</v>
      </c>
      <c r="W62" s="116" t="s">
        <v>1032</v>
      </c>
      <c r="X62" s="116" t="s">
        <v>1032</v>
      </c>
      <c r="Y62" s="116" t="s">
        <v>1032</v>
      </c>
      <c r="Z62" s="116" t="s">
        <v>1032</v>
      </c>
      <c r="AA62" s="116" t="s">
        <v>1032</v>
      </c>
      <c r="AB62" s="116" t="s">
        <v>1032</v>
      </c>
      <c r="AC62" s="116" t="s">
        <v>1032</v>
      </c>
      <c r="AD62" s="116" t="s">
        <v>1032</v>
      </c>
      <c r="AE62" s="116" t="s">
        <v>1032</v>
      </c>
      <c r="AF62" s="116" t="s">
        <v>1032</v>
      </c>
      <c r="AG62" s="116" t="s">
        <v>1032</v>
      </c>
      <c r="AH62" s="116" t="s">
        <v>1032</v>
      </c>
      <c r="AI62" s="116" t="s">
        <v>1032</v>
      </c>
      <c r="AJ62" s="116" t="s">
        <v>1032</v>
      </c>
      <c r="AK62" s="116" t="s">
        <v>1032</v>
      </c>
      <c r="AL62" s="116" t="s">
        <v>1032</v>
      </c>
      <c r="AM62" s="116" t="s">
        <v>1032</v>
      </c>
      <c r="AN62" s="116" t="s">
        <v>1032</v>
      </c>
      <c r="AO62"/>
      <c r="AP62"/>
      <c r="AQ62"/>
      <c r="AR62"/>
    </row>
    <row r="63" spans="1:44" ht="15" thickBot="1" x14ac:dyDescent="0.4">
      <c r="A63" s="140" t="s">
        <v>1026</v>
      </c>
      <c r="B63" s="140">
        <v>27</v>
      </c>
      <c r="C63" s="140">
        <v>27</v>
      </c>
      <c r="D63" s="140">
        <v>23</v>
      </c>
      <c r="E63" s="140">
        <v>1</v>
      </c>
      <c r="F63" s="140">
        <v>1</v>
      </c>
      <c r="G63" s="140">
        <v>26</v>
      </c>
      <c r="H63" s="140">
        <v>4</v>
      </c>
      <c r="I63" s="140">
        <v>10</v>
      </c>
      <c r="J63" s="140">
        <v>7</v>
      </c>
      <c r="K63" s="140">
        <f t="shared" si="11"/>
        <v>1</v>
      </c>
      <c r="L63" s="140">
        <f t="shared" si="3"/>
        <v>1</v>
      </c>
      <c r="M63" s="140">
        <f t="shared" si="4"/>
        <v>5</v>
      </c>
      <c r="N63" s="140">
        <f t="shared" si="5"/>
        <v>27</v>
      </c>
      <c r="O63" s="140">
        <f t="shared" si="6"/>
        <v>27</v>
      </c>
      <c r="P63" s="140">
        <f t="shared" si="7"/>
        <v>2</v>
      </c>
      <c r="Q63" s="140">
        <f t="shared" si="8"/>
        <v>24</v>
      </c>
      <c r="R63" s="140">
        <f t="shared" si="9"/>
        <v>18</v>
      </c>
      <c r="S63" s="143">
        <f t="shared" si="9"/>
        <v>21</v>
      </c>
      <c r="T63" s="143">
        <f t="shared" si="10"/>
        <v>7639</v>
      </c>
      <c r="V63" s="115" t="s">
        <v>1079</v>
      </c>
      <c r="W63" s="116" t="s">
        <v>1032</v>
      </c>
      <c r="X63" s="116" t="s">
        <v>1032</v>
      </c>
      <c r="Y63" s="116" t="s">
        <v>1032</v>
      </c>
      <c r="Z63" s="116" t="s">
        <v>1032</v>
      </c>
      <c r="AA63" s="116" t="s">
        <v>1032</v>
      </c>
      <c r="AB63" s="116" t="s">
        <v>1032</v>
      </c>
      <c r="AC63" s="116" t="s">
        <v>1032</v>
      </c>
      <c r="AD63" s="116" t="s">
        <v>1032</v>
      </c>
      <c r="AE63" s="116" t="s">
        <v>1032</v>
      </c>
      <c r="AF63" s="116" t="s">
        <v>1032</v>
      </c>
      <c r="AG63" s="116" t="s">
        <v>1032</v>
      </c>
      <c r="AH63" s="116" t="s">
        <v>1032</v>
      </c>
      <c r="AI63" s="116" t="s">
        <v>1032</v>
      </c>
      <c r="AJ63" s="116" t="s">
        <v>1032</v>
      </c>
      <c r="AK63" s="116" t="s">
        <v>1032</v>
      </c>
      <c r="AL63" s="116" t="s">
        <v>1032</v>
      </c>
      <c r="AM63" s="116" t="s">
        <v>1032</v>
      </c>
      <c r="AN63" s="116" t="s">
        <v>1032</v>
      </c>
      <c r="AO63"/>
      <c r="AP63"/>
      <c r="AQ63"/>
      <c r="AR63"/>
    </row>
    <row r="64" spans="1:44" ht="18.5" thickBot="1" x14ac:dyDescent="0.4">
      <c r="V64" s="111" t="s">
        <v>1245</v>
      </c>
      <c r="W64" s="146" t="s">
        <v>1188</v>
      </c>
      <c r="X64" s="146" t="s">
        <v>1188</v>
      </c>
      <c r="Y64" s="146" t="s">
        <v>1188</v>
      </c>
      <c r="Z64" s="146" t="s">
        <v>1188</v>
      </c>
      <c r="AA64" s="146" t="s">
        <v>1188</v>
      </c>
      <c r="AB64" s="146" t="s">
        <v>1188</v>
      </c>
      <c r="AC64" s="146" t="s">
        <v>1188</v>
      </c>
      <c r="AD64" s="146" t="s">
        <v>1188</v>
      </c>
      <c r="AE64" s="146" t="s">
        <v>1188</v>
      </c>
      <c r="AF64" s="148" t="s">
        <v>1189</v>
      </c>
      <c r="AG64" s="148" t="s">
        <v>1189</v>
      </c>
      <c r="AH64" s="148" t="s">
        <v>1189</v>
      </c>
      <c r="AI64" s="148" t="s">
        <v>1189</v>
      </c>
      <c r="AJ64" s="148" t="s">
        <v>1189</v>
      </c>
      <c r="AK64" s="148" t="s">
        <v>1189</v>
      </c>
      <c r="AL64" s="148" t="s">
        <v>1189</v>
      </c>
      <c r="AM64" s="148" t="s">
        <v>1189</v>
      </c>
      <c r="AN64" s="148" t="s">
        <v>1189</v>
      </c>
      <c r="AO64"/>
      <c r="AP64"/>
      <c r="AQ64"/>
      <c r="AR64"/>
    </row>
    <row r="65" spans="22:44" ht="15" thickBot="1" x14ac:dyDescent="0.4">
      <c r="V65" s="115" t="s">
        <v>1191</v>
      </c>
      <c r="W65" s="115" t="str">
        <f>W94</f>
        <v>clinical risk groups</v>
      </c>
      <c r="X65" s="115" t="str">
        <f t="shared" ref="X65:AE65" si="12">X94</f>
        <v>pregnant women</v>
      </c>
      <c r="Y65" s="115" t="str">
        <f t="shared" si="12"/>
        <v>HCWs</v>
      </c>
      <c r="Z65" s="115" t="str">
        <f t="shared" si="12"/>
        <v>Staff of long-term care facilities</v>
      </c>
      <c r="AA65" s="115" t="str">
        <f t="shared" si="12"/>
        <v>Residents of long-term care facilities</v>
      </c>
      <c r="AB65" s="115" t="str">
        <f t="shared" si="12"/>
        <v>Older population groups</v>
      </c>
      <c r="AC65" s="115" t="str">
        <f t="shared" si="12"/>
        <v>Population density</v>
      </c>
      <c r="AD65" s="115" t="str">
        <f t="shared" si="12"/>
        <v>Urbanisation grade</v>
      </c>
      <c r="AE65" s="115" t="str">
        <f t="shared" si="12"/>
        <v>Infection ratio</v>
      </c>
      <c r="AF65" s="147" t="str">
        <f>W65</f>
        <v>clinical risk groups</v>
      </c>
      <c r="AG65" s="147" t="str">
        <f t="shared" ref="AG65" si="13">X65</f>
        <v>pregnant women</v>
      </c>
      <c r="AH65" s="147" t="str">
        <f t="shared" ref="AH65" si="14">Y65</f>
        <v>HCWs</v>
      </c>
      <c r="AI65" s="147" t="str">
        <f t="shared" ref="AI65" si="15">Z65</f>
        <v>Staff of long-term care facilities</v>
      </c>
      <c r="AJ65" s="147" t="str">
        <f t="shared" ref="AJ65" si="16">AA65</f>
        <v>Residents of long-term care facilities</v>
      </c>
      <c r="AK65" s="147" t="str">
        <f t="shared" ref="AK65" si="17">AB65</f>
        <v>Older population groups</v>
      </c>
      <c r="AL65" s="147" t="str">
        <f t="shared" ref="AL65" si="18">AC65</f>
        <v>Population density</v>
      </c>
      <c r="AM65" s="147" t="str">
        <f t="shared" ref="AM65" si="19">AD65</f>
        <v>Urbanisation grade</v>
      </c>
      <c r="AN65" s="147" t="str">
        <f t="shared" ref="AN65" si="20">AE65</f>
        <v>Infection ratio</v>
      </c>
      <c r="AO65"/>
      <c r="AP65"/>
      <c r="AQ65"/>
      <c r="AR65"/>
    </row>
    <row r="66" spans="22:44" ht="15" thickBot="1" x14ac:dyDescent="0.4">
      <c r="V66" s="115" t="s">
        <v>1028</v>
      </c>
      <c r="W66" s="153">
        <v>0</v>
      </c>
      <c r="X66" s="153">
        <v>0</v>
      </c>
      <c r="Y66" s="116">
        <v>0</v>
      </c>
      <c r="Z66" s="153">
        <v>0</v>
      </c>
      <c r="AA66" s="153">
        <v>0</v>
      </c>
      <c r="AB66" s="116">
        <v>4216.8999999999996</v>
      </c>
      <c r="AC66" s="116">
        <v>3331</v>
      </c>
      <c r="AD66" s="116">
        <v>1451.3</v>
      </c>
      <c r="AE66" s="116">
        <v>3636.9</v>
      </c>
      <c r="AF66" s="116">
        <v>3878.8</v>
      </c>
      <c r="AG66" s="116">
        <v>2971.2</v>
      </c>
      <c r="AH66" s="157">
        <v>9836.2999999999993</v>
      </c>
      <c r="AI66" s="116">
        <v>2272.3000000000002</v>
      </c>
      <c r="AJ66" s="116">
        <v>0</v>
      </c>
      <c r="AK66" s="116">
        <v>1628.4</v>
      </c>
      <c r="AL66" s="116">
        <v>3426.6</v>
      </c>
      <c r="AM66" s="116">
        <v>8199.6</v>
      </c>
      <c r="AN66" s="116">
        <v>1780</v>
      </c>
      <c r="AO66"/>
      <c r="AP66"/>
      <c r="AQ66"/>
      <c r="AR66"/>
    </row>
    <row r="67" spans="22:44" ht="15" thickBot="1" x14ac:dyDescent="0.4">
      <c r="V67" s="115" t="s">
        <v>1042</v>
      </c>
      <c r="W67" s="116">
        <v>0</v>
      </c>
      <c r="X67" s="116">
        <v>0</v>
      </c>
      <c r="Y67" s="116">
        <v>0</v>
      </c>
      <c r="Z67" s="116">
        <v>0</v>
      </c>
      <c r="AA67" s="116">
        <v>0</v>
      </c>
      <c r="AB67" s="116">
        <v>4216.8999999999996</v>
      </c>
      <c r="AC67" s="116">
        <v>0</v>
      </c>
      <c r="AD67" s="116">
        <v>1451.3</v>
      </c>
      <c r="AE67" s="116">
        <v>3636.9</v>
      </c>
      <c r="AF67" s="116">
        <v>2139.3000000000002</v>
      </c>
      <c r="AG67" s="116">
        <v>0</v>
      </c>
      <c r="AH67" s="116">
        <v>2674.2</v>
      </c>
      <c r="AI67" s="116">
        <v>0</v>
      </c>
      <c r="AJ67" s="116">
        <v>0</v>
      </c>
      <c r="AK67" s="116">
        <v>392.6</v>
      </c>
      <c r="AL67" s="116">
        <v>3426.6</v>
      </c>
      <c r="AM67" s="116">
        <v>3161.2</v>
      </c>
      <c r="AN67" s="116">
        <v>1780</v>
      </c>
      <c r="AO67"/>
      <c r="AP67"/>
      <c r="AQ67"/>
      <c r="AR67"/>
    </row>
    <row r="68" spans="22:44" ht="15" thickBot="1" x14ac:dyDescent="0.4">
      <c r="V68" s="115" t="s">
        <v>1046</v>
      </c>
      <c r="W68" s="116">
        <v>0</v>
      </c>
      <c r="X68" s="116">
        <v>0</v>
      </c>
      <c r="Y68" s="116">
        <v>0</v>
      </c>
      <c r="Z68" s="116">
        <v>0</v>
      </c>
      <c r="AA68" s="116">
        <v>0</v>
      </c>
      <c r="AB68" s="116">
        <v>4216.8999999999996</v>
      </c>
      <c r="AC68" s="116">
        <v>0</v>
      </c>
      <c r="AD68" s="116">
        <v>1451.3</v>
      </c>
      <c r="AE68" s="116">
        <v>3636.9</v>
      </c>
      <c r="AF68" s="116">
        <v>2139.3000000000002</v>
      </c>
      <c r="AG68" s="116">
        <v>0</v>
      </c>
      <c r="AH68" s="116">
        <v>2674.2</v>
      </c>
      <c r="AI68" s="116">
        <v>0</v>
      </c>
      <c r="AJ68" s="116">
        <v>0</v>
      </c>
      <c r="AK68" s="116">
        <v>392.6</v>
      </c>
      <c r="AL68" s="116">
        <v>3426.6</v>
      </c>
      <c r="AM68" s="116">
        <v>2883.4</v>
      </c>
      <c r="AN68" s="116">
        <v>1780</v>
      </c>
      <c r="AO68"/>
      <c r="AP68"/>
      <c r="AQ68"/>
      <c r="AR68"/>
    </row>
    <row r="69" spans="22:44" ht="15" thickBot="1" x14ac:dyDescent="0.4">
      <c r="V69" s="115" t="s">
        <v>1048</v>
      </c>
      <c r="W69" s="116">
        <v>0</v>
      </c>
      <c r="X69" s="116">
        <v>0</v>
      </c>
      <c r="Y69" s="116">
        <v>0</v>
      </c>
      <c r="Z69" s="116">
        <v>0</v>
      </c>
      <c r="AA69" s="116">
        <v>0</v>
      </c>
      <c r="AB69" s="116">
        <v>4216.8999999999996</v>
      </c>
      <c r="AC69" s="116">
        <v>0</v>
      </c>
      <c r="AD69" s="116">
        <v>1451.3</v>
      </c>
      <c r="AE69" s="116">
        <v>3636.9</v>
      </c>
      <c r="AF69" s="116">
        <v>0</v>
      </c>
      <c r="AG69" s="116">
        <v>0</v>
      </c>
      <c r="AH69" s="116">
        <v>2674.2</v>
      </c>
      <c r="AI69" s="116">
        <v>0</v>
      </c>
      <c r="AJ69" s="116">
        <v>0</v>
      </c>
      <c r="AK69" s="116">
        <v>392.6</v>
      </c>
      <c r="AL69" s="116">
        <v>3426.6</v>
      </c>
      <c r="AM69" s="116">
        <v>2023.5</v>
      </c>
      <c r="AN69" s="116">
        <v>1780</v>
      </c>
      <c r="AO69"/>
      <c r="AP69"/>
      <c r="AQ69"/>
      <c r="AR69"/>
    </row>
    <row r="70" spans="22:44" ht="15" thickBot="1" x14ac:dyDescent="0.4">
      <c r="V70" s="115" t="s">
        <v>1049</v>
      </c>
      <c r="W70" s="116">
        <v>0</v>
      </c>
      <c r="X70" s="116">
        <v>0</v>
      </c>
      <c r="Y70" s="116">
        <v>0</v>
      </c>
      <c r="Z70" s="116">
        <v>0</v>
      </c>
      <c r="AA70" s="116">
        <v>0</v>
      </c>
      <c r="AB70" s="116">
        <v>4216.8999999999996</v>
      </c>
      <c r="AC70" s="116">
        <v>0</v>
      </c>
      <c r="AD70" s="116">
        <v>1451.3</v>
      </c>
      <c r="AE70" s="116">
        <v>691.1</v>
      </c>
      <c r="AF70" s="116">
        <v>0</v>
      </c>
      <c r="AG70" s="116">
        <v>0</v>
      </c>
      <c r="AH70" s="116">
        <v>0</v>
      </c>
      <c r="AI70" s="116">
        <v>0</v>
      </c>
      <c r="AJ70" s="116">
        <v>0</v>
      </c>
      <c r="AK70" s="116">
        <v>392.6</v>
      </c>
      <c r="AL70" s="116">
        <v>3426.6</v>
      </c>
      <c r="AM70" s="116">
        <v>2023.5</v>
      </c>
      <c r="AN70" s="157">
        <v>1780</v>
      </c>
      <c r="AO70"/>
      <c r="AP70"/>
      <c r="AQ70"/>
      <c r="AR70"/>
    </row>
    <row r="71" spans="22:44" ht="15" thickBot="1" x14ac:dyDescent="0.4">
      <c r="V71" s="115" t="s">
        <v>1051</v>
      </c>
      <c r="W71" s="116">
        <v>0</v>
      </c>
      <c r="X71" s="116">
        <v>0</v>
      </c>
      <c r="Y71" s="116">
        <v>0</v>
      </c>
      <c r="Z71" s="116">
        <v>0</v>
      </c>
      <c r="AA71" s="116">
        <v>0</v>
      </c>
      <c r="AB71" s="116">
        <v>4216.8999999999996</v>
      </c>
      <c r="AC71" s="116">
        <v>0</v>
      </c>
      <c r="AD71" s="116">
        <v>1451.3</v>
      </c>
      <c r="AE71" s="116">
        <v>691.1</v>
      </c>
      <c r="AF71" s="116">
        <v>0</v>
      </c>
      <c r="AG71" s="116">
        <v>0</v>
      </c>
      <c r="AH71" s="116">
        <v>0</v>
      </c>
      <c r="AI71" s="116">
        <v>0</v>
      </c>
      <c r="AJ71" s="116">
        <v>0</v>
      </c>
      <c r="AK71" s="116">
        <v>392.6</v>
      </c>
      <c r="AL71" s="116">
        <v>3426.6</v>
      </c>
      <c r="AM71" s="116">
        <v>2023.5</v>
      </c>
      <c r="AN71" s="116">
        <v>1780</v>
      </c>
      <c r="AO71"/>
      <c r="AP71"/>
      <c r="AQ71"/>
      <c r="AR71"/>
    </row>
    <row r="72" spans="22:44" ht="15" thickBot="1" x14ac:dyDescent="0.4">
      <c r="V72" s="115" t="s">
        <v>1052</v>
      </c>
      <c r="W72" s="116">
        <v>0</v>
      </c>
      <c r="X72" s="116">
        <v>0</v>
      </c>
      <c r="Y72" s="116">
        <v>0</v>
      </c>
      <c r="Z72" s="116">
        <v>0</v>
      </c>
      <c r="AA72" s="116">
        <v>0</v>
      </c>
      <c r="AB72" s="116">
        <v>4216.8999999999996</v>
      </c>
      <c r="AC72" s="116">
        <v>0</v>
      </c>
      <c r="AD72" s="116">
        <v>0</v>
      </c>
      <c r="AE72" s="116">
        <v>691.1</v>
      </c>
      <c r="AF72" s="116">
        <v>0</v>
      </c>
      <c r="AG72" s="116">
        <v>0</v>
      </c>
      <c r="AH72" s="116">
        <v>0</v>
      </c>
      <c r="AI72" s="116">
        <v>0</v>
      </c>
      <c r="AJ72" s="116">
        <v>0</v>
      </c>
      <c r="AK72" s="116">
        <v>392.6</v>
      </c>
      <c r="AL72" s="116">
        <v>3426.6</v>
      </c>
      <c r="AM72" s="116">
        <v>2023.5</v>
      </c>
      <c r="AN72" s="116">
        <v>1780</v>
      </c>
      <c r="AO72"/>
      <c r="AP72"/>
      <c r="AQ72"/>
      <c r="AR72"/>
    </row>
    <row r="73" spans="22:44" ht="15" thickBot="1" x14ac:dyDescent="0.4">
      <c r="V73" s="115" t="s">
        <v>1053</v>
      </c>
      <c r="W73" s="116">
        <v>0</v>
      </c>
      <c r="X73" s="116">
        <v>0</v>
      </c>
      <c r="Y73" s="116">
        <v>0</v>
      </c>
      <c r="Z73" s="116">
        <v>0</v>
      </c>
      <c r="AA73" s="116">
        <v>0</v>
      </c>
      <c r="AB73" s="116">
        <v>4216.8999999999996</v>
      </c>
      <c r="AC73" s="116">
        <v>0</v>
      </c>
      <c r="AD73" s="116">
        <v>0</v>
      </c>
      <c r="AE73" s="116">
        <v>691.1</v>
      </c>
      <c r="AF73" s="116">
        <v>0</v>
      </c>
      <c r="AG73" s="116">
        <v>0</v>
      </c>
      <c r="AH73" s="116">
        <v>0</v>
      </c>
      <c r="AI73" s="116">
        <v>0</v>
      </c>
      <c r="AJ73" s="116">
        <v>0</v>
      </c>
      <c r="AK73" s="116">
        <v>392.6</v>
      </c>
      <c r="AL73" s="116">
        <v>2865.3</v>
      </c>
      <c r="AM73" s="116">
        <v>2023.5</v>
      </c>
      <c r="AN73" s="116">
        <v>1780</v>
      </c>
      <c r="AO73"/>
      <c r="AP73"/>
      <c r="AQ73"/>
      <c r="AR73"/>
    </row>
    <row r="74" spans="22:44" ht="15" thickBot="1" x14ac:dyDescent="0.4">
      <c r="V74" s="115" t="s">
        <v>1056</v>
      </c>
      <c r="W74" s="116">
        <v>0</v>
      </c>
      <c r="X74" s="116">
        <v>0</v>
      </c>
      <c r="Y74" s="116">
        <v>0</v>
      </c>
      <c r="Z74" s="116">
        <v>0</v>
      </c>
      <c r="AA74" s="116">
        <v>0</v>
      </c>
      <c r="AB74" s="116">
        <v>4216.3999999999996</v>
      </c>
      <c r="AC74" s="116">
        <v>0</v>
      </c>
      <c r="AD74" s="116">
        <v>0</v>
      </c>
      <c r="AE74" s="116">
        <v>691.1</v>
      </c>
      <c r="AF74" s="116">
        <v>0</v>
      </c>
      <c r="AG74" s="116">
        <v>0</v>
      </c>
      <c r="AH74" s="116">
        <v>0</v>
      </c>
      <c r="AI74" s="116">
        <v>0</v>
      </c>
      <c r="AJ74" s="116">
        <v>0</v>
      </c>
      <c r="AK74" s="116">
        <v>0</v>
      </c>
      <c r="AL74" s="116">
        <v>2865.3</v>
      </c>
      <c r="AM74" s="116">
        <v>2023.5</v>
      </c>
      <c r="AN74" s="116">
        <v>1780</v>
      </c>
      <c r="AO74"/>
      <c r="AP74"/>
      <c r="AQ74"/>
      <c r="AR74"/>
    </row>
    <row r="75" spans="22:44" ht="15" thickBot="1" x14ac:dyDescent="0.4">
      <c r="V75" s="115" t="s">
        <v>1059</v>
      </c>
      <c r="W75" s="116">
        <v>0</v>
      </c>
      <c r="X75" s="116">
        <v>0</v>
      </c>
      <c r="Y75" s="116">
        <v>0</v>
      </c>
      <c r="Z75" s="116">
        <v>0</v>
      </c>
      <c r="AA75" s="116">
        <v>0</v>
      </c>
      <c r="AB75" s="116">
        <v>3475.4</v>
      </c>
      <c r="AC75" s="116">
        <v>0</v>
      </c>
      <c r="AD75" s="116">
        <v>0</v>
      </c>
      <c r="AE75" s="116">
        <v>691.1</v>
      </c>
      <c r="AF75" s="116">
        <v>0</v>
      </c>
      <c r="AG75" s="116">
        <v>0</v>
      </c>
      <c r="AH75" s="116">
        <v>0</v>
      </c>
      <c r="AI75" s="116">
        <v>0</v>
      </c>
      <c r="AJ75" s="116">
        <v>0</v>
      </c>
      <c r="AK75" s="116">
        <v>0</v>
      </c>
      <c r="AL75" s="116">
        <v>548.29999999999995</v>
      </c>
      <c r="AM75" s="116">
        <v>2023.5</v>
      </c>
      <c r="AN75" s="116">
        <v>1780</v>
      </c>
      <c r="AO75"/>
      <c r="AP75"/>
      <c r="AQ75"/>
      <c r="AR75"/>
    </row>
    <row r="76" spans="22:44" ht="15" thickBot="1" x14ac:dyDescent="0.4">
      <c r="V76" s="115" t="s">
        <v>1061</v>
      </c>
      <c r="W76" s="116">
        <v>0</v>
      </c>
      <c r="X76" s="116">
        <v>0</v>
      </c>
      <c r="Y76" s="116">
        <v>0</v>
      </c>
      <c r="Z76" s="116">
        <v>0</v>
      </c>
      <c r="AA76" s="116">
        <v>0</v>
      </c>
      <c r="AB76" s="116">
        <v>3475.4</v>
      </c>
      <c r="AC76" s="116">
        <v>0</v>
      </c>
      <c r="AD76" s="116">
        <v>0</v>
      </c>
      <c r="AE76" s="116">
        <v>691.1</v>
      </c>
      <c r="AF76" s="116">
        <v>0</v>
      </c>
      <c r="AG76" s="116">
        <v>0</v>
      </c>
      <c r="AH76" s="116">
        <v>0</v>
      </c>
      <c r="AI76" s="116">
        <v>0</v>
      </c>
      <c r="AJ76" s="116">
        <v>0</v>
      </c>
      <c r="AK76" s="116">
        <v>0</v>
      </c>
      <c r="AL76" s="116">
        <v>548.29999999999995</v>
      </c>
      <c r="AM76" s="116">
        <v>1431.1</v>
      </c>
      <c r="AN76" s="116">
        <v>1780</v>
      </c>
      <c r="AO76"/>
      <c r="AP76"/>
      <c r="AQ76"/>
      <c r="AR76"/>
    </row>
    <row r="77" spans="22:44" ht="15" thickBot="1" x14ac:dyDescent="0.4">
      <c r="V77" s="115" t="s">
        <v>1063</v>
      </c>
      <c r="W77" s="116">
        <v>0</v>
      </c>
      <c r="X77" s="116">
        <v>0</v>
      </c>
      <c r="Y77" s="116">
        <v>0</v>
      </c>
      <c r="Z77" s="116">
        <v>0</v>
      </c>
      <c r="AA77" s="116">
        <v>0</v>
      </c>
      <c r="AB77" s="116">
        <v>3475.4</v>
      </c>
      <c r="AC77" s="116">
        <v>0</v>
      </c>
      <c r="AD77" s="116">
        <v>0</v>
      </c>
      <c r="AE77" s="116">
        <v>691.1</v>
      </c>
      <c r="AF77" s="116">
        <v>0</v>
      </c>
      <c r="AG77" s="116">
        <v>0</v>
      </c>
      <c r="AH77" s="116">
        <v>0</v>
      </c>
      <c r="AI77" s="116">
        <v>0</v>
      </c>
      <c r="AJ77" s="116">
        <v>0</v>
      </c>
      <c r="AK77" s="116">
        <v>0</v>
      </c>
      <c r="AL77" s="116">
        <v>548.29999999999995</v>
      </c>
      <c r="AM77" s="157">
        <v>1431.1</v>
      </c>
      <c r="AN77" s="116">
        <v>1780</v>
      </c>
      <c r="AO77"/>
      <c r="AP77"/>
      <c r="AQ77"/>
      <c r="AR77"/>
    </row>
    <row r="78" spans="22:44" ht="15" thickBot="1" x14ac:dyDescent="0.4">
      <c r="V78" s="115" t="s">
        <v>1064</v>
      </c>
      <c r="W78" s="116">
        <v>0</v>
      </c>
      <c r="X78" s="116">
        <v>0</v>
      </c>
      <c r="Y78" s="116">
        <v>0</v>
      </c>
      <c r="Z78" s="116">
        <v>0</v>
      </c>
      <c r="AA78" s="116">
        <v>0</v>
      </c>
      <c r="AB78" s="116">
        <v>18.2</v>
      </c>
      <c r="AC78" s="153">
        <v>0</v>
      </c>
      <c r="AD78" s="116">
        <v>0</v>
      </c>
      <c r="AE78" s="116">
        <v>691.1</v>
      </c>
      <c r="AF78" s="116">
        <v>0</v>
      </c>
      <c r="AG78" s="116">
        <v>0</v>
      </c>
      <c r="AH78" s="116">
        <v>0</v>
      </c>
      <c r="AI78" s="116">
        <v>0</v>
      </c>
      <c r="AJ78" s="116">
        <v>0</v>
      </c>
      <c r="AK78" s="157">
        <v>0</v>
      </c>
      <c r="AL78" s="116">
        <v>548.29999999999995</v>
      </c>
      <c r="AM78" s="116">
        <v>1431.1</v>
      </c>
      <c r="AN78" s="116">
        <v>1780</v>
      </c>
      <c r="AO78"/>
      <c r="AP78"/>
      <c r="AQ78"/>
      <c r="AR78"/>
    </row>
    <row r="79" spans="22:44" ht="15" thickBot="1" x14ac:dyDescent="0.4">
      <c r="V79" s="115" t="s">
        <v>1065</v>
      </c>
      <c r="W79" s="116">
        <v>0</v>
      </c>
      <c r="X79" s="116">
        <v>0</v>
      </c>
      <c r="Y79" s="116">
        <v>0</v>
      </c>
      <c r="Z79" s="116">
        <v>0</v>
      </c>
      <c r="AA79" s="116">
        <v>0</v>
      </c>
      <c r="AB79" s="116">
        <v>18.2</v>
      </c>
      <c r="AC79" s="116">
        <v>0</v>
      </c>
      <c r="AD79" s="116">
        <v>0</v>
      </c>
      <c r="AE79" s="116">
        <v>691.1</v>
      </c>
      <c r="AF79" s="116">
        <v>0</v>
      </c>
      <c r="AG79" s="116">
        <v>0</v>
      </c>
      <c r="AH79" s="116">
        <v>0</v>
      </c>
      <c r="AI79" s="116">
        <v>0</v>
      </c>
      <c r="AJ79" s="116">
        <v>0</v>
      </c>
      <c r="AK79" s="116">
        <v>0</v>
      </c>
      <c r="AL79" s="116">
        <v>548.29999999999995</v>
      </c>
      <c r="AM79" s="116">
        <v>0</v>
      </c>
      <c r="AN79" s="116">
        <v>1272.7</v>
      </c>
      <c r="AO79"/>
      <c r="AP79"/>
      <c r="AQ79"/>
      <c r="AR79"/>
    </row>
    <row r="80" spans="22:44" ht="15" thickBot="1" x14ac:dyDescent="0.4">
      <c r="V80" s="115" t="s">
        <v>1067</v>
      </c>
      <c r="W80" s="116">
        <v>0</v>
      </c>
      <c r="X80" s="116">
        <v>0</v>
      </c>
      <c r="Y80" s="116">
        <v>0</v>
      </c>
      <c r="Z80" s="116">
        <v>0</v>
      </c>
      <c r="AA80" s="116">
        <v>0</v>
      </c>
      <c r="AB80" s="153">
        <v>18.2</v>
      </c>
      <c r="AC80" s="116">
        <v>0</v>
      </c>
      <c r="AD80" s="116">
        <v>0</v>
      </c>
      <c r="AE80" s="116">
        <v>691.1</v>
      </c>
      <c r="AF80" s="116">
        <v>0</v>
      </c>
      <c r="AG80" s="116">
        <v>0</v>
      </c>
      <c r="AH80" s="116">
        <v>0</v>
      </c>
      <c r="AI80" s="116">
        <v>0</v>
      </c>
      <c r="AJ80" s="116">
        <v>0</v>
      </c>
      <c r="AK80" s="116">
        <v>0</v>
      </c>
      <c r="AL80" s="157">
        <v>116.8</v>
      </c>
      <c r="AM80" s="116">
        <v>0</v>
      </c>
      <c r="AN80" s="116">
        <v>1272.7</v>
      </c>
      <c r="AO80"/>
      <c r="AP80"/>
      <c r="AQ80"/>
      <c r="AR80"/>
    </row>
    <row r="81" spans="22:54" ht="15" thickBot="1" x14ac:dyDescent="0.4">
      <c r="V81" s="115" t="s">
        <v>1068</v>
      </c>
      <c r="W81" s="116">
        <v>0</v>
      </c>
      <c r="X81" s="116">
        <v>0</v>
      </c>
      <c r="Y81" s="116">
        <v>0</v>
      </c>
      <c r="Z81" s="116">
        <v>0</v>
      </c>
      <c r="AA81" s="116">
        <v>0</v>
      </c>
      <c r="AB81" s="116">
        <v>18.2</v>
      </c>
      <c r="AC81" s="116">
        <v>0</v>
      </c>
      <c r="AD81" s="153">
        <v>0</v>
      </c>
      <c r="AE81" s="116">
        <v>691.1</v>
      </c>
      <c r="AF81" s="116">
        <v>0</v>
      </c>
      <c r="AG81" s="116">
        <v>0</v>
      </c>
      <c r="AH81" s="116">
        <v>0</v>
      </c>
      <c r="AI81" s="116">
        <v>0</v>
      </c>
      <c r="AJ81" s="116">
        <v>0</v>
      </c>
      <c r="AK81" s="116">
        <v>0</v>
      </c>
      <c r="AL81" s="116">
        <v>116.8</v>
      </c>
      <c r="AM81" s="116">
        <v>0</v>
      </c>
      <c r="AN81" s="116">
        <v>1272.7</v>
      </c>
      <c r="AO81"/>
      <c r="AP81"/>
      <c r="AQ81"/>
      <c r="AR81"/>
    </row>
    <row r="82" spans="22:54" ht="15" thickBot="1" x14ac:dyDescent="0.4">
      <c r="V82" s="115" t="s">
        <v>1069</v>
      </c>
      <c r="W82" s="116">
        <v>0</v>
      </c>
      <c r="X82" s="116">
        <v>0</v>
      </c>
      <c r="Y82" s="116">
        <v>0</v>
      </c>
      <c r="Z82" s="116">
        <v>0</v>
      </c>
      <c r="AA82" s="116">
        <v>0</v>
      </c>
      <c r="AB82" s="116">
        <v>18.2</v>
      </c>
      <c r="AC82" s="116">
        <v>0</v>
      </c>
      <c r="AD82" s="116">
        <v>0</v>
      </c>
      <c r="AE82" s="116">
        <v>691.1</v>
      </c>
      <c r="AF82" s="116">
        <v>0</v>
      </c>
      <c r="AG82" s="116">
        <v>0</v>
      </c>
      <c r="AH82" s="116">
        <v>0</v>
      </c>
      <c r="AI82" s="116">
        <v>0</v>
      </c>
      <c r="AJ82" s="116">
        <v>0</v>
      </c>
      <c r="AK82" s="116">
        <v>0</v>
      </c>
      <c r="AL82" s="116">
        <v>116.8</v>
      </c>
      <c r="AM82" s="116">
        <v>0</v>
      </c>
      <c r="AN82" s="116">
        <v>1272.7</v>
      </c>
      <c r="AO82"/>
      <c r="AP82"/>
      <c r="AQ82"/>
      <c r="AR82"/>
    </row>
    <row r="83" spans="22:54" ht="15" thickBot="1" x14ac:dyDescent="0.4">
      <c r="V83" s="115" t="s">
        <v>1070</v>
      </c>
      <c r="W83" s="116">
        <v>0</v>
      </c>
      <c r="X83" s="116">
        <v>0</v>
      </c>
      <c r="Y83" s="116">
        <v>0</v>
      </c>
      <c r="Z83" s="116">
        <v>0</v>
      </c>
      <c r="AA83" s="116">
        <v>0</v>
      </c>
      <c r="AB83" s="116">
        <v>18.2</v>
      </c>
      <c r="AC83" s="116">
        <v>0</v>
      </c>
      <c r="AD83" s="116">
        <v>0</v>
      </c>
      <c r="AE83" s="116">
        <v>691.1</v>
      </c>
      <c r="AF83" s="116">
        <v>0</v>
      </c>
      <c r="AG83" s="116">
        <v>0</v>
      </c>
      <c r="AH83" s="116">
        <v>0</v>
      </c>
      <c r="AI83" s="116">
        <v>0</v>
      </c>
      <c r="AJ83" s="116">
        <v>0</v>
      </c>
      <c r="AK83" s="116">
        <v>0</v>
      </c>
      <c r="AL83" s="116">
        <v>116.8</v>
      </c>
      <c r="AM83" s="116">
        <v>0</v>
      </c>
      <c r="AN83" s="116">
        <v>1272.7</v>
      </c>
      <c r="AO83"/>
      <c r="AP83"/>
      <c r="AQ83"/>
      <c r="AR83"/>
    </row>
    <row r="84" spans="22:54" ht="15" thickBot="1" x14ac:dyDescent="0.4">
      <c r="V84" s="115" t="s">
        <v>1071</v>
      </c>
      <c r="W84" s="116">
        <v>0</v>
      </c>
      <c r="X84" s="116">
        <v>0</v>
      </c>
      <c r="Y84" s="116">
        <v>0</v>
      </c>
      <c r="Z84" s="116">
        <v>0</v>
      </c>
      <c r="AA84" s="116">
        <v>0</v>
      </c>
      <c r="AB84" s="116">
        <v>18.2</v>
      </c>
      <c r="AC84" s="116">
        <v>0</v>
      </c>
      <c r="AD84" s="116">
        <v>0</v>
      </c>
      <c r="AE84" s="116">
        <v>691.1</v>
      </c>
      <c r="AF84" s="116">
        <v>0</v>
      </c>
      <c r="AG84" s="116">
        <v>0</v>
      </c>
      <c r="AH84" s="116">
        <v>0</v>
      </c>
      <c r="AI84" s="116">
        <v>0</v>
      </c>
      <c r="AJ84" s="116">
        <v>0</v>
      </c>
      <c r="AK84" s="116">
        <v>0</v>
      </c>
      <c r="AL84" s="116">
        <v>116.8</v>
      </c>
      <c r="AM84" s="116">
        <v>0</v>
      </c>
      <c r="AN84" s="116">
        <v>0</v>
      </c>
      <c r="AO84"/>
      <c r="AP84"/>
      <c r="AQ84"/>
      <c r="AR84"/>
    </row>
    <row r="85" spans="22:54" ht="15" thickBot="1" x14ac:dyDescent="0.4">
      <c r="V85" s="115" t="s">
        <v>1072</v>
      </c>
      <c r="W85" s="116">
        <v>0</v>
      </c>
      <c r="X85" s="116">
        <v>0</v>
      </c>
      <c r="Y85" s="116">
        <v>0</v>
      </c>
      <c r="Z85" s="116">
        <v>0</v>
      </c>
      <c r="AA85" s="116">
        <v>0</v>
      </c>
      <c r="AB85" s="116">
        <v>18.2</v>
      </c>
      <c r="AC85" s="116">
        <v>0</v>
      </c>
      <c r="AD85" s="116">
        <v>0</v>
      </c>
      <c r="AE85" s="116">
        <v>691.1</v>
      </c>
      <c r="AF85" s="116">
        <v>0</v>
      </c>
      <c r="AG85" s="116">
        <v>0</v>
      </c>
      <c r="AH85" s="116">
        <v>0</v>
      </c>
      <c r="AI85" s="116">
        <v>0</v>
      </c>
      <c r="AJ85" s="116">
        <v>0</v>
      </c>
      <c r="AK85" s="116">
        <v>0</v>
      </c>
      <c r="AL85" s="116">
        <v>116.8</v>
      </c>
      <c r="AM85" s="116">
        <v>0</v>
      </c>
      <c r="AN85" s="116">
        <v>0</v>
      </c>
      <c r="AO85"/>
      <c r="AP85"/>
      <c r="AQ85"/>
      <c r="AR85"/>
    </row>
    <row r="86" spans="22:54" ht="15" thickBot="1" x14ac:dyDescent="0.4">
      <c r="V86" s="115" t="s">
        <v>1073</v>
      </c>
      <c r="W86" s="116">
        <v>0</v>
      </c>
      <c r="X86" s="116">
        <v>0</v>
      </c>
      <c r="Y86" s="116">
        <v>0</v>
      </c>
      <c r="Z86" s="116">
        <v>0</v>
      </c>
      <c r="AA86" s="116">
        <v>0</v>
      </c>
      <c r="AB86" s="116">
        <v>18.2</v>
      </c>
      <c r="AC86" s="116">
        <v>0</v>
      </c>
      <c r="AD86" s="116">
        <v>0</v>
      </c>
      <c r="AE86" s="116">
        <v>691.1</v>
      </c>
      <c r="AF86" s="116">
        <v>0</v>
      </c>
      <c r="AG86" s="116">
        <v>0</v>
      </c>
      <c r="AH86" s="116">
        <v>0</v>
      </c>
      <c r="AI86" s="116">
        <v>0</v>
      </c>
      <c r="AJ86" s="116">
        <v>0</v>
      </c>
      <c r="AK86" s="116">
        <v>0</v>
      </c>
      <c r="AL86" s="116">
        <v>0</v>
      </c>
      <c r="AM86" s="116">
        <v>0</v>
      </c>
      <c r="AN86" s="116">
        <v>0</v>
      </c>
      <c r="AO86"/>
      <c r="AP86"/>
      <c r="AQ86"/>
      <c r="AR86"/>
    </row>
    <row r="87" spans="22:54" ht="15" thickBot="1" x14ac:dyDescent="0.4">
      <c r="V87" s="115" t="s">
        <v>1074</v>
      </c>
      <c r="W87" s="116">
        <v>0</v>
      </c>
      <c r="X87" s="116">
        <v>0</v>
      </c>
      <c r="Y87" s="116">
        <v>0</v>
      </c>
      <c r="Z87" s="116">
        <v>0</v>
      </c>
      <c r="AA87" s="116">
        <v>0</v>
      </c>
      <c r="AB87" s="116">
        <v>0</v>
      </c>
      <c r="AC87" s="116">
        <v>0</v>
      </c>
      <c r="AD87" s="116">
        <v>0</v>
      </c>
      <c r="AE87" s="116">
        <v>691.1</v>
      </c>
      <c r="AF87" s="116">
        <v>0</v>
      </c>
      <c r="AG87" s="116">
        <v>0</v>
      </c>
      <c r="AH87" s="116">
        <v>0</v>
      </c>
      <c r="AI87" s="116">
        <v>0</v>
      </c>
      <c r="AJ87" s="116">
        <v>0</v>
      </c>
      <c r="AK87" s="116">
        <v>0</v>
      </c>
      <c r="AL87" s="116">
        <v>0</v>
      </c>
      <c r="AM87" s="116">
        <v>0</v>
      </c>
      <c r="AN87" s="116">
        <v>0</v>
      </c>
      <c r="AO87"/>
      <c r="AP87"/>
      <c r="AQ87"/>
      <c r="AR87"/>
    </row>
    <row r="88" spans="22:54" ht="15" thickBot="1" x14ac:dyDescent="0.4">
      <c r="V88" s="115" t="s">
        <v>1075</v>
      </c>
      <c r="W88" s="116">
        <v>0</v>
      </c>
      <c r="X88" s="116">
        <v>0</v>
      </c>
      <c r="Y88" s="116">
        <v>0</v>
      </c>
      <c r="Z88" s="116">
        <v>0</v>
      </c>
      <c r="AA88" s="116">
        <v>0</v>
      </c>
      <c r="AB88" s="116">
        <v>0</v>
      </c>
      <c r="AC88" s="116">
        <v>0</v>
      </c>
      <c r="AD88" s="116">
        <v>0</v>
      </c>
      <c r="AE88" s="153">
        <v>691.1</v>
      </c>
      <c r="AF88" s="116">
        <v>0</v>
      </c>
      <c r="AG88" s="116">
        <v>0</v>
      </c>
      <c r="AH88" s="116">
        <v>0</v>
      </c>
      <c r="AI88" s="116">
        <v>0</v>
      </c>
      <c r="AJ88" s="116">
        <v>0</v>
      </c>
      <c r="AK88" s="116">
        <v>0</v>
      </c>
      <c r="AL88" s="116">
        <v>0</v>
      </c>
      <c r="AM88" s="116">
        <v>0</v>
      </c>
      <c r="AN88" s="116">
        <v>0</v>
      </c>
      <c r="AO88"/>
      <c r="AP88"/>
      <c r="AQ88"/>
      <c r="AR88"/>
    </row>
    <row r="89" spans="22:54" ht="15" thickBot="1" x14ac:dyDescent="0.4">
      <c r="V89" s="115" t="s">
        <v>1076</v>
      </c>
      <c r="W89" s="116">
        <v>0</v>
      </c>
      <c r="X89" s="116">
        <v>0</v>
      </c>
      <c r="Y89" s="116">
        <v>0</v>
      </c>
      <c r="Z89" s="116">
        <v>0</v>
      </c>
      <c r="AA89" s="116">
        <v>0</v>
      </c>
      <c r="AB89" s="116">
        <v>0</v>
      </c>
      <c r="AC89" s="116">
        <v>0</v>
      </c>
      <c r="AD89" s="116">
        <v>0</v>
      </c>
      <c r="AE89" s="116">
        <v>691.1</v>
      </c>
      <c r="AF89" s="116">
        <v>0</v>
      </c>
      <c r="AG89" s="116">
        <v>0</v>
      </c>
      <c r="AH89" s="116">
        <v>0</v>
      </c>
      <c r="AI89" s="116">
        <v>0</v>
      </c>
      <c r="AJ89" s="116">
        <v>0</v>
      </c>
      <c r="AK89" s="116">
        <v>0</v>
      </c>
      <c r="AL89" s="116">
        <v>0</v>
      </c>
      <c r="AM89" s="116">
        <v>0</v>
      </c>
      <c r="AN89" s="116">
        <v>0</v>
      </c>
      <c r="AO89"/>
      <c r="AP89"/>
      <c r="AQ89"/>
      <c r="AR89"/>
    </row>
    <row r="90" spans="22:54" ht="15" thickBot="1" x14ac:dyDescent="0.4">
      <c r="V90" s="115" t="s">
        <v>1077</v>
      </c>
      <c r="W90" s="116">
        <v>0</v>
      </c>
      <c r="X90" s="116">
        <v>0</v>
      </c>
      <c r="Y90" s="116">
        <v>0</v>
      </c>
      <c r="Z90" s="116">
        <v>0</v>
      </c>
      <c r="AA90" s="116">
        <v>0</v>
      </c>
      <c r="AB90" s="116">
        <v>0</v>
      </c>
      <c r="AC90" s="116">
        <v>0</v>
      </c>
      <c r="AD90" s="116">
        <v>0</v>
      </c>
      <c r="AE90" s="116">
        <v>691.1</v>
      </c>
      <c r="AF90" s="116">
        <v>0</v>
      </c>
      <c r="AG90" s="116">
        <v>0</v>
      </c>
      <c r="AH90" s="116">
        <v>0</v>
      </c>
      <c r="AI90" s="116">
        <v>0</v>
      </c>
      <c r="AJ90" s="116">
        <v>0</v>
      </c>
      <c r="AK90" s="116">
        <v>0</v>
      </c>
      <c r="AL90" s="116">
        <v>0</v>
      </c>
      <c r="AM90" s="116">
        <v>0</v>
      </c>
      <c r="AN90" s="116">
        <v>0</v>
      </c>
      <c r="AO90"/>
      <c r="AP90"/>
      <c r="AQ90"/>
      <c r="AR90"/>
    </row>
    <row r="91" spans="22:54" ht="15" thickBot="1" x14ac:dyDescent="0.4">
      <c r="V91" s="115" t="s">
        <v>1078</v>
      </c>
      <c r="W91" s="116">
        <v>0</v>
      </c>
      <c r="X91" s="116">
        <v>0</v>
      </c>
      <c r="Y91" s="116">
        <v>0</v>
      </c>
      <c r="Z91" s="116">
        <v>0</v>
      </c>
      <c r="AA91" s="116">
        <v>0</v>
      </c>
      <c r="AB91" s="116">
        <v>0</v>
      </c>
      <c r="AC91" s="116">
        <v>0</v>
      </c>
      <c r="AD91" s="116">
        <v>0</v>
      </c>
      <c r="AE91" s="116">
        <v>0</v>
      </c>
      <c r="AF91" s="116">
        <v>0</v>
      </c>
      <c r="AG91" s="116">
        <v>0</v>
      </c>
      <c r="AH91" s="116">
        <v>0</v>
      </c>
      <c r="AI91" s="116">
        <v>0</v>
      </c>
      <c r="AJ91" s="116">
        <v>0</v>
      </c>
      <c r="AK91" s="116">
        <v>0</v>
      </c>
      <c r="AL91" s="116">
        <v>0</v>
      </c>
      <c r="AM91" s="116">
        <v>0</v>
      </c>
      <c r="AN91" s="116">
        <v>0</v>
      </c>
      <c r="AO91"/>
      <c r="AP91"/>
      <c r="AQ91"/>
      <c r="AR91"/>
    </row>
    <row r="92" spans="22:54" ht="15" thickBot="1" x14ac:dyDescent="0.4">
      <c r="V92" s="115" t="s">
        <v>1079</v>
      </c>
      <c r="W92" s="116">
        <v>0</v>
      </c>
      <c r="X92" s="116">
        <v>0</v>
      </c>
      <c r="Y92" s="153">
        <v>0</v>
      </c>
      <c r="Z92" s="116">
        <v>0</v>
      </c>
      <c r="AA92" s="116">
        <v>0</v>
      </c>
      <c r="AB92" s="116">
        <v>0</v>
      </c>
      <c r="AC92" s="116">
        <v>0</v>
      </c>
      <c r="AD92" s="116">
        <v>0</v>
      </c>
      <c r="AE92" s="116">
        <v>0</v>
      </c>
      <c r="AF92" s="157">
        <v>0</v>
      </c>
      <c r="AG92" s="157">
        <v>0</v>
      </c>
      <c r="AH92" s="116">
        <v>0</v>
      </c>
      <c r="AI92" s="157">
        <v>0</v>
      </c>
      <c r="AJ92" s="157">
        <v>0</v>
      </c>
      <c r="AK92" s="116">
        <v>0</v>
      </c>
      <c r="AL92" s="116">
        <v>0</v>
      </c>
      <c r="AM92" s="116">
        <v>0</v>
      </c>
      <c r="AN92" s="116">
        <v>0</v>
      </c>
      <c r="AO92"/>
      <c r="AP92"/>
      <c r="AQ92"/>
      <c r="AR92"/>
      <c r="AT92" s="129" t="s">
        <v>1232</v>
      </c>
      <c r="AU92" s="129" t="s">
        <v>1233</v>
      </c>
    </row>
    <row r="93" spans="22:54" ht="18.5" thickBot="1" x14ac:dyDescent="0.4">
      <c r="V93" s="111"/>
      <c r="W93" s="146" t="s">
        <v>1188</v>
      </c>
      <c r="X93" s="146" t="s">
        <v>1188</v>
      </c>
      <c r="Y93" s="146" t="s">
        <v>1188</v>
      </c>
      <c r="Z93" s="146" t="s">
        <v>1188</v>
      </c>
      <c r="AA93" s="146" t="s">
        <v>1188</v>
      </c>
      <c r="AB93" s="146" t="s">
        <v>1188</v>
      </c>
      <c r="AC93" s="146" t="s">
        <v>1188</v>
      </c>
      <c r="AD93" s="146" t="s">
        <v>1188</v>
      </c>
      <c r="AE93" s="146" t="s">
        <v>1188</v>
      </c>
      <c r="AF93" s="148" t="s">
        <v>1189</v>
      </c>
      <c r="AG93" s="148" t="s">
        <v>1189</v>
      </c>
      <c r="AH93" s="148" t="s">
        <v>1189</v>
      </c>
      <c r="AI93" s="148" t="s">
        <v>1189</v>
      </c>
      <c r="AJ93" s="148" t="s">
        <v>1189</v>
      </c>
      <c r="AK93" s="148" t="s">
        <v>1189</v>
      </c>
      <c r="AL93" s="148" t="s">
        <v>1189</v>
      </c>
      <c r="AM93" s="148" t="s">
        <v>1189</v>
      </c>
      <c r="AN93" s="148" t="s">
        <v>1189</v>
      </c>
      <c r="AO93" s="148" t="s">
        <v>1183</v>
      </c>
      <c r="AP93" s="196">
        <f>CORREL(AO95:AO121,AP95:AP121)</f>
        <v>0.87576121849654653</v>
      </c>
      <c r="AQ93" s="148" t="s">
        <v>1190</v>
      </c>
      <c r="AR93" s="196">
        <f>AP93*AP93</f>
        <v>0.7669577118225559</v>
      </c>
      <c r="AT93" s="129">
        <f>COUNTIF(AQ95:AQ121,"&lt;0")</f>
        <v>18</v>
      </c>
      <c r="AU93" s="129">
        <f>COUNTIF(AQ95:AQ121,"&gt;0")</f>
        <v>9</v>
      </c>
    </row>
    <row r="94" spans="22:54" ht="15" thickBot="1" x14ac:dyDescent="0.4">
      <c r="V94" s="115" t="s">
        <v>1081</v>
      </c>
      <c r="W94" s="115" t="str">
        <f>pivot!C40</f>
        <v>clinical risk groups</v>
      </c>
      <c r="X94" s="115" t="str">
        <f>pivot!D40</f>
        <v>pregnant women</v>
      </c>
      <c r="Y94" s="115" t="str">
        <f>pivot!E40</f>
        <v>HCWs</v>
      </c>
      <c r="Z94" s="115" t="str">
        <f>pivot!F40</f>
        <v>Staff of long-term care facilities</v>
      </c>
      <c r="AA94" s="115" t="str">
        <f>pivot!G40</f>
        <v>Residents of long-term care facilities</v>
      </c>
      <c r="AB94" s="115" t="str">
        <f>pivot!H40</f>
        <v>Older population groups</v>
      </c>
      <c r="AC94" s="115" t="str">
        <f>pivot!I40</f>
        <v>Population density</v>
      </c>
      <c r="AD94" s="115" t="str">
        <f>pivot!J40</f>
        <v>Urbanisation grade</v>
      </c>
      <c r="AE94" s="115" t="str">
        <f>pivot!K40</f>
        <v>Infection ratio</v>
      </c>
      <c r="AF94" s="147" t="str">
        <f>W94</f>
        <v>clinical risk groups</v>
      </c>
      <c r="AG94" s="147" t="str">
        <f t="shared" ref="AG94:AN94" si="21">X94</f>
        <v>pregnant women</v>
      </c>
      <c r="AH94" s="147" t="str">
        <f t="shared" si="21"/>
        <v>HCWs</v>
      </c>
      <c r="AI94" s="147" t="str">
        <f t="shared" si="21"/>
        <v>Staff of long-term care facilities</v>
      </c>
      <c r="AJ94" s="147" t="str">
        <f t="shared" si="21"/>
        <v>Residents of long-term care facilities</v>
      </c>
      <c r="AK94" s="147" t="str">
        <f t="shared" si="21"/>
        <v>Older population groups</v>
      </c>
      <c r="AL94" s="147" t="str">
        <f t="shared" si="21"/>
        <v>Population density</v>
      </c>
      <c r="AM94" s="147" t="str">
        <f t="shared" si="21"/>
        <v>Urbanisation grade</v>
      </c>
      <c r="AN94" s="147" t="str">
        <f t="shared" si="21"/>
        <v>Infection ratio</v>
      </c>
      <c r="AO94" s="115" t="s">
        <v>1180</v>
      </c>
      <c r="AP94" s="115" t="s">
        <v>1187</v>
      </c>
      <c r="AQ94" s="115" t="s">
        <v>1143</v>
      </c>
      <c r="AR94" s="115" t="s">
        <v>1246</v>
      </c>
    </row>
    <row r="95" spans="22:54" ht="15" thickBot="1" x14ac:dyDescent="0.4">
      <c r="V95" s="115" t="str">
        <f>pivot!B41</f>
        <v>Belgium</v>
      </c>
      <c r="W95" s="145">
        <v>0</v>
      </c>
      <c r="X95" s="145">
        <v>0</v>
      </c>
      <c r="Y95" s="145">
        <v>0</v>
      </c>
      <c r="Z95" s="145">
        <v>0</v>
      </c>
      <c r="AA95" s="145">
        <v>0</v>
      </c>
      <c r="AB95" s="116">
        <v>4216.8999999999996</v>
      </c>
      <c r="AC95" s="116">
        <v>0</v>
      </c>
      <c r="AD95" s="116">
        <v>1451.3</v>
      </c>
      <c r="AE95" s="116">
        <v>0</v>
      </c>
      <c r="AF95" s="116">
        <v>0</v>
      </c>
      <c r="AG95" s="116">
        <v>0</v>
      </c>
      <c r="AH95" s="116">
        <v>0</v>
      </c>
      <c r="AI95" s="116">
        <v>0</v>
      </c>
      <c r="AJ95" s="145">
        <v>0</v>
      </c>
      <c r="AK95" s="116">
        <v>0</v>
      </c>
      <c r="AL95" s="116">
        <v>0</v>
      </c>
      <c r="AM95" s="116">
        <v>0</v>
      </c>
      <c r="AN95" s="116">
        <v>1780</v>
      </c>
      <c r="AO95" s="116">
        <v>7448.2</v>
      </c>
      <c r="AP95" s="116">
        <v>1766</v>
      </c>
      <c r="AQ95" s="116">
        <v>-5682.2</v>
      </c>
      <c r="AR95" s="116">
        <v>-321.76</v>
      </c>
      <c r="AT95" s="129" t="str">
        <f>pivot!B41</f>
        <v>Belgium</v>
      </c>
      <c r="AV95" s="129" t="str">
        <f>IF(AU95="","",AQ95)</f>
        <v/>
      </c>
    </row>
    <row r="96" spans="22:54" ht="15" thickBot="1" x14ac:dyDescent="0.4">
      <c r="V96" s="115" t="str">
        <f>pivot!B42</f>
        <v>Cyprus</v>
      </c>
      <c r="W96" s="145">
        <v>0</v>
      </c>
      <c r="X96" s="145">
        <v>0</v>
      </c>
      <c r="Y96" s="145">
        <v>0</v>
      </c>
      <c r="Z96" s="145">
        <v>0</v>
      </c>
      <c r="AA96" s="145">
        <v>0</v>
      </c>
      <c r="AB96" s="116">
        <v>4216.8999999999996</v>
      </c>
      <c r="AC96" s="116">
        <v>0</v>
      </c>
      <c r="AD96" s="116">
        <v>0</v>
      </c>
      <c r="AE96" s="116">
        <v>3636.9</v>
      </c>
      <c r="AF96" s="116">
        <v>0</v>
      </c>
      <c r="AG96" s="116">
        <v>0</v>
      </c>
      <c r="AH96" s="116">
        <v>0</v>
      </c>
      <c r="AI96" s="116">
        <v>0</v>
      </c>
      <c r="AJ96" s="145">
        <v>0</v>
      </c>
      <c r="AK96" s="116">
        <v>0</v>
      </c>
      <c r="AL96" s="116">
        <v>548.29999999999995</v>
      </c>
      <c r="AM96" s="116">
        <v>2023.5</v>
      </c>
      <c r="AN96" s="116">
        <v>0</v>
      </c>
      <c r="AO96" s="116">
        <v>10425.6</v>
      </c>
      <c r="AP96" s="116">
        <v>10038</v>
      </c>
      <c r="AQ96" s="116">
        <v>-387.6</v>
      </c>
      <c r="AR96" s="116">
        <v>-3.86</v>
      </c>
      <c r="AT96" s="143" t="str">
        <f>pivot!B42</f>
        <v>Cyprus</v>
      </c>
      <c r="AV96" s="143" t="str">
        <f t="shared" ref="AV96" si="22">IF(AU96="","",AQ96)</f>
        <v/>
      </c>
      <c r="BA96" s="129" t="s">
        <v>774</v>
      </c>
      <c r="BB96" s="129" t="s">
        <v>777</v>
      </c>
    </row>
    <row r="97" spans="22:54" ht="15" thickBot="1" x14ac:dyDescent="0.4">
      <c r="V97" s="115" t="str">
        <f>pivot!B43</f>
        <v>Czech Republic</v>
      </c>
      <c r="W97" s="145">
        <v>0</v>
      </c>
      <c r="X97" s="145">
        <v>0</v>
      </c>
      <c r="Y97" s="145">
        <v>0</v>
      </c>
      <c r="Z97" s="145">
        <v>0</v>
      </c>
      <c r="AA97" s="145">
        <v>0</v>
      </c>
      <c r="AB97" s="116">
        <v>4216.8999999999996</v>
      </c>
      <c r="AC97" s="116">
        <v>0</v>
      </c>
      <c r="AD97" s="116">
        <v>0</v>
      </c>
      <c r="AE97" s="116">
        <v>691.1</v>
      </c>
      <c r="AF97" s="116">
        <v>0</v>
      </c>
      <c r="AG97" s="116">
        <v>0</v>
      </c>
      <c r="AH97" s="116">
        <v>0</v>
      </c>
      <c r="AI97" s="116">
        <v>0</v>
      </c>
      <c r="AJ97" s="145">
        <v>0</v>
      </c>
      <c r="AK97" s="116">
        <v>0</v>
      </c>
      <c r="AL97" s="116">
        <v>116.8</v>
      </c>
      <c r="AM97" s="116">
        <v>1431.1</v>
      </c>
      <c r="AN97" s="116">
        <v>1780</v>
      </c>
      <c r="AO97" s="116">
        <v>8235.9</v>
      </c>
      <c r="AP97" s="116">
        <v>9783</v>
      </c>
      <c r="AQ97" s="116">
        <v>1547.1</v>
      </c>
      <c r="AR97" s="116">
        <v>15.81</v>
      </c>
      <c r="AT97" s="143" t="str">
        <f>pivot!B43</f>
        <v>Czech Republic</v>
      </c>
      <c r="AU97" s="129" t="s">
        <v>1234</v>
      </c>
      <c r="AV97" s="143">
        <f>IF(AU97="","",VALUE(AQ97))</f>
        <v>1547.1</v>
      </c>
      <c r="BA97" s="129" t="s">
        <v>1236</v>
      </c>
      <c r="BB97" s="129">
        <v>3662.1</v>
      </c>
    </row>
    <row r="98" spans="22:54" ht="15" thickBot="1" x14ac:dyDescent="0.4">
      <c r="V98" s="115" t="str">
        <f>pivot!B44</f>
        <v>Denmark</v>
      </c>
      <c r="W98" s="145">
        <v>0</v>
      </c>
      <c r="X98" s="145">
        <v>0</v>
      </c>
      <c r="Y98" s="145">
        <v>0</v>
      </c>
      <c r="Z98" s="145">
        <v>0</v>
      </c>
      <c r="AA98" s="145">
        <v>0</v>
      </c>
      <c r="AB98" s="116">
        <v>18.2</v>
      </c>
      <c r="AC98" s="116">
        <v>0</v>
      </c>
      <c r="AD98" s="116">
        <v>1451.3</v>
      </c>
      <c r="AE98" s="116">
        <v>691.1</v>
      </c>
      <c r="AF98" s="116">
        <v>0</v>
      </c>
      <c r="AG98" s="116">
        <v>0</v>
      </c>
      <c r="AH98" s="116">
        <v>0</v>
      </c>
      <c r="AI98" s="116">
        <v>0</v>
      </c>
      <c r="AJ98" s="145">
        <v>0</v>
      </c>
      <c r="AK98" s="116">
        <v>392.6</v>
      </c>
      <c r="AL98" s="116">
        <v>116.8</v>
      </c>
      <c r="AM98" s="116">
        <v>0</v>
      </c>
      <c r="AN98" s="116">
        <v>1272.7</v>
      </c>
      <c r="AO98" s="116">
        <v>3942.7</v>
      </c>
      <c r="AP98" s="116">
        <v>5987</v>
      </c>
      <c r="AQ98" s="116">
        <v>2044.3</v>
      </c>
      <c r="AR98" s="116">
        <v>34.15</v>
      </c>
      <c r="AT98" s="143" t="str">
        <f>pivot!B44</f>
        <v>Denmark</v>
      </c>
      <c r="AU98" s="129" t="s">
        <v>1238</v>
      </c>
      <c r="AV98" s="143">
        <f t="shared" ref="AV98:AV129" si="23">IF(AU98="","",VALUE(AQ98))</f>
        <v>2044.3</v>
      </c>
      <c r="BA98" s="129" t="s">
        <v>1239</v>
      </c>
      <c r="BB98" s="129">
        <v>3582.9</v>
      </c>
    </row>
    <row r="99" spans="22:54" ht="15" thickBot="1" x14ac:dyDescent="0.4">
      <c r="V99" s="115" t="str">
        <f>pivot!B45</f>
        <v>Estonia</v>
      </c>
      <c r="W99" s="145">
        <v>0</v>
      </c>
      <c r="X99" s="145">
        <v>0</v>
      </c>
      <c r="Y99" s="145">
        <v>0</v>
      </c>
      <c r="Z99" s="145">
        <v>0</v>
      </c>
      <c r="AA99" s="145">
        <v>0</v>
      </c>
      <c r="AB99" s="116">
        <v>4216.8999999999996</v>
      </c>
      <c r="AC99" s="116">
        <v>0</v>
      </c>
      <c r="AD99" s="116">
        <v>0</v>
      </c>
      <c r="AE99" s="116">
        <v>691.1</v>
      </c>
      <c r="AF99" s="116">
        <v>0</v>
      </c>
      <c r="AG99" s="116">
        <v>0</v>
      </c>
      <c r="AH99" s="116">
        <v>0</v>
      </c>
      <c r="AI99" s="116">
        <v>0</v>
      </c>
      <c r="AJ99" s="145">
        <v>0</v>
      </c>
      <c r="AK99" s="116">
        <v>0</v>
      </c>
      <c r="AL99" s="116">
        <v>3426.6</v>
      </c>
      <c r="AM99" s="116">
        <v>2023.5</v>
      </c>
      <c r="AN99" s="116">
        <v>1780</v>
      </c>
      <c r="AO99" s="116">
        <v>12138.1</v>
      </c>
      <c r="AP99" s="116">
        <v>15721</v>
      </c>
      <c r="AQ99" s="116">
        <v>3582.9</v>
      </c>
      <c r="AR99" s="116">
        <v>22.79</v>
      </c>
      <c r="AT99" s="143" t="str">
        <f>pivot!B45</f>
        <v>Estonia</v>
      </c>
      <c r="AU99" s="129" t="s">
        <v>1239</v>
      </c>
      <c r="AV99" s="143">
        <f t="shared" si="23"/>
        <v>3582.9</v>
      </c>
      <c r="BA99" s="129" t="s">
        <v>1241</v>
      </c>
      <c r="BB99" s="129">
        <v>3582.4</v>
      </c>
    </row>
    <row r="100" spans="22:54" ht="15" thickBot="1" x14ac:dyDescent="0.4">
      <c r="V100" s="115" t="str">
        <f>pivot!B46</f>
        <v>Finland</v>
      </c>
      <c r="W100" s="145">
        <v>0</v>
      </c>
      <c r="X100" s="145">
        <v>0</v>
      </c>
      <c r="Y100" s="145">
        <v>0</v>
      </c>
      <c r="Z100" s="145">
        <v>0</v>
      </c>
      <c r="AA100" s="145">
        <v>0</v>
      </c>
      <c r="AB100" s="116">
        <v>18.2</v>
      </c>
      <c r="AC100" s="116">
        <v>0</v>
      </c>
      <c r="AD100" s="116">
        <v>0</v>
      </c>
      <c r="AE100" s="116">
        <v>691.1</v>
      </c>
      <c r="AF100" s="116">
        <v>0</v>
      </c>
      <c r="AG100" s="116">
        <v>0</v>
      </c>
      <c r="AH100" s="116">
        <v>0</v>
      </c>
      <c r="AI100" s="116">
        <v>0</v>
      </c>
      <c r="AJ100" s="145">
        <v>0</v>
      </c>
      <c r="AK100" s="116">
        <v>0</v>
      </c>
      <c r="AL100" s="116">
        <v>3426.6</v>
      </c>
      <c r="AM100" s="116">
        <v>0</v>
      </c>
      <c r="AN100" s="116">
        <v>1780</v>
      </c>
      <c r="AO100" s="116">
        <v>5915.9</v>
      </c>
      <c r="AP100" s="116">
        <v>8260</v>
      </c>
      <c r="AQ100" s="116">
        <v>2344.1</v>
      </c>
      <c r="AR100" s="116">
        <v>28.38</v>
      </c>
      <c r="AT100" s="143" t="str">
        <f>pivot!B46</f>
        <v>Finland</v>
      </c>
      <c r="AU100" s="129" t="s">
        <v>1235</v>
      </c>
      <c r="AV100" s="143">
        <f t="shared" si="23"/>
        <v>2344.1</v>
      </c>
      <c r="BA100" s="129" t="s">
        <v>1235</v>
      </c>
      <c r="BB100" s="129">
        <v>2344.1</v>
      </c>
    </row>
    <row r="101" spans="22:54" ht="15" thickBot="1" x14ac:dyDescent="0.4">
      <c r="V101" s="115" t="str">
        <f>pivot!B47</f>
        <v>France</v>
      </c>
      <c r="W101" s="145">
        <v>0</v>
      </c>
      <c r="X101" s="145">
        <v>0</v>
      </c>
      <c r="Y101" s="145">
        <v>0</v>
      </c>
      <c r="Z101" s="145">
        <v>0</v>
      </c>
      <c r="AA101" s="145">
        <v>0</v>
      </c>
      <c r="AB101" s="116">
        <v>0</v>
      </c>
      <c r="AC101" s="116">
        <v>0</v>
      </c>
      <c r="AD101" s="116">
        <v>0</v>
      </c>
      <c r="AE101" s="116">
        <v>691.1</v>
      </c>
      <c r="AF101" s="116">
        <v>2139.3000000000002</v>
      </c>
      <c r="AG101" s="116">
        <v>0</v>
      </c>
      <c r="AH101" s="116">
        <v>0</v>
      </c>
      <c r="AI101" s="116">
        <v>0</v>
      </c>
      <c r="AJ101" s="145">
        <v>0</v>
      </c>
      <c r="AK101" s="116">
        <v>392.6</v>
      </c>
      <c r="AL101" s="116">
        <v>548.29999999999995</v>
      </c>
      <c r="AM101" s="116">
        <v>0</v>
      </c>
      <c r="AN101" s="116">
        <v>1780</v>
      </c>
      <c r="AO101" s="116">
        <v>5551.4</v>
      </c>
      <c r="AP101" s="116">
        <v>5345</v>
      </c>
      <c r="AQ101" s="116">
        <v>-206.4</v>
      </c>
      <c r="AR101" s="116">
        <v>-3.86</v>
      </c>
      <c r="AT101" s="143" t="str">
        <f>pivot!B47</f>
        <v>France</v>
      </c>
      <c r="AV101" s="143" t="str">
        <f t="shared" si="23"/>
        <v/>
      </c>
      <c r="BA101" s="129" t="s">
        <v>1238</v>
      </c>
      <c r="BB101" s="129">
        <v>2044.3</v>
      </c>
    </row>
    <row r="102" spans="22:54" ht="15" thickBot="1" x14ac:dyDescent="0.4">
      <c r="V102" s="115" t="str">
        <f>pivot!B48</f>
        <v>Germany</v>
      </c>
      <c r="W102" s="145">
        <v>0</v>
      </c>
      <c r="X102" s="145">
        <v>0</v>
      </c>
      <c r="Y102" s="145">
        <v>0</v>
      </c>
      <c r="Z102" s="145">
        <v>0</v>
      </c>
      <c r="AA102" s="145">
        <v>0</v>
      </c>
      <c r="AB102" s="116">
        <v>4216.8999999999996</v>
      </c>
      <c r="AC102" s="116">
        <v>0</v>
      </c>
      <c r="AD102" s="116">
        <v>0</v>
      </c>
      <c r="AE102" s="116">
        <v>691.1</v>
      </c>
      <c r="AF102" s="116">
        <v>0</v>
      </c>
      <c r="AG102" s="116">
        <v>0</v>
      </c>
      <c r="AH102" s="116">
        <v>0</v>
      </c>
      <c r="AI102" s="116">
        <v>0</v>
      </c>
      <c r="AJ102" s="145">
        <v>0</v>
      </c>
      <c r="AK102" s="116">
        <v>0</v>
      </c>
      <c r="AL102" s="116">
        <v>0</v>
      </c>
      <c r="AM102" s="116">
        <v>0</v>
      </c>
      <c r="AN102" s="116">
        <v>0</v>
      </c>
      <c r="AO102" s="116">
        <v>4908</v>
      </c>
      <c r="AP102" s="116">
        <v>3097</v>
      </c>
      <c r="AQ102" s="116">
        <v>-1811</v>
      </c>
      <c r="AR102" s="116">
        <v>-58.48</v>
      </c>
      <c r="AT102" s="143" t="str">
        <f>pivot!B48</f>
        <v>Germany</v>
      </c>
      <c r="AV102" s="143" t="str">
        <f t="shared" si="23"/>
        <v/>
      </c>
      <c r="BA102" s="129" t="s">
        <v>1240</v>
      </c>
      <c r="BB102" s="129">
        <v>1947.2</v>
      </c>
    </row>
    <row r="103" spans="22:54" ht="15" thickBot="1" x14ac:dyDescent="0.4">
      <c r="V103" s="115" t="str">
        <f>pivot!B49</f>
        <v>Greece</v>
      </c>
      <c r="W103" s="145">
        <v>0</v>
      </c>
      <c r="X103" s="145">
        <v>0</v>
      </c>
      <c r="Y103" s="145">
        <v>0</v>
      </c>
      <c r="Z103" s="145">
        <v>0</v>
      </c>
      <c r="AA103" s="145">
        <v>0</v>
      </c>
      <c r="AB103" s="116">
        <v>4216.8999999999996</v>
      </c>
      <c r="AC103" s="116">
        <v>0</v>
      </c>
      <c r="AD103" s="116">
        <v>0</v>
      </c>
      <c r="AE103" s="116">
        <v>691.1</v>
      </c>
      <c r="AF103" s="116">
        <v>0</v>
      </c>
      <c r="AG103" s="116">
        <v>0</v>
      </c>
      <c r="AH103" s="116">
        <v>0</v>
      </c>
      <c r="AI103" s="116">
        <v>0</v>
      </c>
      <c r="AJ103" s="145">
        <v>0</v>
      </c>
      <c r="AK103" s="116">
        <v>0</v>
      </c>
      <c r="AL103" s="116">
        <v>2865.3</v>
      </c>
      <c r="AM103" s="116">
        <v>0</v>
      </c>
      <c r="AN103" s="116">
        <v>1272.7</v>
      </c>
      <c r="AO103" s="116">
        <v>9045.9</v>
      </c>
      <c r="AP103" s="116">
        <v>12708</v>
      </c>
      <c r="AQ103" s="116">
        <v>3662.1</v>
      </c>
      <c r="AR103" s="116">
        <v>28.82</v>
      </c>
      <c r="AT103" s="143" t="str">
        <f>pivot!B49</f>
        <v>Greece</v>
      </c>
      <c r="AU103" s="129" t="s">
        <v>1236</v>
      </c>
      <c r="AV103" s="143">
        <f t="shared" si="23"/>
        <v>3662.1</v>
      </c>
      <c r="BA103" s="129" t="s">
        <v>1234</v>
      </c>
      <c r="BB103" s="129">
        <v>1547.1</v>
      </c>
    </row>
    <row r="104" spans="22:54" ht="15" thickBot="1" x14ac:dyDescent="0.4">
      <c r="V104" s="115" t="str">
        <f>pivot!B50</f>
        <v>Hungary</v>
      </c>
      <c r="W104" s="145">
        <v>0</v>
      </c>
      <c r="X104" s="145">
        <v>0</v>
      </c>
      <c r="Y104" s="145">
        <v>0</v>
      </c>
      <c r="Z104" s="145">
        <v>0</v>
      </c>
      <c r="AA104" s="145">
        <v>0</v>
      </c>
      <c r="AB104" s="116">
        <v>18.2</v>
      </c>
      <c r="AC104" s="116">
        <v>0</v>
      </c>
      <c r="AD104" s="116">
        <v>0</v>
      </c>
      <c r="AE104" s="116">
        <v>691.1</v>
      </c>
      <c r="AF104" s="116">
        <v>0</v>
      </c>
      <c r="AG104" s="116">
        <v>0</v>
      </c>
      <c r="AH104" s="116">
        <v>9836.2999999999993</v>
      </c>
      <c r="AI104" s="116">
        <v>0</v>
      </c>
      <c r="AJ104" s="145">
        <v>0</v>
      </c>
      <c r="AK104" s="116">
        <v>0</v>
      </c>
      <c r="AL104" s="116">
        <v>116.8</v>
      </c>
      <c r="AM104" s="116">
        <v>1431.1</v>
      </c>
      <c r="AN104" s="116">
        <v>1780</v>
      </c>
      <c r="AO104" s="116">
        <v>13873.5</v>
      </c>
      <c r="AP104" s="116">
        <v>13358</v>
      </c>
      <c r="AQ104" s="116">
        <v>-515.5</v>
      </c>
      <c r="AR104" s="116">
        <v>-3.86</v>
      </c>
      <c r="AT104" s="143" t="str">
        <f>pivot!B50</f>
        <v>Hungary</v>
      </c>
      <c r="AV104" s="143" t="str">
        <f t="shared" si="23"/>
        <v/>
      </c>
      <c r="BA104" s="129" t="s">
        <v>1237</v>
      </c>
      <c r="BB104" s="129">
        <v>580.1</v>
      </c>
    </row>
    <row r="105" spans="22:54" ht="15" thickBot="1" x14ac:dyDescent="0.4">
      <c r="V105" s="115" t="str">
        <f>pivot!B51</f>
        <v>Iceland</v>
      </c>
      <c r="W105" s="145">
        <v>0</v>
      </c>
      <c r="X105" s="145">
        <v>0</v>
      </c>
      <c r="Y105" s="145">
        <v>0</v>
      </c>
      <c r="Z105" s="145">
        <v>0</v>
      </c>
      <c r="AA105" s="145">
        <v>0</v>
      </c>
      <c r="AB105" s="116">
        <v>18.2</v>
      </c>
      <c r="AC105" s="116">
        <v>0</v>
      </c>
      <c r="AD105" s="116">
        <v>1451.3</v>
      </c>
      <c r="AE105" s="116">
        <v>3636.9</v>
      </c>
      <c r="AF105" s="116">
        <v>0</v>
      </c>
      <c r="AG105" s="116">
        <v>0</v>
      </c>
      <c r="AH105" s="116">
        <v>0</v>
      </c>
      <c r="AI105" s="116">
        <v>0</v>
      </c>
      <c r="AJ105" s="145">
        <v>0</v>
      </c>
      <c r="AK105" s="116">
        <v>0</v>
      </c>
      <c r="AL105" s="116">
        <v>3426.6</v>
      </c>
      <c r="AM105" s="116">
        <v>0</v>
      </c>
      <c r="AN105" s="116">
        <v>0</v>
      </c>
      <c r="AO105" s="116">
        <v>8532.9</v>
      </c>
      <c r="AP105" s="116">
        <v>6262</v>
      </c>
      <c r="AQ105" s="116">
        <v>-2270.9</v>
      </c>
      <c r="AR105" s="116">
        <v>-36.26</v>
      </c>
      <c r="AT105" s="143" t="str">
        <f>pivot!B51</f>
        <v>Iceland</v>
      </c>
      <c r="AV105" s="143" t="str">
        <f t="shared" si="23"/>
        <v/>
      </c>
      <c r="BA105" s="129" t="s">
        <v>1242</v>
      </c>
      <c r="BB105" s="129">
        <v>477</v>
      </c>
    </row>
    <row r="106" spans="22:54" ht="15" thickBot="1" x14ac:dyDescent="0.4">
      <c r="V106" s="115" t="str">
        <f>pivot!B52</f>
        <v>Ireland</v>
      </c>
      <c r="W106" s="145">
        <v>0</v>
      </c>
      <c r="X106" s="145">
        <v>0</v>
      </c>
      <c r="Y106" s="145">
        <v>0</v>
      </c>
      <c r="Z106" s="145">
        <v>0</v>
      </c>
      <c r="AA106" s="145">
        <v>0</v>
      </c>
      <c r="AB106" s="116">
        <v>0</v>
      </c>
      <c r="AC106" s="116">
        <v>0</v>
      </c>
      <c r="AD106" s="116">
        <v>0</v>
      </c>
      <c r="AE106" s="116">
        <v>691.1</v>
      </c>
      <c r="AF106" s="116">
        <v>0</v>
      </c>
      <c r="AG106" s="116">
        <v>0</v>
      </c>
      <c r="AH106" s="116">
        <v>0</v>
      </c>
      <c r="AI106" s="116">
        <v>0</v>
      </c>
      <c r="AJ106" s="145">
        <v>0</v>
      </c>
      <c r="AK106" s="116">
        <v>392.6</v>
      </c>
      <c r="AL106" s="116">
        <v>2865.3</v>
      </c>
      <c r="AM106" s="116">
        <v>2023.5</v>
      </c>
      <c r="AN106" s="116">
        <v>0</v>
      </c>
      <c r="AO106" s="116">
        <v>5972.5</v>
      </c>
      <c r="AP106" s="116">
        <v>5750</v>
      </c>
      <c r="AQ106" s="116">
        <v>-222.5</v>
      </c>
      <c r="AR106" s="116">
        <v>-3.87</v>
      </c>
      <c r="AT106" s="143" t="str">
        <f>pivot!B52</f>
        <v>Ireland</v>
      </c>
      <c r="AV106" s="143" t="str">
        <f t="shared" si="23"/>
        <v/>
      </c>
      <c r="BB106" s="129" t="s">
        <v>902</v>
      </c>
    </row>
    <row r="107" spans="22:54" ht="15" thickBot="1" x14ac:dyDescent="0.4">
      <c r="V107" s="115" t="str">
        <f>pivot!B53</f>
        <v>Italy</v>
      </c>
      <c r="W107" s="145">
        <v>0</v>
      </c>
      <c r="X107" s="145">
        <v>0</v>
      </c>
      <c r="Y107" s="145">
        <v>0</v>
      </c>
      <c r="Z107" s="145">
        <v>0</v>
      </c>
      <c r="AA107" s="145">
        <v>0</v>
      </c>
      <c r="AB107" s="116">
        <v>0</v>
      </c>
      <c r="AC107" s="116">
        <v>0</v>
      </c>
      <c r="AD107" s="116">
        <v>0</v>
      </c>
      <c r="AE107" s="116">
        <v>691.1</v>
      </c>
      <c r="AF107" s="116">
        <v>0</v>
      </c>
      <c r="AG107" s="116">
        <v>0</v>
      </c>
      <c r="AH107" s="116">
        <v>0</v>
      </c>
      <c r="AI107" s="116">
        <v>0</v>
      </c>
      <c r="AJ107" s="145">
        <v>0</v>
      </c>
      <c r="AK107" s="116">
        <v>392.6</v>
      </c>
      <c r="AL107" s="116">
        <v>0</v>
      </c>
      <c r="AM107" s="116">
        <v>1431.1</v>
      </c>
      <c r="AN107" s="116">
        <v>1780</v>
      </c>
      <c r="AO107" s="116">
        <v>4294.8</v>
      </c>
      <c r="AP107" s="116">
        <v>4135</v>
      </c>
      <c r="AQ107" s="116">
        <v>-159.80000000000001</v>
      </c>
      <c r="AR107" s="116">
        <v>-3.86</v>
      </c>
      <c r="AT107" s="143" t="str">
        <f>pivot!B53</f>
        <v>Italy</v>
      </c>
      <c r="AV107" s="143" t="str">
        <f t="shared" si="23"/>
        <v/>
      </c>
      <c r="BB107" s="129" t="s">
        <v>902</v>
      </c>
    </row>
    <row r="108" spans="22:54" ht="15" thickBot="1" x14ac:dyDescent="0.4">
      <c r="V108" s="115" t="str">
        <f>pivot!B54</f>
        <v>Latvia</v>
      </c>
      <c r="W108" s="145">
        <v>0</v>
      </c>
      <c r="X108" s="145">
        <v>0</v>
      </c>
      <c r="Y108" s="145">
        <v>0</v>
      </c>
      <c r="Z108" s="145">
        <v>0</v>
      </c>
      <c r="AA108" s="145">
        <v>0</v>
      </c>
      <c r="AB108" s="116">
        <v>4216.3999999999996</v>
      </c>
      <c r="AC108" s="116">
        <v>0</v>
      </c>
      <c r="AD108" s="116">
        <v>0</v>
      </c>
      <c r="AE108" s="116">
        <v>691.1</v>
      </c>
      <c r="AF108" s="116">
        <v>0</v>
      </c>
      <c r="AG108" s="116">
        <v>0</v>
      </c>
      <c r="AH108" s="116">
        <v>0</v>
      </c>
      <c r="AI108" s="116">
        <v>0</v>
      </c>
      <c r="AJ108" s="145">
        <v>0</v>
      </c>
      <c r="AK108" s="116">
        <v>0</v>
      </c>
      <c r="AL108" s="116">
        <v>3426.6</v>
      </c>
      <c r="AM108" s="116">
        <v>2023.5</v>
      </c>
      <c r="AN108" s="116">
        <v>1780</v>
      </c>
      <c r="AO108" s="116">
        <v>12137.6</v>
      </c>
      <c r="AP108" s="116">
        <v>15720</v>
      </c>
      <c r="AQ108" s="116">
        <v>3582.4</v>
      </c>
      <c r="AR108" s="116">
        <v>22.79</v>
      </c>
      <c r="AT108" s="143" t="str">
        <f>pivot!B54</f>
        <v>Latvia</v>
      </c>
      <c r="AU108" s="129" t="s">
        <v>1241</v>
      </c>
      <c r="AV108" s="143">
        <f t="shared" si="23"/>
        <v>3582.4</v>
      </c>
    </row>
    <row r="109" spans="22:54" ht="15" thickBot="1" x14ac:dyDescent="0.4">
      <c r="V109" s="115" t="str">
        <f>pivot!B55</f>
        <v>Lithuania</v>
      </c>
      <c r="W109" s="145">
        <v>0</v>
      </c>
      <c r="X109" s="145">
        <v>0</v>
      </c>
      <c r="Y109" s="145">
        <v>0</v>
      </c>
      <c r="Z109" s="145">
        <v>0</v>
      </c>
      <c r="AA109" s="145">
        <v>0</v>
      </c>
      <c r="AB109" s="116">
        <v>3475.4</v>
      </c>
      <c r="AC109" s="116">
        <v>0</v>
      </c>
      <c r="AD109" s="116">
        <v>0</v>
      </c>
      <c r="AE109" s="116">
        <v>691.1</v>
      </c>
      <c r="AF109" s="116">
        <v>0</v>
      </c>
      <c r="AG109" s="116">
        <v>0</v>
      </c>
      <c r="AH109" s="116">
        <v>2674.2</v>
      </c>
      <c r="AI109" s="116">
        <v>0</v>
      </c>
      <c r="AJ109" s="145">
        <v>0</v>
      </c>
      <c r="AK109" s="116">
        <v>0</v>
      </c>
      <c r="AL109" s="116">
        <v>3426.6</v>
      </c>
      <c r="AM109" s="116">
        <v>2023.5</v>
      </c>
      <c r="AN109" s="116">
        <v>1780</v>
      </c>
      <c r="AO109" s="116">
        <v>14070.8</v>
      </c>
      <c r="AP109" s="116">
        <v>16018</v>
      </c>
      <c r="AQ109" s="116">
        <v>1947.2</v>
      </c>
      <c r="AR109" s="116">
        <v>12.16</v>
      </c>
      <c r="AT109" s="143" t="str">
        <f>pivot!B55</f>
        <v>Lithuania</v>
      </c>
      <c r="AU109" s="129" t="s">
        <v>1240</v>
      </c>
      <c r="AV109" s="143">
        <f t="shared" si="23"/>
        <v>1947.2</v>
      </c>
    </row>
    <row r="110" spans="22:54" ht="15" thickBot="1" x14ac:dyDescent="0.4">
      <c r="V110" s="115" t="str">
        <f>pivot!B56</f>
        <v>Luxembourg</v>
      </c>
      <c r="W110" s="145">
        <v>0</v>
      </c>
      <c r="X110" s="145">
        <v>0</v>
      </c>
      <c r="Y110" s="145">
        <v>0</v>
      </c>
      <c r="Z110" s="145">
        <v>0</v>
      </c>
      <c r="AA110" s="145">
        <v>0</v>
      </c>
      <c r="AB110" s="116">
        <v>18.2</v>
      </c>
      <c r="AC110" s="116">
        <v>0</v>
      </c>
      <c r="AD110" s="116">
        <v>1451.3</v>
      </c>
      <c r="AE110" s="116">
        <v>3636.9</v>
      </c>
      <c r="AF110" s="116">
        <v>0</v>
      </c>
      <c r="AG110" s="116">
        <v>0</v>
      </c>
      <c r="AH110" s="116">
        <v>0</v>
      </c>
      <c r="AI110" s="116">
        <v>0</v>
      </c>
      <c r="AJ110" s="145">
        <v>0</v>
      </c>
      <c r="AK110" s="116">
        <v>392.6</v>
      </c>
      <c r="AL110" s="116">
        <v>0</v>
      </c>
      <c r="AM110" s="116">
        <v>0</v>
      </c>
      <c r="AN110" s="116">
        <v>0</v>
      </c>
      <c r="AO110" s="116">
        <v>5498.9</v>
      </c>
      <c r="AP110" s="116">
        <v>6079</v>
      </c>
      <c r="AQ110" s="116">
        <v>580.1</v>
      </c>
      <c r="AR110" s="116">
        <v>9.5399999999999991</v>
      </c>
      <c r="AT110" s="143" t="str">
        <f>pivot!B56</f>
        <v>Luxembourg</v>
      </c>
      <c r="AU110" s="129" t="s">
        <v>1237</v>
      </c>
      <c r="AV110" s="143">
        <f t="shared" si="23"/>
        <v>580.1</v>
      </c>
    </row>
    <row r="111" spans="22:54" ht="15" thickBot="1" x14ac:dyDescent="0.4">
      <c r="V111" s="115" t="str">
        <f>pivot!B57</f>
        <v>Malta</v>
      </c>
      <c r="W111" s="145">
        <v>0</v>
      </c>
      <c r="X111" s="145">
        <v>0</v>
      </c>
      <c r="Y111" s="145">
        <v>0</v>
      </c>
      <c r="Z111" s="145">
        <v>0</v>
      </c>
      <c r="AA111" s="145">
        <v>0</v>
      </c>
      <c r="AB111" s="116">
        <v>4216.8999999999996</v>
      </c>
      <c r="AC111" s="116">
        <v>3331</v>
      </c>
      <c r="AD111" s="116">
        <v>1451.3</v>
      </c>
      <c r="AE111" s="116">
        <v>3636.9</v>
      </c>
      <c r="AF111" s="116">
        <v>0</v>
      </c>
      <c r="AG111" s="116">
        <v>0</v>
      </c>
      <c r="AH111" s="116">
        <v>0</v>
      </c>
      <c r="AI111" s="116">
        <v>0</v>
      </c>
      <c r="AJ111" s="145">
        <v>0</v>
      </c>
      <c r="AK111" s="116">
        <v>0</v>
      </c>
      <c r="AL111" s="116">
        <v>0</v>
      </c>
      <c r="AM111" s="116">
        <v>0</v>
      </c>
      <c r="AN111" s="116">
        <v>0</v>
      </c>
      <c r="AO111" s="116">
        <v>12636.1</v>
      </c>
      <c r="AP111" s="116">
        <v>12167</v>
      </c>
      <c r="AQ111" s="116">
        <v>-469.1</v>
      </c>
      <c r="AR111" s="116">
        <v>-3.86</v>
      </c>
      <c r="AT111" s="143" t="str">
        <f>pivot!B57</f>
        <v>Malta</v>
      </c>
      <c r="AV111" s="143" t="str">
        <f t="shared" si="23"/>
        <v/>
      </c>
      <c r="BB111" s="129" t="s">
        <v>902</v>
      </c>
    </row>
    <row r="112" spans="22:54" ht="15" thickBot="1" x14ac:dyDescent="0.4">
      <c r="V112" s="115" t="str">
        <f>pivot!B58</f>
        <v>Netherlands</v>
      </c>
      <c r="W112" s="145">
        <v>0</v>
      </c>
      <c r="X112" s="145">
        <v>0</v>
      </c>
      <c r="Y112" s="145">
        <v>0</v>
      </c>
      <c r="Z112" s="145">
        <v>0</v>
      </c>
      <c r="AA112" s="145">
        <v>0</v>
      </c>
      <c r="AB112" s="116">
        <v>0</v>
      </c>
      <c r="AC112" s="116">
        <v>0</v>
      </c>
      <c r="AD112" s="116">
        <v>1451.3</v>
      </c>
      <c r="AE112" s="116">
        <v>691.1</v>
      </c>
      <c r="AF112" s="116">
        <v>0</v>
      </c>
      <c r="AG112" s="116">
        <v>0</v>
      </c>
      <c r="AH112" s="116">
        <v>0</v>
      </c>
      <c r="AI112" s="116">
        <v>0</v>
      </c>
      <c r="AJ112" s="145">
        <v>0</v>
      </c>
      <c r="AK112" s="116">
        <v>1628.4</v>
      </c>
      <c r="AL112" s="116">
        <v>0</v>
      </c>
      <c r="AM112" s="116">
        <v>0</v>
      </c>
      <c r="AN112" s="116">
        <v>1272.7</v>
      </c>
      <c r="AO112" s="116">
        <v>5043.5</v>
      </c>
      <c r="AP112" s="116">
        <v>3760</v>
      </c>
      <c r="AQ112" s="116">
        <v>-1283.5</v>
      </c>
      <c r="AR112" s="116">
        <v>-34.14</v>
      </c>
      <c r="AT112" s="143" t="str">
        <f>pivot!B58</f>
        <v>Netherlands</v>
      </c>
      <c r="AV112" s="143" t="str">
        <f t="shared" si="23"/>
        <v/>
      </c>
      <c r="BB112" s="129" t="s">
        <v>902</v>
      </c>
    </row>
    <row r="113" spans="22:54" ht="15" thickBot="1" x14ac:dyDescent="0.4">
      <c r="V113" s="115" t="str">
        <f>pivot!B59</f>
        <v>Norway</v>
      </c>
      <c r="W113" s="145">
        <v>0</v>
      </c>
      <c r="X113" s="145">
        <v>0</v>
      </c>
      <c r="Y113" s="145">
        <v>0</v>
      </c>
      <c r="Z113" s="145">
        <v>0</v>
      </c>
      <c r="AA113" s="145">
        <v>0</v>
      </c>
      <c r="AB113" s="116">
        <v>18.2</v>
      </c>
      <c r="AC113" s="116">
        <v>0</v>
      </c>
      <c r="AD113" s="116">
        <v>0</v>
      </c>
      <c r="AE113" s="116">
        <v>691.1</v>
      </c>
      <c r="AF113" s="116">
        <v>2139.3000000000002</v>
      </c>
      <c r="AG113" s="116">
        <v>0</v>
      </c>
      <c r="AH113" s="116">
        <v>0</v>
      </c>
      <c r="AI113" s="116">
        <v>0</v>
      </c>
      <c r="AJ113" s="145">
        <v>0</v>
      </c>
      <c r="AK113" s="116">
        <v>0</v>
      </c>
      <c r="AL113" s="116">
        <v>3426.6</v>
      </c>
      <c r="AM113" s="116">
        <v>0</v>
      </c>
      <c r="AN113" s="116">
        <v>0</v>
      </c>
      <c r="AO113" s="116">
        <v>6275.2</v>
      </c>
      <c r="AP113" s="116">
        <v>6042</v>
      </c>
      <c r="AQ113" s="116">
        <v>-233.2</v>
      </c>
      <c r="AR113" s="116">
        <v>-3.86</v>
      </c>
      <c r="AT113" s="143" t="str">
        <f>pivot!B59</f>
        <v>Norway</v>
      </c>
      <c r="AV113" s="143" t="str">
        <f t="shared" si="23"/>
        <v/>
      </c>
      <c r="BB113" s="129" t="s">
        <v>902</v>
      </c>
    </row>
    <row r="114" spans="22:54" ht="15" thickBot="1" x14ac:dyDescent="0.4">
      <c r="V114" s="115" t="str">
        <f>pivot!B60</f>
        <v>Poland</v>
      </c>
      <c r="W114" s="145">
        <v>0</v>
      </c>
      <c r="X114" s="145">
        <v>0</v>
      </c>
      <c r="Y114" s="145">
        <v>0</v>
      </c>
      <c r="Z114" s="145">
        <v>0</v>
      </c>
      <c r="AA114" s="145">
        <v>0</v>
      </c>
      <c r="AB114" s="116">
        <v>3475.4</v>
      </c>
      <c r="AC114" s="116">
        <v>0</v>
      </c>
      <c r="AD114" s="116">
        <v>0</v>
      </c>
      <c r="AE114" s="116">
        <v>0</v>
      </c>
      <c r="AF114" s="116">
        <v>0</v>
      </c>
      <c r="AG114" s="116">
        <v>0</v>
      </c>
      <c r="AH114" s="116">
        <v>0</v>
      </c>
      <c r="AI114" s="116">
        <v>0</v>
      </c>
      <c r="AJ114" s="145">
        <v>0</v>
      </c>
      <c r="AK114" s="116">
        <v>0</v>
      </c>
      <c r="AL114" s="116">
        <v>116.8</v>
      </c>
      <c r="AM114" s="116">
        <v>2023.5</v>
      </c>
      <c r="AN114" s="116">
        <v>1780</v>
      </c>
      <c r="AO114" s="116">
        <v>7395.8</v>
      </c>
      <c r="AP114" s="116">
        <v>4746</v>
      </c>
      <c r="AQ114" s="116">
        <v>-2649.8</v>
      </c>
      <c r="AR114" s="116">
        <v>-55.83</v>
      </c>
      <c r="AT114" s="143" t="str">
        <f>pivot!B60</f>
        <v>Poland</v>
      </c>
      <c r="AV114" s="143" t="str">
        <f t="shared" si="23"/>
        <v/>
      </c>
      <c r="BB114" s="129" t="s">
        <v>902</v>
      </c>
    </row>
    <row r="115" spans="22:54" ht="15" thickBot="1" x14ac:dyDescent="0.4">
      <c r="V115" s="115" t="str">
        <f>pivot!B61</f>
        <v>Portugal</v>
      </c>
      <c r="W115" s="145">
        <v>0</v>
      </c>
      <c r="X115" s="145">
        <v>0</v>
      </c>
      <c r="Y115" s="145">
        <v>0</v>
      </c>
      <c r="Z115" s="145">
        <v>0</v>
      </c>
      <c r="AA115" s="145">
        <v>0</v>
      </c>
      <c r="AB115" s="116">
        <v>4216.8999999999996</v>
      </c>
      <c r="AC115" s="116">
        <v>0</v>
      </c>
      <c r="AD115" s="116">
        <v>0</v>
      </c>
      <c r="AE115" s="116">
        <v>691.1</v>
      </c>
      <c r="AF115" s="116">
        <v>0</v>
      </c>
      <c r="AG115" s="116">
        <v>0</v>
      </c>
      <c r="AH115" s="116">
        <v>2674.2</v>
      </c>
      <c r="AI115" s="116">
        <v>2272.3000000000002</v>
      </c>
      <c r="AJ115" s="145">
        <v>0</v>
      </c>
      <c r="AK115" s="116">
        <v>0</v>
      </c>
      <c r="AL115" s="116">
        <v>116.8</v>
      </c>
      <c r="AM115" s="116">
        <v>2023.5</v>
      </c>
      <c r="AN115" s="116">
        <v>0</v>
      </c>
      <c r="AO115" s="116">
        <v>11994.8</v>
      </c>
      <c r="AP115" s="116">
        <v>11549</v>
      </c>
      <c r="AQ115" s="116">
        <v>-445.8</v>
      </c>
      <c r="AR115" s="116">
        <v>-3.86</v>
      </c>
      <c r="AT115" s="143" t="str">
        <f>pivot!B61</f>
        <v>Portugal</v>
      </c>
      <c r="AV115" s="143" t="str">
        <f t="shared" si="23"/>
        <v/>
      </c>
      <c r="BB115" s="129" t="s">
        <v>902</v>
      </c>
    </row>
    <row r="116" spans="22:54" ht="15" thickBot="1" x14ac:dyDescent="0.4">
      <c r="V116" s="115" t="str">
        <f>pivot!B62</f>
        <v>Romania</v>
      </c>
      <c r="W116" s="145">
        <v>0</v>
      </c>
      <c r="X116" s="145">
        <v>0</v>
      </c>
      <c r="Y116" s="145">
        <v>0</v>
      </c>
      <c r="Z116" s="145">
        <v>0</v>
      </c>
      <c r="AA116" s="145">
        <v>0</v>
      </c>
      <c r="AB116" s="116">
        <v>18.2</v>
      </c>
      <c r="AC116" s="116">
        <v>0</v>
      </c>
      <c r="AD116" s="116">
        <v>0</v>
      </c>
      <c r="AE116" s="116">
        <v>691.1</v>
      </c>
      <c r="AF116" s="116">
        <v>0</v>
      </c>
      <c r="AG116" s="116">
        <v>0</v>
      </c>
      <c r="AH116" s="116">
        <v>0</v>
      </c>
      <c r="AI116" s="116">
        <v>0</v>
      </c>
      <c r="AJ116" s="145">
        <v>0</v>
      </c>
      <c r="AK116" s="116">
        <v>0</v>
      </c>
      <c r="AL116" s="116">
        <v>548.29999999999995</v>
      </c>
      <c r="AM116" s="116">
        <v>3161.2</v>
      </c>
      <c r="AN116" s="116">
        <v>1780</v>
      </c>
      <c r="AO116" s="116">
        <v>6198.9</v>
      </c>
      <c r="AP116" s="116">
        <v>5968</v>
      </c>
      <c r="AQ116" s="116">
        <v>-230.9</v>
      </c>
      <c r="AR116" s="116">
        <v>-3.87</v>
      </c>
      <c r="AT116" s="143" t="str">
        <f>pivot!B62</f>
        <v>Romania</v>
      </c>
      <c r="AV116" s="143" t="str">
        <f t="shared" si="23"/>
        <v/>
      </c>
      <c r="BB116" s="129" t="s">
        <v>902</v>
      </c>
    </row>
    <row r="117" spans="22:54" ht="15" thickBot="1" x14ac:dyDescent="0.4">
      <c r="V117" s="115" t="str">
        <f>pivot!B63</f>
        <v>Slovakia</v>
      </c>
      <c r="W117" s="145">
        <v>0</v>
      </c>
      <c r="X117" s="145">
        <v>0</v>
      </c>
      <c r="Y117" s="145">
        <v>0</v>
      </c>
      <c r="Z117" s="145">
        <v>0</v>
      </c>
      <c r="AA117" s="145">
        <v>0</v>
      </c>
      <c r="AB117" s="116">
        <v>18.2</v>
      </c>
      <c r="AC117" s="116">
        <v>0</v>
      </c>
      <c r="AD117" s="116">
        <v>0</v>
      </c>
      <c r="AE117" s="116">
        <v>691.1</v>
      </c>
      <c r="AF117" s="116">
        <v>0</v>
      </c>
      <c r="AG117" s="116">
        <v>0</v>
      </c>
      <c r="AH117" s="116">
        <v>0</v>
      </c>
      <c r="AI117" s="116">
        <v>0</v>
      </c>
      <c r="AJ117" s="145">
        <v>0</v>
      </c>
      <c r="AK117" s="116">
        <v>0</v>
      </c>
      <c r="AL117" s="116">
        <v>116.8</v>
      </c>
      <c r="AM117" s="116">
        <v>8199.6</v>
      </c>
      <c r="AN117" s="116">
        <v>1780</v>
      </c>
      <c r="AO117" s="116">
        <v>10805.7</v>
      </c>
      <c r="AP117" s="116">
        <v>10404</v>
      </c>
      <c r="AQ117" s="116">
        <v>-401.7</v>
      </c>
      <c r="AR117" s="116">
        <v>-3.86</v>
      </c>
      <c r="AT117" s="143" t="str">
        <f>pivot!B63</f>
        <v>Slovakia</v>
      </c>
      <c r="AV117" s="143" t="str">
        <f t="shared" si="23"/>
        <v/>
      </c>
      <c r="BB117" s="129" t="s">
        <v>902</v>
      </c>
    </row>
    <row r="118" spans="22:54" ht="15" thickBot="1" x14ac:dyDescent="0.4">
      <c r="V118" s="115" t="str">
        <f>pivot!B64</f>
        <v>Slovenia</v>
      </c>
      <c r="W118" s="145">
        <v>0</v>
      </c>
      <c r="X118" s="145">
        <v>0</v>
      </c>
      <c r="Y118" s="145">
        <v>0</v>
      </c>
      <c r="Z118" s="145">
        <v>0</v>
      </c>
      <c r="AA118" s="145">
        <v>0</v>
      </c>
      <c r="AB118" s="116">
        <v>3475.4</v>
      </c>
      <c r="AC118" s="116">
        <v>0</v>
      </c>
      <c r="AD118" s="116">
        <v>0</v>
      </c>
      <c r="AE118" s="116">
        <v>691.1</v>
      </c>
      <c r="AF118" s="116">
        <v>0</v>
      </c>
      <c r="AG118" s="116">
        <v>0</v>
      </c>
      <c r="AH118" s="116">
        <v>0</v>
      </c>
      <c r="AI118" s="116">
        <v>0</v>
      </c>
      <c r="AJ118" s="145">
        <v>0</v>
      </c>
      <c r="AK118" s="116">
        <v>0</v>
      </c>
      <c r="AL118" s="116">
        <v>548.29999999999995</v>
      </c>
      <c r="AM118" s="116">
        <v>2883.4</v>
      </c>
      <c r="AN118" s="116">
        <v>1272.7</v>
      </c>
      <c r="AO118" s="116">
        <v>8871</v>
      </c>
      <c r="AP118" s="116">
        <v>9348</v>
      </c>
      <c r="AQ118" s="116">
        <v>477</v>
      </c>
      <c r="AR118" s="116">
        <v>5.0999999999999996</v>
      </c>
      <c r="AT118" s="143" t="str">
        <f>pivot!B64</f>
        <v>Slovenia</v>
      </c>
      <c r="AU118" s="129" t="s">
        <v>1242</v>
      </c>
      <c r="AV118" s="143">
        <f t="shared" si="23"/>
        <v>477</v>
      </c>
    </row>
    <row r="119" spans="22:54" ht="15" thickBot="1" x14ac:dyDescent="0.4">
      <c r="V119" s="115" t="str">
        <f>pivot!B65</f>
        <v>Spain</v>
      </c>
      <c r="W119" s="145">
        <v>0</v>
      </c>
      <c r="X119" s="145">
        <v>0</v>
      </c>
      <c r="Y119" s="145">
        <v>0</v>
      </c>
      <c r="Z119" s="145">
        <v>0</v>
      </c>
      <c r="AA119" s="145">
        <v>0</v>
      </c>
      <c r="AB119" s="116">
        <v>0</v>
      </c>
      <c r="AC119" s="116">
        <v>0</v>
      </c>
      <c r="AD119" s="116">
        <v>0</v>
      </c>
      <c r="AE119" s="116">
        <v>691.1</v>
      </c>
      <c r="AF119" s="116">
        <v>0</v>
      </c>
      <c r="AG119" s="116">
        <v>0</v>
      </c>
      <c r="AH119" s="116">
        <v>2674.2</v>
      </c>
      <c r="AI119" s="116">
        <v>0</v>
      </c>
      <c r="AJ119" s="145">
        <v>0</v>
      </c>
      <c r="AK119" s="116">
        <v>392.6</v>
      </c>
      <c r="AL119" s="116">
        <v>548.29999999999995</v>
      </c>
      <c r="AM119" s="116">
        <v>0</v>
      </c>
      <c r="AN119" s="116">
        <v>1780</v>
      </c>
      <c r="AO119" s="116">
        <v>6086.2</v>
      </c>
      <c r="AP119" s="116">
        <v>5860</v>
      </c>
      <c r="AQ119" s="116">
        <v>-226.2</v>
      </c>
      <c r="AR119" s="116">
        <v>-3.86</v>
      </c>
      <c r="AT119" s="143" t="str">
        <f>pivot!B65</f>
        <v>Spain</v>
      </c>
      <c r="AV119" s="143" t="str">
        <f t="shared" si="23"/>
        <v/>
      </c>
      <c r="BB119" s="129" t="s">
        <v>902</v>
      </c>
    </row>
    <row r="120" spans="22:54" ht="15" thickBot="1" x14ac:dyDescent="0.4">
      <c r="V120" s="115" t="str">
        <f>pivot!B66</f>
        <v>Sweden</v>
      </c>
      <c r="W120" s="145">
        <v>0</v>
      </c>
      <c r="X120" s="145">
        <v>0</v>
      </c>
      <c r="Y120" s="145">
        <v>0</v>
      </c>
      <c r="Z120" s="145">
        <v>0</v>
      </c>
      <c r="AA120" s="145">
        <v>0</v>
      </c>
      <c r="AB120" s="116">
        <v>18.2</v>
      </c>
      <c r="AC120" s="116">
        <v>0</v>
      </c>
      <c r="AD120" s="116">
        <v>0</v>
      </c>
      <c r="AE120" s="116">
        <v>691.1</v>
      </c>
      <c r="AF120" s="116">
        <v>0</v>
      </c>
      <c r="AG120" s="116">
        <v>0</v>
      </c>
      <c r="AH120" s="116">
        <v>0</v>
      </c>
      <c r="AI120" s="116">
        <v>0</v>
      </c>
      <c r="AJ120" s="145">
        <v>0</v>
      </c>
      <c r="AK120" s="116">
        <v>0</v>
      </c>
      <c r="AL120" s="116">
        <v>3426.6</v>
      </c>
      <c r="AM120" s="116">
        <v>0</v>
      </c>
      <c r="AN120" s="116">
        <v>1272.7</v>
      </c>
      <c r="AO120" s="116">
        <v>5408.6</v>
      </c>
      <c r="AP120" s="116">
        <v>3132</v>
      </c>
      <c r="AQ120" s="116">
        <v>-2276.6</v>
      </c>
      <c r="AR120" s="116">
        <v>-72.69</v>
      </c>
      <c r="AT120" s="143" t="str">
        <f>pivot!B66</f>
        <v>Sweden</v>
      </c>
      <c r="AV120" s="143" t="str">
        <f t="shared" si="23"/>
        <v/>
      </c>
      <c r="BB120" s="129" t="s">
        <v>902</v>
      </c>
    </row>
    <row r="121" spans="22:54" ht="15" thickBot="1" x14ac:dyDescent="0.4">
      <c r="V121" s="115" t="str">
        <f>pivot!B67</f>
        <v>UK</v>
      </c>
      <c r="W121" s="145">
        <v>0</v>
      </c>
      <c r="X121" s="145">
        <v>0</v>
      </c>
      <c r="Y121" s="145">
        <v>0</v>
      </c>
      <c r="Z121" s="145">
        <v>0</v>
      </c>
      <c r="AA121" s="145">
        <v>0</v>
      </c>
      <c r="AB121" s="116">
        <v>0</v>
      </c>
      <c r="AC121" s="116">
        <v>0</v>
      </c>
      <c r="AD121" s="116">
        <v>0</v>
      </c>
      <c r="AE121" s="116">
        <v>691.1</v>
      </c>
      <c r="AF121" s="116">
        <v>3878.8</v>
      </c>
      <c r="AG121" s="116">
        <v>2971.2</v>
      </c>
      <c r="AH121" s="116">
        <v>0</v>
      </c>
      <c r="AI121" s="116">
        <v>0</v>
      </c>
      <c r="AJ121" s="145">
        <v>0</v>
      </c>
      <c r="AK121" s="116">
        <v>392.6</v>
      </c>
      <c r="AL121" s="116">
        <v>0</v>
      </c>
      <c r="AM121" s="116">
        <v>0</v>
      </c>
      <c r="AN121" s="116">
        <v>0</v>
      </c>
      <c r="AO121" s="116">
        <v>7933.7</v>
      </c>
      <c r="AP121" s="116">
        <v>7639</v>
      </c>
      <c r="AQ121" s="116">
        <v>-294.7</v>
      </c>
      <c r="AR121" s="116">
        <v>-3.86</v>
      </c>
      <c r="AT121" s="143" t="str">
        <f>pivot!B67</f>
        <v>UK</v>
      </c>
      <c r="AV121" s="143" t="str">
        <f t="shared" si="23"/>
        <v/>
      </c>
      <c r="BB121" s="129" t="s">
        <v>902</v>
      </c>
    </row>
    <row r="122" spans="22:54" ht="15" thickBot="1" x14ac:dyDescent="0.4"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V122" s="143" t="str">
        <f t="shared" si="23"/>
        <v/>
      </c>
      <c r="BB122" s="129" t="s">
        <v>902</v>
      </c>
    </row>
    <row r="123" spans="22:54" ht="15" thickBot="1" x14ac:dyDescent="0.4">
      <c r="V123" s="117" t="s">
        <v>1086</v>
      </c>
      <c r="W123" s="118">
        <v>46629.3</v>
      </c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V123" s="143" t="str">
        <f t="shared" si="23"/>
        <v/>
      </c>
      <c r="BB123" s="129" t="s">
        <v>902</v>
      </c>
    </row>
    <row r="124" spans="22:54" ht="15" thickBot="1" x14ac:dyDescent="0.4">
      <c r="V124" s="117" t="s">
        <v>1087</v>
      </c>
      <c r="W124" s="118">
        <v>0</v>
      </c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V124" s="143" t="str">
        <f t="shared" si="23"/>
        <v/>
      </c>
      <c r="BB124" s="129" t="s">
        <v>902</v>
      </c>
    </row>
    <row r="125" spans="22:54" ht="15" thickBot="1" x14ac:dyDescent="0.4">
      <c r="V125" s="117" t="s">
        <v>1088</v>
      </c>
      <c r="W125" s="118">
        <v>220642.2</v>
      </c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V125" s="143" t="str">
        <f t="shared" si="23"/>
        <v/>
      </c>
      <c r="BB125" s="129" t="s">
        <v>902</v>
      </c>
    </row>
    <row r="126" spans="22:54" ht="15" thickBot="1" x14ac:dyDescent="0.4">
      <c r="V126" s="117" t="s">
        <v>1089</v>
      </c>
      <c r="W126" s="118">
        <v>220642</v>
      </c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V126" s="143" t="str">
        <f t="shared" si="23"/>
        <v/>
      </c>
      <c r="BB126" s="129" t="s">
        <v>902</v>
      </c>
    </row>
    <row r="127" spans="22:54" ht="15" thickBot="1" x14ac:dyDescent="0.4">
      <c r="V127" s="117" t="s">
        <v>1090</v>
      </c>
      <c r="W127" s="118">
        <v>0.2</v>
      </c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V127" s="143" t="str">
        <f t="shared" si="23"/>
        <v/>
      </c>
      <c r="BB127" s="129" t="s">
        <v>902</v>
      </c>
    </row>
    <row r="128" spans="22:54" ht="15" thickBot="1" x14ac:dyDescent="0.4">
      <c r="V128" s="117" t="s">
        <v>1091</v>
      </c>
      <c r="W128" s="11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V128" s="143" t="str">
        <f t="shared" si="23"/>
        <v/>
      </c>
      <c r="BB128" s="129" t="s">
        <v>902</v>
      </c>
    </row>
    <row r="129" spans="1:54" ht="15" thickBot="1" x14ac:dyDescent="0.4">
      <c r="V129" s="117" t="s">
        <v>1092</v>
      </c>
      <c r="W129" s="118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V129" s="143" t="str">
        <f t="shared" si="23"/>
        <v/>
      </c>
      <c r="BB129" s="129" t="s">
        <v>902</v>
      </c>
    </row>
    <row r="130" spans="1:54" ht="15" thickBot="1" x14ac:dyDescent="0.4">
      <c r="V130" s="117" t="s">
        <v>1093</v>
      </c>
      <c r="W130" s="118">
        <v>0</v>
      </c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</row>
    <row r="131" spans="1:54" x14ac:dyDescent="0.35"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</row>
    <row r="132" spans="1:54" x14ac:dyDescent="0.35">
      <c r="V132" s="29" t="s">
        <v>1094</v>
      </c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</row>
    <row r="133" spans="1:54" x14ac:dyDescent="0.35"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</row>
    <row r="134" spans="1:54" x14ac:dyDescent="0.35">
      <c r="V134" s="119" t="s">
        <v>1120</v>
      </c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</row>
    <row r="135" spans="1:54" x14ac:dyDescent="0.35">
      <c r="V135" s="119" t="s">
        <v>1186</v>
      </c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</row>
    <row r="137" spans="1:54" ht="18" x14ac:dyDescent="0.35">
      <c r="Q137" s="111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54" x14ac:dyDescent="0.35">
      <c r="Q138" s="112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54" x14ac:dyDescent="0.35"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54" x14ac:dyDescent="0.35"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54" x14ac:dyDescent="0.35">
      <c r="Q141" s="113" t="s">
        <v>973</v>
      </c>
      <c r="R141" s="114" t="s">
        <v>1193</v>
      </c>
      <c r="S141" s="114"/>
      <c r="T141" s="114"/>
      <c r="U141" s="114"/>
      <c r="V141" s="113" t="s">
        <v>974</v>
      </c>
      <c r="W141" s="114">
        <v>27</v>
      </c>
      <c r="X141" s="113" t="s">
        <v>975</v>
      </c>
      <c r="Y141" s="114">
        <v>9</v>
      </c>
      <c r="Z141" s="113" t="s">
        <v>976</v>
      </c>
      <c r="AA141" s="114">
        <v>7</v>
      </c>
      <c r="AB141" s="113" t="s">
        <v>977</v>
      </c>
      <c r="AC141" s="114">
        <v>0</v>
      </c>
      <c r="AD141" s="113" t="s">
        <v>978</v>
      </c>
      <c r="AE141" s="114" t="s">
        <v>1194</v>
      </c>
      <c r="AF141"/>
      <c r="AG141"/>
    </row>
    <row r="142" spans="1:54" ht="18.5" thickBot="1" x14ac:dyDescent="0.4">
      <c r="N142" s="129" t="s">
        <v>1222</v>
      </c>
      <c r="O142" s="149">
        <f>O143*O143</f>
        <v>0.77680573534619846</v>
      </c>
      <c r="Q142" s="111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54" ht="15" thickBot="1" x14ac:dyDescent="0.4">
      <c r="B143" s="140" t="str">
        <f t="shared" ref="B143:K143" si="24">B2</f>
        <v>X1</v>
      </c>
      <c r="C143" s="140" t="str">
        <f t="shared" si="24"/>
        <v>X2</v>
      </c>
      <c r="D143" s="140" t="str">
        <f t="shared" si="24"/>
        <v>X3</v>
      </c>
      <c r="E143" s="140" t="str">
        <f t="shared" si="24"/>
        <v>X4</v>
      </c>
      <c r="F143" s="140" t="str">
        <f t="shared" si="24"/>
        <v>X5</v>
      </c>
      <c r="G143" s="140" t="str">
        <f t="shared" si="24"/>
        <v>X6</v>
      </c>
      <c r="H143" s="140" t="str">
        <f t="shared" si="24"/>
        <v>X7</v>
      </c>
      <c r="I143" s="140" t="str">
        <f t="shared" si="24"/>
        <v>X8</v>
      </c>
      <c r="J143" s="140" t="str">
        <f t="shared" si="24"/>
        <v>X9</v>
      </c>
      <c r="K143" s="140" t="str">
        <f t="shared" si="24"/>
        <v>Y</v>
      </c>
      <c r="L143" s="129" t="s">
        <v>1180</v>
      </c>
      <c r="N143" s="129" t="s">
        <v>1197</v>
      </c>
      <c r="O143" s="149">
        <f>CORREL(K144:K170,L144:L170)</f>
        <v>0.88136583513669198</v>
      </c>
      <c r="P143" s="140"/>
      <c r="Q143" s="115" t="s">
        <v>980</v>
      </c>
      <c r="R143" s="115" t="s">
        <v>981</v>
      </c>
      <c r="S143" s="115"/>
      <c r="T143" s="115"/>
      <c r="U143" s="115"/>
      <c r="V143" s="115" t="s">
        <v>982</v>
      </c>
      <c r="W143" s="115" t="s">
        <v>983</v>
      </c>
      <c r="X143" s="115" t="s">
        <v>984</v>
      </c>
      <c r="Y143" s="115" t="s">
        <v>985</v>
      </c>
      <c r="Z143" s="115" t="s">
        <v>986</v>
      </c>
      <c r="AA143" s="115" t="s">
        <v>987</v>
      </c>
      <c r="AB143" s="115" t="s">
        <v>988</v>
      </c>
      <c r="AC143" s="115" t="s">
        <v>989</v>
      </c>
      <c r="AD143" s="115" t="s">
        <v>1104</v>
      </c>
      <c r="AE143"/>
      <c r="AF143"/>
      <c r="AG143"/>
    </row>
    <row r="144" spans="1:54" ht="15" thickBot="1" x14ac:dyDescent="0.4">
      <c r="A144" s="140" t="str">
        <f t="shared" ref="A144:A170" si="25">A3</f>
        <v>O1</v>
      </c>
      <c r="B144" s="140">
        <f>INT(B3/4)+1</f>
        <v>1</v>
      </c>
      <c r="C144" s="140">
        <f t="shared" ref="C144:J144" si="26">INT(C3/4)+1</f>
        <v>1</v>
      </c>
      <c r="D144" s="140">
        <f t="shared" si="26"/>
        <v>1</v>
      </c>
      <c r="E144" s="140">
        <f t="shared" si="26"/>
        <v>1</v>
      </c>
      <c r="F144" s="140">
        <f t="shared" si="26"/>
        <v>1</v>
      </c>
      <c r="G144" s="140">
        <f t="shared" si="26"/>
        <v>1</v>
      </c>
      <c r="H144" s="140">
        <f t="shared" si="26"/>
        <v>1</v>
      </c>
      <c r="I144" s="140">
        <f t="shared" si="26"/>
        <v>1</v>
      </c>
      <c r="J144" s="140">
        <f t="shared" si="26"/>
        <v>7</v>
      </c>
      <c r="K144" s="140">
        <f t="shared" ref="K144:K170" si="27">K3</f>
        <v>1766</v>
      </c>
      <c r="L144" s="129">
        <f>AD191</f>
        <v>4891.7</v>
      </c>
      <c r="P144" s="140"/>
      <c r="Q144" s="115" t="s">
        <v>1000</v>
      </c>
      <c r="R144" s="116">
        <v>1</v>
      </c>
      <c r="S144" s="116"/>
      <c r="T144" s="116"/>
      <c r="U144" s="116"/>
      <c r="V144" s="116">
        <v>1</v>
      </c>
      <c r="W144" s="116">
        <v>1</v>
      </c>
      <c r="X144" s="116">
        <v>1</v>
      </c>
      <c r="Y144" s="116">
        <v>1</v>
      </c>
      <c r="Z144" s="116">
        <v>1</v>
      </c>
      <c r="AA144" s="116">
        <v>1</v>
      </c>
      <c r="AB144" s="116">
        <v>1</v>
      </c>
      <c r="AC144" s="116">
        <v>7</v>
      </c>
      <c r="AD144" s="116">
        <v>1766</v>
      </c>
      <c r="AE144"/>
      <c r="AF144"/>
      <c r="AG144"/>
    </row>
    <row r="145" spans="1:33" ht="15" thickBot="1" x14ac:dyDescent="0.4">
      <c r="A145" s="140" t="str">
        <f t="shared" si="25"/>
        <v>O2</v>
      </c>
      <c r="B145" s="140">
        <f t="shared" ref="B145:J145" si="28">INT(B4/4)+1</f>
        <v>1</v>
      </c>
      <c r="C145" s="140">
        <f t="shared" si="28"/>
        <v>1</v>
      </c>
      <c r="D145" s="140">
        <f t="shared" si="28"/>
        <v>1</v>
      </c>
      <c r="E145" s="140">
        <f t="shared" si="28"/>
        <v>1</v>
      </c>
      <c r="F145" s="140">
        <f t="shared" si="28"/>
        <v>1</v>
      </c>
      <c r="G145" s="140">
        <f t="shared" si="28"/>
        <v>1</v>
      </c>
      <c r="H145" s="140">
        <f t="shared" si="28"/>
        <v>5</v>
      </c>
      <c r="I145" s="140">
        <f t="shared" si="28"/>
        <v>6</v>
      </c>
      <c r="J145" s="140">
        <f t="shared" si="28"/>
        <v>1</v>
      </c>
      <c r="K145" s="140">
        <f t="shared" si="27"/>
        <v>10038</v>
      </c>
      <c r="L145" s="140">
        <f t="shared" ref="L145:L170" si="29">AD192</f>
        <v>9778.9</v>
      </c>
      <c r="Q145" s="115" t="s">
        <v>1001</v>
      </c>
      <c r="R145" s="116">
        <v>1</v>
      </c>
      <c r="S145" s="116"/>
      <c r="T145" s="116"/>
      <c r="U145" s="116"/>
      <c r="V145" s="116">
        <v>1</v>
      </c>
      <c r="W145" s="116">
        <v>1</v>
      </c>
      <c r="X145" s="116">
        <v>1</v>
      </c>
      <c r="Y145" s="116">
        <v>1</v>
      </c>
      <c r="Z145" s="116">
        <v>1</v>
      </c>
      <c r="AA145" s="116">
        <v>5</v>
      </c>
      <c r="AB145" s="116">
        <v>6</v>
      </c>
      <c r="AC145" s="116">
        <v>1</v>
      </c>
      <c r="AD145" s="116">
        <v>10038</v>
      </c>
      <c r="AE145"/>
      <c r="AF145"/>
      <c r="AG145"/>
    </row>
    <row r="146" spans="1:33" ht="15" thickBot="1" x14ac:dyDescent="0.4">
      <c r="A146" s="140" t="str">
        <f t="shared" si="25"/>
        <v>O3</v>
      </c>
      <c r="B146" s="140">
        <f t="shared" ref="B146:J146" si="30">INT(B5/4)+1</f>
        <v>1</v>
      </c>
      <c r="C146" s="140">
        <f t="shared" si="30"/>
        <v>1</v>
      </c>
      <c r="D146" s="140">
        <f t="shared" si="30"/>
        <v>1</v>
      </c>
      <c r="E146" s="140">
        <f t="shared" si="30"/>
        <v>1</v>
      </c>
      <c r="F146" s="140">
        <f t="shared" si="30"/>
        <v>1</v>
      </c>
      <c r="G146" s="140">
        <f t="shared" si="30"/>
        <v>1</v>
      </c>
      <c r="H146" s="140">
        <f t="shared" si="30"/>
        <v>3</v>
      </c>
      <c r="I146" s="140">
        <f t="shared" si="30"/>
        <v>4</v>
      </c>
      <c r="J146" s="140">
        <f t="shared" si="30"/>
        <v>5</v>
      </c>
      <c r="K146" s="140">
        <f t="shared" si="27"/>
        <v>9783</v>
      </c>
      <c r="L146" s="140">
        <f t="shared" si="29"/>
        <v>7210.2</v>
      </c>
      <c r="Q146" s="115" t="s">
        <v>1002</v>
      </c>
      <c r="R146" s="116">
        <v>1</v>
      </c>
      <c r="S146" s="116"/>
      <c r="T146" s="116"/>
      <c r="U146" s="116"/>
      <c r="V146" s="116">
        <v>1</v>
      </c>
      <c r="W146" s="116">
        <v>1</v>
      </c>
      <c r="X146" s="116">
        <v>1</v>
      </c>
      <c r="Y146" s="116">
        <v>1</v>
      </c>
      <c r="Z146" s="116">
        <v>1</v>
      </c>
      <c r="AA146" s="116">
        <v>3</v>
      </c>
      <c r="AB146" s="116">
        <v>4</v>
      </c>
      <c r="AC146" s="116">
        <v>5</v>
      </c>
      <c r="AD146" s="116">
        <v>9783</v>
      </c>
      <c r="AE146"/>
      <c r="AF146"/>
      <c r="AG146"/>
    </row>
    <row r="147" spans="1:33" ht="15" thickBot="1" x14ac:dyDescent="0.4">
      <c r="A147" s="140" t="str">
        <f t="shared" si="25"/>
        <v>O4</v>
      </c>
      <c r="B147" s="140">
        <f t="shared" ref="B147:J147" si="31">INT(B6/4)+1</f>
        <v>1</v>
      </c>
      <c r="C147" s="140">
        <f t="shared" si="31"/>
        <v>1</v>
      </c>
      <c r="D147" s="140">
        <f t="shared" si="31"/>
        <v>1</v>
      </c>
      <c r="E147" s="140">
        <f t="shared" si="31"/>
        <v>1</v>
      </c>
      <c r="F147" s="140">
        <f t="shared" si="31"/>
        <v>1</v>
      </c>
      <c r="G147" s="140">
        <f t="shared" si="31"/>
        <v>6</v>
      </c>
      <c r="H147" s="140">
        <f t="shared" si="31"/>
        <v>3</v>
      </c>
      <c r="I147" s="140">
        <f t="shared" si="31"/>
        <v>2</v>
      </c>
      <c r="J147" s="140">
        <f t="shared" si="31"/>
        <v>4</v>
      </c>
      <c r="K147" s="140">
        <f t="shared" si="27"/>
        <v>5987</v>
      </c>
      <c r="L147" s="140">
        <f t="shared" si="29"/>
        <v>4551.8</v>
      </c>
      <c r="Q147" s="115" t="s">
        <v>1003</v>
      </c>
      <c r="R147" s="116">
        <v>1</v>
      </c>
      <c r="S147" s="116"/>
      <c r="T147" s="116"/>
      <c r="U147" s="116"/>
      <c r="V147" s="116">
        <v>1</v>
      </c>
      <c r="W147" s="116">
        <v>1</v>
      </c>
      <c r="X147" s="116">
        <v>1</v>
      </c>
      <c r="Y147" s="116">
        <v>1</v>
      </c>
      <c r="Z147" s="116">
        <v>6</v>
      </c>
      <c r="AA147" s="116">
        <v>3</v>
      </c>
      <c r="AB147" s="116">
        <v>2</v>
      </c>
      <c r="AC147" s="116">
        <v>4</v>
      </c>
      <c r="AD147" s="116">
        <v>5987</v>
      </c>
      <c r="AE147"/>
      <c r="AF147"/>
      <c r="AG147"/>
    </row>
    <row r="148" spans="1:33" ht="15" thickBot="1" x14ac:dyDescent="0.4">
      <c r="A148" s="140" t="str">
        <f t="shared" si="25"/>
        <v>O5</v>
      </c>
      <c r="B148" s="140">
        <f t="shared" ref="B148:J148" si="32">INT(B7/4)+1</f>
        <v>1</v>
      </c>
      <c r="C148" s="140">
        <f t="shared" si="32"/>
        <v>1</v>
      </c>
      <c r="D148" s="140">
        <f t="shared" si="32"/>
        <v>1</v>
      </c>
      <c r="E148" s="140">
        <f t="shared" si="32"/>
        <v>1</v>
      </c>
      <c r="F148" s="140">
        <f t="shared" si="32"/>
        <v>1</v>
      </c>
      <c r="G148" s="140">
        <f t="shared" si="32"/>
        <v>3</v>
      </c>
      <c r="H148" s="140">
        <f t="shared" si="32"/>
        <v>6</v>
      </c>
      <c r="I148" s="140">
        <f t="shared" si="32"/>
        <v>5</v>
      </c>
      <c r="J148" s="140">
        <f t="shared" si="32"/>
        <v>4</v>
      </c>
      <c r="K148" s="140">
        <f t="shared" si="27"/>
        <v>15721</v>
      </c>
      <c r="L148" s="140">
        <f t="shared" si="29"/>
        <v>15694.8</v>
      </c>
      <c r="Q148" s="115" t="s">
        <v>1004</v>
      </c>
      <c r="R148" s="116">
        <v>1</v>
      </c>
      <c r="S148" s="116"/>
      <c r="T148" s="116"/>
      <c r="U148" s="116"/>
      <c r="V148" s="116">
        <v>1</v>
      </c>
      <c r="W148" s="116">
        <v>1</v>
      </c>
      <c r="X148" s="116">
        <v>1</v>
      </c>
      <c r="Y148" s="116">
        <v>1</v>
      </c>
      <c r="Z148" s="116">
        <v>3</v>
      </c>
      <c r="AA148" s="116">
        <v>6</v>
      </c>
      <c r="AB148" s="116">
        <v>5</v>
      </c>
      <c r="AC148" s="116">
        <v>4</v>
      </c>
      <c r="AD148" s="116">
        <v>15721</v>
      </c>
      <c r="AE148"/>
      <c r="AF148"/>
      <c r="AG148"/>
    </row>
    <row r="149" spans="1:33" ht="15" thickBot="1" x14ac:dyDescent="0.4">
      <c r="A149" s="140" t="str">
        <f t="shared" si="25"/>
        <v>O6</v>
      </c>
      <c r="B149" s="140">
        <f t="shared" ref="B149:J149" si="33">INT(B8/4)+1</f>
        <v>1</v>
      </c>
      <c r="C149" s="140">
        <f t="shared" si="33"/>
        <v>1</v>
      </c>
      <c r="D149" s="140">
        <f t="shared" si="33"/>
        <v>1</v>
      </c>
      <c r="E149" s="140">
        <f t="shared" si="33"/>
        <v>1</v>
      </c>
      <c r="F149" s="140">
        <f t="shared" si="33"/>
        <v>1</v>
      </c>
      <c r="G149" s="140">
        <f t="shared" si="33"/>
        <v>5</v>
      </c>
      <c r="H149" s="140">
        <f t="shared" si="33"/>
        <v>7</v>
      </c>
      <c r="I149" s="140">
        <f t="shared" si="33"/>
        <v>3</v>
      </c>
      <c r="J149" s="140">
        <f t="shared" si="33"/>
        <v>5</v>
      </c>
      <c r="K149" s="140">
        <f t="shared" si="27"/>
        <v>8260</v>
      </c>
      <c r="L149" s="140">
        <f t="shared" si="29"/>
        <v>5123.8</v>
      </c>
      <c r="Q149" s="115" t="s">
        <v>1005</v>
      </c>
      <c r="R149" s="116">
        <v>1</v>
      </c>
      <c r="S149" s="116"/>
      <c r="T149" s="116"/>
      <c r="U149" s="116"/>
      <c r="V149" s="116">
        <v>1</v>
      </c>
      <c r="W149" s="116">
        <v>1</v>
      </c>
      <c r="X149" s="116">
        <v>1</v>
      </c>
      <c r="Y149" s="116">
        <v>1</v>
      </c>
      <c r="Z149" s="116">
        <v>5</v>
      </c>
      <c r="AA149" s="116">
        <v>7</v>
      </c>
      <c r="AB149" s="116">
        <v>3</v>
      </c>
      <c r="AC149" s="116">
        <v>5</v>
      </c>
      <c r="AD149" s="116">
        <v>8260</v>
      </c>
      <c r="AE149"/>
      <c r="AF149"/>
      <c r="AG149"/>
    </row>
    <row r="150" spans="1:33" ht="15" thickBot="1" x14ac:dyDescent="0.4">
      <c r="A150" s="140" t="str">
        <f t="shared" si="25"/>
        <v>O7</v>
      </c>
      <c r="B150" s="140">
        <f t="shared" ref="B150:J150" si="34">INT(B9/4)+1</f>
        <v>7</v>
      </c>
      <c r="C150" s="140">
        <f t="shared" si="34"/>
        <v>1</v>
      </c>
      <c r="D150" s="140">
        <f t="shared" si="34"/>
        <v>1</v>
      </c>
      <c r="E150" s="140">
        <f t="shared" si="34"/>
        <v>1</v>
      </c>
      <c r="F150" s="140">
        <f t="shared" si="34"/>
        <v>1</v>
      </c>
      <c r="G150" s="140">
        <f t="shared" si="34"/>
        <v>6</v>
      </c>
      <c r="H150" s="140">
        <f t="shared" si="34"/>
        <v>4</v>
      </c>
      <c r="I150" s="140">
        <f t="shared" si="34"/>
        <v>3</v>
      </c>
      <c r="J150" s="140">
        <f t="shared" si="34"/>
        <v>6</v>
      </c>
      <c r="K150" s="140">
        <f t="shared" si="27"/>
        <v>5345</v>
      </c>
      <c r="L150" s="140">
        <f t="shared" si="29"/>
        <v>7489.3</v>
      </c>
      <c r="Q150" s="115" t="s">
        <v>1006</v>
      </c>
      <c r="R150" s="116">
        <v>7</v>
      </c>
      <c r="S150" s="116"/>
      <c r="T150" s="116"/>
      <c r="U150" s="116"/>
      <c r="V150" s="116">
        <v>1</v>
      </c>
      <c r="W150" s="116">
        <v>1</v>
      </c>
      <c r="X150" s="116">
        <v>1</v>
      </c>
      <c r="Y150" s="116">
        <v>1</v>
      </c>
      <c r="Z150" s="116">
        <v>6</v>
      </c>
      <c r="AA150" s="116">
        <v>4</v>
      </c>
      <c r="AB150" s="116">
        <v>3</v>
      </c>
      <c r="AC150" s="116">
        <v>6</v>
      </c>
      <c r="AD150" s="116">
        <v>5345</v>
      </c>
      <c r="AE150"/>
      <c r="AF150"/>
      <c r="AG150"/>
    </row>
    <row r="151" spans="1:33" ht="15" thickBot="1" x14ac:dyDescent="0.4">
      <c r="A151" s="140" t="str">
        <f t="shared" si="25"/>
        <v>O8</v>
      </c>
      <c r="B151" s="140">
        <f t="shared" ref="B151:J151" si="35">INT(B10/4)+1</f>
        <v>1</v>
      </c>
      <c r="C151" s="140">
        <f t="shared" si="35"/>
        <v>1</v>
      </c>
      <c r="D151" s="140">
        <f t="shared" si="35"/>
        <v>1</v>
      </c>
      <c r="E151" s="140">
        <f t="shared" si="35"/>
        <v>1</v>
      </c>
      <c r="F151" s="140">
        <f t="shared" si="35"/>
        <v>1</v>
      </c>
      <c r="G151" s="140">
        <f t="shared" si="35"/>
        <v>1</v>
      </c>
      <c r="H151" s="140">
        <f t="shared" si="35"/>
        <v>2</v>
      </c>
      <c r="I151" s="140">
        <f t="shared" si="35"/>
        <v>4</v>
      </c>
      <c r="J151" s="140">
        <f t="shared" si="35"/>
        <v>3</v>
      </c>
      <c r="K151" s="140">
        <f t="shared" si="27"/>
        <v>3097</v>
      </c>
      <c r="L151" s="140">
        <f t="shared" si="29"/>
        <v>7935</v>
      </c>
      <c r="Q151" s="115" t="s">
        <v>1007</v>
      </c>
      <c r="R151" s="116">
        <v>1</v>
      </c>
      <c r="S151" s="116"/>
      <c r="T151" s="116"/>
      <c r="U151" s="116"/>
      <c r="V151" s="116">
        <v>1</v>
      </c>
      <c r="W151" s="116">
        <v>1</v>
      </c>
      <c r="X151" s="116">
        <v>1</v>
      </c>
      <c r="Y151" s="116">
        <v>1</v>
      </c>
      <c r="Z151" s="116">
        <v>1</v>
      </c>
      <c r="AA151" s="116">
        <v>2</v>
      </c>
      <c r="AB151" s="116">
        <v>4</v>
      </c>
      <c r="AC151" s="116">
        <v>3</v>
      </c>
      <c r="AD151" s="116">
        <v>3097</v>
      </c>
      <c r="AE151"/>
      <c r="AF151"/>
      <c r="AG151"/>
    </row>
    <row r="152" spans="1:33" ht="15" thickBot="1" x14ac:dyDescent="0.4">
      <c r="A152" s="140" t="str">
        <f t="shared" si="25"/>
        <v>O9</v>
      </c>
      <c r="B152" s="140">
        <f t="shared" ref="B152:J152" si="36">INT(B11/4)+1</f>
        <v>1</v>
      </c>
      <c r="C152" s="140">
        <f t="shared" si="36"/>
        <v>1</v>
      </c>
      <c r="D152" s="140">
        <f t="shared" si="36"/>
        <v>1</v>
      </c>
      <c r="E152" s="140">
        <f t="shared" si="36"/>
        <v>1</v>
      </c>
      <c r="F152" s="140">
        <f t="shared" si="36"/>
        <v>1</v>
      </c>
      <c r="G152" s="140">
        <f t="shared" si="36"/>
        <v>1</v>
      </c>
      <c r="H152" s="140">
        <f t="shared" si="36"/>
        <v>5</v>
      </c>
      <c r="I152" s="140">
        <f t="shared" si="36"/>
        <v>4</v>
      </c>
      <c r="J152" s="140">
        <f t="shared" si="36"/>
        <v>3</v>
      </c>
      <c r="K152" s="140">
        <f t="shared" si="27"/>
        <v>12708</v>
      </c>
      <c r="L152" s="140">
        <f t="shared" si="29"/>
        <v>8650.2999999999993</v>
      </c>
      <c r="Q152" s="115" t="s">
        <v>1008</v>
      </c>
      <c r="R152" s="116">
        <v>1</v>
      </c>
      <c r="S152" s="116"/>
      <c r="T152" s="116"/>
      <c r="U152" s="116"/>
      <c r="V152" s="116">
        <v>1</v>
      </c>
      <c r="W152" s="116">
        <v>1</v>
      </c>
      <c r="X152" s="116">
        <v>1</v>
      </c>
      <c r="Y152" s="116">
        <v>1</v>
      </c>
      <c r="Z152" s="116">
        <v>1</v>
      </c>
      <c r="AA152" s="116">
        <v>5</v>
      </c>
      <c r="AB152" s="116">
        <v>4</v>
      </c>
      <c r="AC152" s="116">
        <v>3</v>
      </c>
      <c r="AD152" s="116">
        <v>12708</v>
      </c>
      <c r="AE152"/>
      <c r="AF152"/>
      <c r="AG152"/>
    </row>
    <row r="153" spans="1:33" ht="15" thickBot="1" x14ac:dyDescent="0.4">
      <c r="A153" s="140" t="str">
        <f t="shared" si="25"/>
        <v>O10</v>
      </c>
      <c r="B153" s="140">
        <f t="shared" ref="B153:J153" si="37">INT(B12/4)+1</f>
        <v>1</v>
      </c>
      <c r="C153" s="140">
        <f t="shared" si="37"/>
        <v>1</v>
      </c>
      <c r="D153" s="140">
        <f t="shared" si="37"/>
        <v>7</v>
      </c>
      <c r="E153" s="140">
        <f t="shared" si="37"/>
        <v>1</v>
      </c>
      <c r="F153" s="140">
        <f t="shared" si="37"/>
        <v>1</v>
      </c>
      <c r="G153" s="140">
        <f t="shared" si="37"/>
        <v>4</v>
      </c>
      <c r="H153" s="140">
        <f t="shared" si="37"/>
        <v>4</v>
      </c>
      <c r="I153" s="140">
        <f t="shared" si="37"/>
        <v>5</v>
      </c>
      <c r="J153" s="140">
        <f t="shared" si="37"/>
        <v>6</v>
      </c>
      <c r="K153" s="140">
        <f t="shared" si="27"/>
        <v>13358</v>
      </c>
      <c r="L153" s="140">
        <f t="shared" si="29"/>
        <v>13335.8</v>
      </c>
      <c r="Q153" s="115" t="s">
        <v>1009</v>
      </c>
      <c r="R153" s="116">
        <v>1</v>
      </c>
      <c r="S153" s="116"/>
      <c r="T153" s="116"/>
      <c r="U153" s="116"/>
      <c r="V153" s="116">
        <v>1</v>
      </c>
      <c r="W153" s="116">
        <v>7</v>
      </c>
      <c r="X153" s="116">
        <v>1</v>
      </c>
      <c r="Y153" s="116">
        <v>1</v>
      </c>
      <c r="Z153" s="116">
        <v>4</v>
      </c>
      <c r="AA153" s="116">
        <v>4</v>
      </c>
      <c r="AB153" s="116">
        <v>5</v>
      </c>
      <c r="AC153" s="116">
        <v>6</v>
      </c>
      <c r="AD153" s="116">
        <v>13358</v>
      </c>
      <c r="AE153"/>
      <c r="AF153"/>
      <c r="AG153"/>
    </row>
    <row r="154" spans="1:33" ht="15" thickBot="1" x14ac:dyDescent="0.4">
      <c r="A154" s="140" t="str">
        <f t="shared" si="25"/>
        <v>O11</v>
      </c>
      <c r="B154" s="140">
        <f t="shared" ref="B154:J154" si="38">INT(B13/4)+1</f>
        <v>1</v>
      </c>
      <c r="C154" s="140">
        <f t="shared" si="38"/>
        <v>1</v>
      </c>
      <c r="D154" s="140">
        <f t="shared" si="38"/>
        <v>1</v>
      </c>
      <c r="E154" s="140">
        <f t="shared" si="38"/>
        <v>1</v>
      </c>
      <c r="F154" s="140">
        <f t="shared" si="38"/>
        <v>1</v>
      </c>
      <c r="G154" s="140">
        <f t="shared" si="38"/>
        <v>5</v>
      </c>
      <c r="H154" s="140">
        <f t="shared" si="38"/>
        <v>7</v>
      </c>
      <c r="I154" s="140">
        <f t="shared" si="38"/>
        <v>1</v>
      </c>
      <c r="J154" s="140">
        <f t="shared" si="38"/>
        <v>1</v>
      </c>
      <c r="K154" s="140">
        <f t="shared" si="27"/>
        <v>6262</v>
      </c>
      <c r="L154" s="140">
        <f t="shared" si="29"/>
        <v>6251.4</v>
      </c>
      <c r="Q154" s="115" t="s">
        <v>1010</v>
      </c>
      <c r="R154" s="116">
        <v>1</v>
      </c>
      <c r="S154" s="116"/>
      <c r="T154" s="116"/>
      <c r="U154" s="116"/>
      <c r="V154" s="116">
        <v>1</v>
      </c>
      <c r="W154" s="116">
        <v>1</v>
      </c>
      <c r="X154" s="116">
        <v>1</v>
      </c>
      <c r="Y154" s="116">
        <v>1</v>
      </c>
      <c r="Z154" s="116">
        <v>5</v>
      </c>
      <c r="AA154" s="116">
        <v>7</v>
      </c>
      <c r="AB154" s="116">
        <v>1</v>
      </c>
      <c r="AC154" s="116">
        <v>1</v>
      </c>
      <c r="AD154" s="116">
        <v>6262</v>
      </c>
      <c r="AE154"/>
      <c r="AF154"/>
      <c r="AG154"/>
    </row>
    <row r="155" spans="1:33" ht="15" thickBot="1" x14ac:dyDescent="0.4">
      <c r="A155" s="140" t="str">
        <f t="shared" si="25"/>
        <v>O12</v>
      </c>
      <c r="B155" s="140">
        <f t="shared" ref="B155:J155" si="39">INT(B14/4)+1</f>
        <v>1</v>
      </c>
      <c r="C155" s="140">
        <f t="shared" si="39"/>
        <v>1</v>
      </c>
      <c r="D155" s="140">
        <f t="shared" si="39"/>
        <v>1</v>
      </c>
      <c r="E155" s="140">
        <f t="shared" si="39"/>
        <v>1</v>
      </c>
      <c r="F155" s="140">
        <f t="shared" si="39"/>
        <v>1</v>
      </c>
      <c r="G155" s="140">
        <f t="shared" si="39"/>
        <v>6</v>
      </c>
      <c r="H155" s="140">
        <f t="shared" si="39"/>
        <v>6</v>
      </c>
      <c r="I155" s="140">
        <f t="shared" si="39"/>
        <v>6</v>
      </c>
      <c r="J155" s="140">
        <f t="shared" si="39"/>
        <v>3</v>
      </c>
      <c r="K155" s="140">
        <f t="shared" si="27"/>
        <v>5750</v>
      </c>
      <c r="L155" s="140">
        <f t="shared" si="29"/>
        <v>5740.2</v>
      </c>
      <c r="Q155" s="115" t="s">
        <v>1011</v>
      </c>
      <c r="R155" s="116">
        <v>1</v>
      </c>
      <c r="S155" s="116"/>
      <c r="T155" s="116"/>
      <c r="U155" s="116"/>
      <c r="V155" s="116">
        <v>1</v>
      </c>
      <c r="W155" s="116">
        <v>1</v>
      </c>
      <c r="X155" s="116">
        <v>1</v>
      </c>
      <c r="Y155" s="116">
        <v>1</v>
      </c>
      <c r="Z155" s="116">
        <v>6</v>
      </c>
      <c r="AA155" s="116">
        <v>6</v>
      </c>
      <c r="AB155" s="116">
        <v>6</v>
      </c>
      <c r="AC155" s="116">
        <v>3</v>
      </c>
      <c r="AD155" s="116">
        <v>5750</v>
      </c>
      <c r="AE155"/>
      <c r="AF155"/>
      <c r="AG155"/>
    </row>
    <row r="156" spans="1:33" ht="15" thickBot="1" x14ac:dyDescent="0.4">
      <c r="A156" s="140" t="str">
        <f t="shared" si="25"/>
        <v>O13</v>
      </c>
      <c r="B156" s="140">
        <f t="shared" ref="B156:J156" si="40">INT(B15/4)+1</f>
        <v>1</v>
      </c>
      <c r="C156" s="140">
        <f t="shared" si="40"/>
        <v>1</v>
      </c>
      <c r="D156" s="140">
        <f t="shared" si="40"/>
        <v>1</v>
      </c>
      <c r="E156" s="140">
        <f t="shared" si="40"/>
        <v>1</v>
      </c>
      <c r="F156" s="140">
        <f t="shared" si="40"/>
        <v>1</v>
      </c>
      <c r="G156" s="140">
        <f t="shared" si="40"/>
        <v>7</v>
      </c>
      <c r="H156" s="140">
        <f t="shared" si="40"/>
        <v>2</v>
      </c>
      <c r="I156" s="140">
        <f t="shared" si="40"/>
        <v>5</v>
      </c>
      <c r="J156" s="140">
        <f t="shared" si="40"/>
        <v>5</v>
      </c>
      <c r="K156" s="140">
        <f t="shared" si="27"/>
        <v>4135</v>
      </c>
      <c r="L156" s="140">
        <f t="shared" si="29"/>
        <v>4236.3</v>
      </c>
      <c r="Q156" s="115" t="s">
        <v>1012</v>
      </c>
      <c r="R156" s="116">
        <v>1</v>
      </c>
      <c r="S156" s="116"/>
      <c r="T156" s="116"/>
      <c r="U156" s="116"/>
      <c r="V156" s="116">
        <v>1</v>
      </c>
      <c r="W156" s="116">
        <v>1</v>
      </c>
      <c r="X156" s="116">
        <v>1</v>
      </c>
      <c r="Y156" s="116">
        <v>1</v>
      </c>
      <c r="Z156" s="116">
        <v>7</v>
      </c>
      <c r="AA156" s="116">
        <v>2</v>
      </c>
      <c r="AB156" s="116">
        <v>5</v>
      </c>
      <c r="AC156" s="116">
        <v>5</v>
      </c>
      <c r="AD156" s="116">
        <v>4135</v>
      </c>
      <c r="AE156"/>
      <c r="AF156"/>
      <c r="AG156"/>
    </row>
    <row r="157" spans="1:33" ht="15" thickBot="1" x14ac:dyDescent="0.4">
      <c r="A157" s="140" t="str">
        <f t="shared" si="25"/>
        <v>O14</v>
      </c>
      <c r="B157" s="140">
        <f t="shared" ref="B157:J157" si="41">INT(B16/4)+1</f>
        <v>1</v>
      </c>
      <c r="C157" s="140">
        <f t="shared" si="41"/>
        <v>1</v>
      </c>
      <c r="D157" s="140">
        <f t="shared" si="41"/>
        <v>1</v>
      </c>
      <c r="E157" s="140">
        <f t="shared" si="41"/>
        <v>1</v>
      </c>
      <c r="F157" s="140">
        <f t="shared" si="41"/>
        <v>1</v>
      </c>
      <c r="G157" s="140">
        <f t="shared" si="41"/>
        <v>3</v>
      </c>
      <c r="H157" s="140">
        <f t="shared" si="41"/>
        <v>6</v>
      </c>
      <c r="I157" s="140">
        <f t="shared" si="41"/>
        <v>5</v>
      </c>
      <c r="J157" s="140">
        <f t="shared" si="41"/>
        <v>7</v>
      </c>
      <c r="K157" s="140">
        <f t="shared" si="27"/>
        <v>15720</v>
      </c>
      <c r="L157" s="140">
        <f t="shared" si="29"/>
        <v>14369.6</v>
      </c>
      <c r="Q157" s="115" t="s">
        <v>1013</v>
      </c>
      <c r="R157" s="116">
        <v>1</v>
      </c>
      <c r="S157" s="116"/>
      <c r="T157" s="116"/>
      <c r="U157" s="116"/>
      <c r="V157" s="116">
        <v>1</v>
      </c>
      <c r="W157" s="116">
        <v>1</v>
      </c>
      <c r="X157" s="116">
        <v>1</v>
      </c>
      <c r="Y157" s="116">
        <v>1</v>
      </c>
      <c r="Z157" s="116">
        <v>3</v>
      </c>
      <c r="AA157" s="116">
        <v>6</v>
      </c>
      <c r="AB157" s="116">
        <v>5</v>
      </c>
      <c r="AC157" s="116">
        <v>7</v>
      </c>
      <c r="AD157" s="116">
        <v>15720</v>
      </c>
      <c r="AE157"/>
      <c r="AF157"/>
      <c r="AG157"/>
    </row>
    <row r="158" spans="1:33" ht="15" thickBot="1" x14ac:dyDescent="0.4">
      <c r="A158" s="140" t="str">
        <f t="shared" si="25"/>
        <v>O15</v>
      </c>
      <c r="B158" s="140">
        <f t="shared" ref="B158:J158" si="42">INT(B17/4)+1</f>
        <v>1</v>
      </c>
      <c r="C158" s="140">
        <f t="shared" si="42"/>
        <v>1</v>
      </c>
      <c r="D158" s="140">
        <f t="shared" si="42"/>
        <v>7</v>
      </c>
      <c r="E158" s="140">
        <f t="shared" si="42"/>
        <v>1</v>
      </c>
      <c r="F158" s="140">
        <f t="shared" si="42"/>
        <v>1</v>
      </c>
      <c r="G158" s="140">
        <f t="shared" si="42"/>
        <v>3</v>
      </c>
      <c r="H158" s="140">
        <f t="shared" si="42"/>
        <v>6</v>
      </c>
      <c r="I158" s="140">
        <f t="shared" si="42"/>
        <v>6</v>
      </c>
      <c r="J158" s="140">
        <f t="shared" si="42"/>
        <v>7</v>
      </c>
      <c r="K158" s="140">
        <f t="shared" si="27"/>
        <v>16018</v>
      </c>
      <c r="L158" s="140">
        <f t="shared" si="29"/>
        <v>13953.8</v>
      </c>
      <c r="Q158" s="115" t="s">
        <v>1014</v>
      </c>
      <c r="R158" s="116">
        <v>1</v>
      </c>
      <c r="S158" s="116"/>
      <c r="T158" s="116"/>
      <c r="U158" s="116"/>
      <c r="V158" s="116">
        <v>1</v>
      </c>
      <c r="W158" s="116">
        <v>7</v>
      </c>
      <c r="X158" s="116">
        <v>1</v>
      </c>
      <c r="Y158" s="116">
        <v>1</v>
      </c>
      <c r="Z158" s="116">
        <v>3</v>
      </c>
      <c r="AA158" s="116">
        <v>6</v>
      </c>
      <c r="AB158" s="116">
        <v>6</v>
      </c>
      <c r="AC158" s="116">
        <v>7</v>
      </c>
      <c r="AD158" s="116">
        <v>16018</v>
      </c>
      <c r="AE158"/>
      <c r="AF158"/>
      <c r="AG158"/>
    </row>
    <row r="159" spans="1:33" ht="15" thickBot="1" x14ac:dyDescent="0.4">
      <c r="A159" s="140" t="str">
        <f t="shared" si="25"/>
        <v>O16</v>
      </c>
      <c r="B159" s="140">
        <f t="shared" ref="B159:J159" si="43">INT(B18/4)+1</f>
        <v>1</v>
      </c>
      <c r="C159" s="140">
        <f t="shared" si="43"/>
        <v>1</v>
      </c>
      <c r="D159" s="140">
        <f t="shared" si="43"/>
        <v>1</v>
      </c>
      <c r="E159" s="140">
        <f t="shared" si="43"/>
        <v>1</v>
      </c>
      <c r="F159" s="140">
        <f t="shared" si="43"/>
        <v>1</v>
      </c>
      <c r="G159" s="140">
        <f t="shared" si="43"/>
        <v>6</v>
      </c>
      <c r="H159" s="140">
        <f t="shared" si="43"/>
        <v>2</v>
      </c>
      <c r="I159" s="140">
        <f t="shared" si="43"/>
        <v>2</v>
      </c>
      <c r="J159" s="140">
        <f t="shared" si="43"/>
        <v>2</v>
      </c>
      <c r="K159" s="140">
        <f t="shared" si="27"/>
        <v>6079</v>
      </c>
      <c r="L159" s="140">
        <f t="shared" si="29"/>
        <v>6068.7</v>
      </c>
      <c r="Q159" s="115" t="s">
        <v>1015</v>
      </c>
      <c r="R159" s="116">
        <v>1</v>
      </c>
      <c r="S159" s="116"/>
      <c r="T159" s="116"/>
      <c r="U159" s="116"/>
      <c r="V159" s="116">
        <v>1</v>
      </c>
      <c r="W159" s="116">
        <v>1</v>
      </c>
      <c r="X159" s="116">
        <v>1</v>
      </c>
      <c r="Y159" s="116">
        <v>1</v>
      </c>
      <c r="Z159" s="116">
        <v>6</v>
      </c>
      <c r="AA159" s="116">
        <v>2</v>
      </c>
      <c r="AB159" s="116">
        <v>2</v>
      </c>
      <c r="AC159" s="116">
        <v>2</v>
      </c>
      <c r="AD159" s="116">
        <v>6079</v>
      </c>
      <c r="AE159"/>
      <c r="AF159"/>
      <c r="AG159"/>
    </row>
    <row r="160" spans="1:33" ht="15" thickBot="1" x14ac:dyDescent="0.4">
      <c r="A160" s="140" t="str">
        <f t="shared" si="25"/>
        <v>O17</v>
      </c>
      <c r="B160" s="140">
        <f t="shared" ref="B160:J160" si="44">INT(B19/4)+1</f>
        <v>1</v>
      </c>
      <c r="C160" s="140">
        <f t="shared" si="44"/>
        <v>1</v>
      </c>
      <c r="D160" s="140">
        <f t="shared" si="44"/>
        <v>1</v>
      </c>
      <c r="E160" s="140">
        <f t="shared" si="44"/>
        <v>1</v>
      </c>
      <c r="F160" s="140">
        <f t="shared" si="44"/>
        <v>1</v>
      </c>
      <c r="G160" s="140">
        <f t="shared" si="44"/>
        <v>1</v>
      </c>
      <c r="H160" s="140">
        <f t="shared" si="44"/>
        <v>1</v>
      </c>
      <c r="I160" s="140">
        <f t="shared" si="44"/>
        <v>1</v>
      </c>
      <c r="J160" s="140">
        <f t="shared" si="44"/>
        <v>1</v>
      </c>
      <c r="K160" s="140">
        <f t="shared" si="27"/>
        <v>12167</v>
      </c>
      <c r="L160" s="140">
        <f t="shared" si="29"/>
        <v>10080.4</v>
      </c>
      <c r="Q160" s="115" t="s">
        <v>1016</v>
      </c>
      <c r="R160" s="116">
        <v>1</v>
      </c>
      <c r="S160" s="116"/>
      <c r="T160" s="116"/>
      <c r="U160" s="116"/>
      <c r="V160" s="116">
        <v>1</v>
      </c>
      <c r="W160" s="116">
        <v>1</v>
      </c>
      <c r="X160" s="116">
        <v>1</v>
      </c>
      <c r="Y160" s="116">
        <v>1</v>
      </c>
      <c r="Z160" s="116">
        <v>1</v>
      </c>
      <c r="AA160" s="116">
        <v>1</v>
      </c>
      <c r="AB160" s="116">
        <v>1</v>
      </c>
      <c r="AC160" s="116">
        <v>1</v>
      </c>
      <c r="AD160" s="116">
        <v>12167</v>
      </c>
      <c r="AE160"/>
      <c r="AF160"/>
      <c r="AG160"/>
    </row>
    <row r="161" spans="1:33" ht="15" thickBot="1" x14ac:dyDescent="0.4">
      <c r="A161" s="140" t="str">
        <f t="shared" si="25"/>
        <v>O18</v>
      </c>
      <c r="B161" s="140">
        <f t="shared" ref="B161:J161" si="45">INT(B20/4)+1</f>
        <v>1</v>
      </c>
      <c r="C161" s="140">
        <f t="shared" si="45"/>
        <v>1</v>
      </c>
      <c r="D161" s="140">
        <f t="shared" si="45"/>
        <v>1</v>
      </c>
      <c r="E161" s="140">
        <f t="shared" si="45"/>
        <v>1</v>
      </c>
      <c r="F161" s="140">
        <f t="shared" si="45"/>
        <v>1</v>
      </c>
      <c r="G161" s="140">
        <f t="shared" si="45"/>
        <v>7</v>
      </c>
      <c r="H161" s="140">
        <f t="shared" si="45"/>
        <v>1</v>
      </c>
      <c r="I161" s="140">
        <f t="shared" si="45"/>
        <v>2</v>
      </c>
      <c r="J161" s="140">
        <f t="shared" si="45"/>
        <v>4</v>
      </c>
      <c r="K161" s="140">
        <f t="shared" si="27"/>
        <v>3760</v>
      </c>
      <c r="L161" s="140">
        <f t="shared" si="29"/>
        <v>3497.5</v>
      </c>
      <c r="Q161" s="115" t="s">
        <v>1017</v>
      </c>
      <c r="R161" s="116">
        <v>1</v>
      </c>
      <c r="S161" s="116"/>
      <c r="T161" s="116"/>
      <c r="U161" s="116"/>
      <c r="V161" s="116">
        <v>1</v>
      </c>
      <c r="W161" s="116">
        <v>1</v>
      </c>
      <c r="X161" s="116">
        <v>1</v>
      </c>
      <c r="Y161" s="116">
        <v>1</v>
      </c>
      <c r="Z161" s="116">
        <v>7</v>
      </c>
      <c r="AA161" s="116">
        <v>1</v>
      </c>
      <c r="AB161" s="116">
        <v>2</v>
      </c>
      <c r="AC161" s="116">
        <v>4</v>
      </c>
      <c r="AD161" s="116">
        <v>3760</v>
      </c>
      <c r="AE161"/>
      <c r="AF161"/>
      <c r="AG161"/>
    </row>
    <row r="162" spans="1:33" ht="15" thickBot="1" x14ac:dyDescent="0.4">
      <c r="A162" s="140" t="str">
        <f t="shared" si="25"/>
        <v>O19</v>
      </c>
      <c r="B162" s="140">
        <f t="shared" ref="B162:J162" si="46">INT(B21/4)+1</f>
        <v>7</v>
      </c>
      <c r="C162" s="140">
        <f t="shared" si="46"/>
        <v>1</v>
      </c>
      <c r="D162" s="140">
        <f t="shared" si="46"/>
        <v>1</v>
      </c>
      <c r="E162" s="140">
        <f t="shared" si="46"/>
        <v>1</v>
      </c>
      <c r="F162" s="140">
        <f t="shared" si="46"/>
        <v>1</v>
      </c>
      <c r="G162" s="140">
        <f t="shared" si="46"/>
        <v>5</v>
      </c>
      <c r="H162" s="140">
        <f t="shared" si="46"/>
        <v>7</v>
      </c>
      <c r="I162" s="140">
        <f t="shared" si="46"/>
        <v>3</v>
      </c>
      <c r="J162" s="140">
        <f t="shared" si="46"/>
        <v>2</v>
      </c>
      <c r="K162" s="140">
        <f t="shared" si="27"/>
        <v>6042</v>
      </c>
      <c r="L162" s="140">
        <f t="shared" si="29"/>
        <v>6783</v>
      </c>
      <c r="Q162" s="115" t="s">
        <v>1018</v>
      </c>
      <c r="R162" s="116">
        <v>7</v>
      </c>
      <c r="S162" s="116"/>
      <c r="T162" s="116"/>
      <c r="U162" s="116"/>
      <c r="V162" s="116">
        <v>1</v>
      </c>
      <c r="W162" s="116">
        <v>1</v>
      </c>
      <c r="X162" s="116">
        <v>1</v>
      </c>
      <c r="Y162" s="116">
        <v>1</v>
      </c>
      <c r="Z162" s="116">
        <v>5</v>
      </c>
      <c r="AA162" s="116">
        <v>7</v>
      </c>
      <c r="AB162" s="116">
        <v>3</v>
      </c>
      <c r="AC162" s="116">
        <v>2</v>
      </c>
      <c r="AD162" s="116">
        <v>6042</v>
      </c>
      <c r="AE162"/>
      <c r="AF162"/>
      <c r="AG162"/>
    </row>
    <row r="163" spans="1:33" ht="15" thickBot="1" x14ac:dyDescent="0.4">
      <c r="A163" s="140" t="str">
        <f t="shared" si="25"/>
        <v>O20</v>
      </c>
      <c r="B163" s="140">
        <f t="shared" ref="B163:J163" si="47">INT(B22/4)+1</f>
        <v>1</v>
      </c>
      <c r="C163" s="140">
        <f t="shared" si="47"/>
        <v>1</v>
      </c>
      <c r="D163" s="140">
        <f t="shared" si="47"/>
        <v>1</v>
      </c>
      <c r="E163" s="140">
        <f t="shared" si="47"/>
        <v>1</v>
      </c>
      <c r="F163" s="140">
        <f t="shared" si="47"/>
        <v>1</v>
      </c>
      <c r="G163" s="140">
        <f t="shared" si="47"/>
        <v>3</v>
      </c>
      <c r="H163" s="140">
        <f t="shared" si="47"/>
        <v>3</v>
      </c>
      <c r="I163" s="140">
        <f t="shared" si="47"/>
        <v>7</v>
      </c>
      <c r="J163" s="140">
        <f t="shared" si="47"/>
        <v>7</v>
      </c>
      <c r="K163" s="140">
        <f t="shared" si="27"/>
        <v>4746</v>
      </c>
      <c r="L163" s="140">
        <f t="shared" si="29"/>
        <v>8446.1</v>
      </c>
      <c r="Q163" s="115" t="s">
        <v>1019</v>
      </c>
      <c r="R163" s="116">
        <v>1</v>
      </c>
      <c r="S163" s="116"/>
      <c r="T163" s="116"/>
      <c r="U163" s="116"/>
      <c r="V163" s="116">
        <v>1</v>
      </c>
      <c r="W163" s="116">
        <v>1</v>
      </c>
      <c r="X163" s="116">
        <v>1</v>
      </c>
      <c r="Y163" s="116">
        <v>1</v>
      </c>
      <c r="Z163" s="116">
        <v>3</v>
      </c>
      <c r="AA163" s="116">
        <v>3</v>
      </c>
      <c r="AB163" s="116">
        <v>7</v>
      </c>
      <c r="AC163" s="116">
        <v>7</v>
      </c>
      <c r="AD163" s="116">
        <v>4746</v>
      </c>
      <c r="AE163"/>
      <c r="AF163"/>
      <c r="AG163"/>
    </row>
    <row r="164" spans="1:33" ht="15" thickBot="1" x14ac:dyDescent="0.4">
      <c r="A164" s="140" t="str">
        <f t="shared" si="25"/>
        <v>O21</v>
      </c>
      <c r="B164" s="140">
        <f t="shared" ref="B164:J164" si="48">INT(B23/4)+1</f>
        <v>1</v>
      </c>
      <c r="C164" s="140">
        <f t="shared" si="48"/>
        <v>1</v>
      </c>
      <c r="D164" s="140">
        <f t="shared" si="48"/>
        <v>7</v>
      </c>
      <c r="E164" s="140">
        <f t="shared" si="48"/>
        <v>7</v>
      </c>
      <c r="F164" s="140">
        <f t="shared" si="48"/>
        <v>7</v>
      </c>
      <c r="G164" s="140">
        <f t="shared" si="48"/>
        <v>1</v>
      </c>
      <c r="H164" s="140">
        <f t="shared" si="48"/>
        <v>3</v>
      </c>
      <c r="I164" s="140">
        <f t="shared" si="48"/>
        <v>6</v>
      </c>
      <c r="J164" s="140">
        <f t="shared" si="48"/>
        <v>2</v>
      </c>
      <c r="K164" s="140">
        <f t="shared" si="27"/>
        <v>11549</v>
      </c>
      <c r="L164" s="140">
        <f t="shared" si="29"/>
        <v>12845.6</v>
      </c>
      <c r="Q164" s="115" t="s">
        <v>1020</v>
      </c>
      <c r="R164" s="116">
        <v>1</v>
      </c>
      <c r="S164" s="116"/>
      <c r="T164" s="116"/>
      <c r="U164" s="116"/>
      <c r="V164" s="116">
        <v>1</v>
      </c>
      <c r="W164" s="116">
        <v>7</v>
      </c>
      <c r="X164" s="116">
        <v>7</v>
      </c>
      <c r="Y164" s="116">
        <v>7</v>
      </c>
      <c r="Z164" s="116">
        <v>1</v>
      </c>
      <c r="AA164" s="116">
        <v>3</v>
      </c>
      <c r="AB164" s="116">
        <v>6</v>
      </c>
      <c r="AC164" s="116">
        <v>2</v>
      </c>
      <c r="AD164" s="116">
        <v>11549</v>
      </c>
      <c r="AE164"/>
      <c r="AF164"/>
      <c r="AG164"/>
    </row>
    <row r="165" spans="1:33" ht="15" thickBot="1" x14ac:dyDescent="0.4">
      <c r="A165" s="140" t="str">
        <f t="shared" si="25"/>
        <v>O22</v>
      </c>
      <c r="B165" s="140">
        <f t="shared" ref="B165:J165" si="49">INT(B24/4)+1</f>
        <v>1</v>
      </c>
      <c r="C165" s="140">
        <f t="shared" si="49"/>
        <v>7</v>
      </c>
      <c r="D165" s="140">
        <f t="shared" si="49"/>
        <v>1</v>
      </c>
      <c r="E165" s="140">
        <f t="shared" si="49"/>
        <v>1</v>
      </c>
      <c r="F165" s="140">
        <f t="shared" si="49"/>
        <v>1</v>
      </c>
      <c r="G165" s="140">
        <f t="shared" si="49"/>
        <v>4</v>
      </c>
      <c r="H165" s="140">
        <f t="shared" si="49"/>
        <v>5</v>
      </c>
      <c r="I165" s="140">
        <f t="shared" si="49"/>
        <v>7</v>
      </c>
      <c r="J165" s="140">
        <f t="shared" si="49"/>
        <v>6</v>
      </c>
      <c r="K165" s="140">
        <f t="shared" si="27"/>
        <v>5968</v>
      </c>
      <c r="L165" s="140">
        <f t="shared" si="29"/>
        <v>5957.9</v>
      </c>
      <c r="Q165" s="115" t="s">
        <v>1021</v>
      </c>
      <c r="R165" s="116">
        <v>1</v>
      </c>
      <c r="S165" s="116"/>
      <c r="T165" s="116"/>
      <c r="U165" s="116"/>
      <c r="V165" s="116">
        <v>7</v>
      </c>
      <c r="W165" s="116">
        <v>1</v>
      </c>
      <c r="X165" s="116">
        <v>1</v>
      </c>
      <c r="Y165" s="116">
        <v>1</v>
      </c>
      <c r="Z165" s="116">
        <v>4</v>
      </c>
      <c r="AA165" s="116">
        <v>5</v>
      </c>
      <c r="AB165" s="116">
        <v>7</v>
      </c>
      <c r="AC165" s="116">
        <v>6</v>
      </c>
      <c r="AD165" s="116">
        <v>5968</v>
      </c>
      <c r="AE165"/>
      <c r="AF165"/>
      <c r="AG165"/>
    </row>
    <row r="166" spans="1:33" ht="15" thickBot="1" x14ac:dyDescent="0.4">
      <c r="A166" s="140" t="str">
        <f t="shared" si="25"/>
        <v>O23</v>
      </c>
      <c r="B166" s="140">
        <f t="shared" ref="B166:J166" si="50">INT(B25/4)+1</f>
        <v>1</v>
      </c>
      <c r="C166" s="140">
        <f t="shared" si="50"/>
        <v>1</v>
      </c>
      <c r="D166" s="140">
        <f t="shared" si="50"/>
        <v>1</v>
      </c>
      <c r="E166" s="140">
        <f t="shared" si="50"/>
        <v>1</v>
      </c>
      <c r="F166" s="140">
        <f t="shared" si="50"/>
        <v>7</v>
      </c>
      <c r="G166" s="140">
        <f t="shared" si="50"/>
        <v>4</v>
      </c>
      <c r="H166" s="140">
        <f t="shared" si="50"/>
        <v>4</v>
      </c>
      <c r="I166" s="140">
        <f t="shared" si="50"/>
        <v>7</v>
      </c>
      <c r="J166" s="140">
        <f t="shared" si="50"/>
        <v>6</v>
      </c>
      <c r="K166" s="140">
        <f t="shared" si="27"/>
        <v>10404</v>
      </c>
      <c r="L166" s="140">
        <f t="shared" si="29"/>
        <v>10386.299999999999</v>
      </c>
      <c r="Q166" s="115" t="s">
        <v>1022</v>
      </c>
      <c r="R166" s="116">
        <v>1</v>
      </c>
      <c r="S166" s="116"/>
      <c r="T166" s="116"/>
      <c r="U166" s="116"/>
      <c r="V166" s="116">
        <v>1</v>
      </c>
      <c r="W166" s="116">
        <v>1</v>
      </c>
      <c r="X166" s="116">
        <v>1</v>
      </c>
      <c r="Y166" s="116">
        <v>7</v>
      </c>
      <c r="Z166" s="116">
        <v>4</v>
      </c>
      <c r="AA166" s="116">
        <v>4</v>
      </c>
      <c r="AB166" s="116">
        <v>7</v>
      </c>
      <c r="AC166" s="116">
        <v>6</v>
      </c>
      <c r="AD166" s="116">
        <v>10404</v>
      </c>
      <c r="AE166"/>
      <c r="AF166"/>
      <c r="AG166"/>
    </row>
    <row r="167" spans="1:33" ht="15" thickBot="1" x14ac:dyDescent="0.4">
      <c r="A167" s="140" t="str">
        <f t="shared" si="25"/>
        <v>O24</v>
      </c>
      <c r="B167" s="140">
        <f t="shared" ref="B167:J167" si="51">INT(B26/4)+1</f>
        <v>1</v>
      </c>
      <c r="C167" s="140">
        <f t="shared" si="51"/>
        <v>7</v>
      </c>
      <c r="D167" s="140">
        <f t="shared" si="51"/>
        <v>1</v>
      </c>
      <c r="E167" s="140">
        <f t="shared" si="51"/>
        <v>1</v>
      </c>
      <c r="F167" s="140">
        <f t="shared" si="51"/>
        <v>1</v>
      </c>
      <c r="G167" s="140">
        <f t="shared" si="51"/>
        <v>4</v>
      </c>
      <c r="H167" s="140">
        <f t="shared" si="51"/>
        <v>4</v>
      </c>
      <c r="I167" s="140">
        <f t="shared" si="51"/>
        <v>7</v>
      </c>
      <c r="J167" s="140">
        <f t="shared" si="51"/>
        <v>3</v>
      </c>
      <c r="K167" s="140">
        <f t="shared" si="27"/>
        <v>9348</v>
      </c>
      <c r="L167" s="140">
        <f t="shared" si="29"/>
        <v>9460.9</v>
      </c>
      <c r="Q167" s="115" t="s">
        <v>1023</v>
      </c>
      <c r="R167" s="116">
        <v>1</v>
      </c>
      <c r="S167" s="116"/>
      <c r="T167" s="116"/>
      <c r="U167" s="116"/>
      <c r="V167" s="116">
        <v>7</v>
      </c>
      <c r="W167" s="116">
        <v>1</v>
      </c>
      <c r="X167" s="116">
        <v>1</v>
      </c>
      <c r="Y167" s="116">
        <v>1</v>
      </c>
      <c r="Z167" s="116">
        <v>4</v>
      </c>
      <c r="AA167" s="116">
        <v>4</v>
      </c>
      <c r="AB167" s="116">
        <v>7</v>
      </c>
      <c r="AC167" s="116">
        <v>3</v>
      </c>
      <c r="AD167" s="116">
        <v>9348</v>
      </c>
      <c r="AE167"/>
      <c r="AF167"/>
      <c r="AG167"/>
    </row>
    <row r="168" spans="1:33" ht="15" thickBot="1" x14ac:dyDescent="0.4">
      <c r="A168" s="140" t="str">
        <f t="shared" si="25"/>
        <v>O25</v>
      </c>
      <c r="B168" s="140">
        <f t="shared" ref="B168:J168" si="52">INT(B27/4)+1</f>
        <v>1</v>
      </c>
      <c r="C168" s="140">
        <f t="shared" si="52"/>
        <v>1</v>
      </c>
      <c r="D168" s="140">
        <f t="shared" si="52"/>
        <v>7</v>
      </c>
      <c r="E168" s="140">
        <f t="shared" si="52"/>
        <v>1</v>
      </c>
      <c r="F168" s="140">
        <f t="shared" si="52"/>
        <v>1</v>
      </c>
      <c r="G168" s="140">
        <f t="shared" si="52"/>
        <v>7</v>
      </c>
      <c r="H168" s="140">
        <f t="shared" si="52"/>
        <v>5</v>
      </c>
      <c r="I168" s="140">
        <f t="shared" si="52"/>
        <v>4</v>
      </c>
      <c r="J168" s="140">
        <f t="shared" si="52"/>
        <v>5</v>
      </c>
      <c r="K168" s="140">
        <f t="shared" si="27"/>
        <v>5860</v>
      </c>
      <c r="L168" s="140">
        <f t="shared" si="29"/>
        <v>6780</v>
      </c>
      <c r="Q168" s="115" t="s">
        <v>1024</v>
      </c>
      <c r="R168" s="116">
        <v>1</v>
      </c>
      <c r="S168" s="116"/>
      <c r="T168" s="116"/>
      <c r="U168" s="116"/>
      <c r="V168" s="116">
        <v>1</v>
      </c>
      <c r="W168" s="116">
        <v>7</v>
      </c>
      <c r="X168" s="116">
        <v>1</v>
      </c>
      <c r="Y168" s="116">
        <v>1</v>
      </c>
      <c r="Z168" s="116">
        <v>7</v>
      </c>
      <c r="AA168" s="116">
        <v>5</v>
      </c>
      <c r="AB168" s="116">
        <v>4</v>
      </c>
      <c r="AC168" s="116">
        <v>5</v>
      </c>
      <c r="AD168" s="116">
        <v>5860</v>
      </c>
      <c r="AE168"/>
      <c r="AF168"/>
      <c r="AG168"/>
    </row>
    <row r="169" spans="1:33" ht="15" thickBot="1" x14ac:dyDescent="0.4">
      <c r="A169" s="140" t="str">
        <f t="shared" si="25"/>
        <v>O26</v>
      </c>
      <c r="B169" s="140">
        <f t="shared" ref="B169:J169" si="53">INT(B28/4)+1</f>
        <v>1</v>
      </c>
      <c r="C169" s="140">
        <f t="shared" si="53"/>
        <v>1</v>
      </c>
      <c r="D169" s="140">
        <f t="shared" si="53"/>
        <v>1</v>
      </c>
      <c r="E169" s="140">
        <f t="shared" si="53"/>
        <v>1</v>
      </c>
      <c r="F169" s="140">
        <f t="shared" si="53"/>
        <v>1</v>
      </c>
      <c r="G169" s="140">
        <f t="shared" si="53"/>
        <v>5</v>
      </c>
      <c r="H169" s="140">
        <f t="shared" si="53"/>
        <v>7</v>
      </c>
      <c r="I169" s="140">
        <f t="shared" si="53"/>
        <v>2</v>
      </c>
      <c r="J169" s="140">
        <f t="shared" si="53"/>
        <v>4</v>
      </c>
      <c r="K169" s="140">
        <f t="shared" si="27"/>
        <v>3132</v>
      </c>
      <c r="L169" s="140">
        <f t="shared" si="29"/>
        <v>3497.5</v>
      </c>
      <c r="Q169" s="115" t="s">
        <v>1025</v>
      </c>
      <c r="R169" s="116">
        <v>1</v>
      </c>
      <c r="S169" s="116"/>
      <c r="T169" s="116"/>
      <c r="U169" s="116"/>
      <c r="V169" s="116">
        <v>1</v>
      </c>
      <c r="W169" s="116">
        <v>1</v>
      </c>
      <c r="X169" s="116">
        <v>1</v>
      </c>
      <c r="Y169" s="116">
        <v>1</v>
      </c>
      <c r="Z169" s="116">
        <v>5</v>
      </c>
      <c r="AA169" s="116">
        <v>7</v>
      </c>
      <c r="AB169" s="116">
        <v>2</v>
      </c>
      <c r="AC169" s="116">
        <v>4</v>
      </c>
      <c r="AD169" s="116">
        <v>3132</v>
      </c>
      <c r="AE169"/>
      <c r="AF169"/>
      <c r="AG169"/>
    </row>
    <row r="170" spans="1:33" ht="15" thickBot="1" x14ac:dyDescent="0.4">
      <c r="A170" s="140" t="str">
        <f t="shared" si="25"/>
        <v>O27</v>
      </c>
      <c r="B170" s="140">
        <f t="shared" ref="B170:J170" si="54">INT(B29/4)+1</f>
        <v>7</v>
      </c>
      <c r="C170" s="140">
        <f t="shared" si="54"/>
        <v>7</v>
      </c>
      <c r="D170" s="140">
        <f t="shared" si="54"/>
        <v>6</v>
      </c>
      <c r="E170" s="140">
        <f t="shared" si="54"/>
        <v>1</v>
      </c>
      <c r="F170" s="140">
        <f t="shared" si="54"/>
        <v>1</v>
      </c>
      <c r="G170" s="140">
        <f t="shared" si="54"/>
        <v>7</v>
      </c>
      <c r="H170" s="140">
        <f t="shared" si="54"/>
        <v>2</v>
      </c>
      <c r="I170" s="140">
        <f t="shared" si="54"/>
        <v>3</v>
      </c>
      <c r="J170" s="140">
        <f t="shared" si="54"/>
        <v>2</v>
      </c>
      <c r="K170" s="140">
        <f t="shared" si="27"/>
        <v>7639</v>
      </c>
      <c r="L170" s="140">
        <f t="shared" si="29"/>
        <v>7626</v>
      </c>
      <c r="Q170" s="115" t="s">
        <v>1026</v>
      </c>
      <c r="R170" s="116">
        <v>7</v>
      </c>
      <c r="S170" s="116"/>
      <c r="T170" s="116"/>
      <c r="U170" s="116"/>
      <c r="V170" s="116">
        <v>7</v>
      </c>
      <c r="W170" s="116">
        <v>6</v>
      </c>
      <c r="X170" s="116">
        <v>1</v>
      </c>
      <c r="Y170" s="116">
        <v>1</v>
      </c>
      <c r="Z170" s="116">
        <v>7</v>
      </c>
      <c r="AA170" s="116">
        <v>2</v>
      </c>
      <c r="AB170" s="116">
        <v>3</v>
      </c>
      <c r="AC170" s="116">
        <v>2</v>
      </c>
      <c r="AD170" s="116">
        <v>7639</v>
      </c>
      <c r="AE170"/>
      <c r="AF170"/>
      <c r="AG170"/>
    </row>
    <row r="171" spans="1:33" ht="18.5" thickBot="1" x14ac:dyDescent="0.4">
      <c r="Q171" s="11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ht="15" thickBot="1" x14ac:dyDescent="0.4">
      <c r="A172" s="129" t="s">
        <v>962</v>
      </c>
      <c r="B172" s="129">
        <f>MAX(B144:B170)</f>
        <v>7</v>
      </c>
      <c r="C172" s="140">
        <f t="shared" ref="C172:J172" si="55">MAX(C144:C170)</f>
        <v>7</v>
      </c>
      <c r="D172" s="140">
        <f t="shared" si="55"/>
        <v>7</v>
      </c>
      <c r="E172" s="140">
        <f t="shared" si="55"/>
        <v>7</v>
      </c>
      <c r="F172" s="140">
        <f t="shared" si="55"/>
        <v>7</v>
      </c>
      <c r="G172" s="140">
        <f t="shared" si="55"/>
        <v>7</v>
      </c>
      <c r="H172" s="140">
        <f t="shared" si="55"/>
        <v>7</v>
      </c>
      <c r="I172" s="140">
        <f t="shared" si="55"/>
        <v>7</v>
      </c>
      <c r="J172" s="140">
        <f t="shared" si="55"/>
        <v>7</v>
      </c>
      <c r="Q172" s="115" t="s">
        <v>1027</v>
      </c>
      <c r="R172" s="115" t="s">
        <v>981</v>
      </c>
      <c r="S172" s="115"/>
      <c r="T172" s="115"/>
      <c r="U172" s="115"/>
      <c r="V172" s="115" t="s">
        <v>982</v>
      </c>
      <c r="W172" s="115" t="s">
        <v>983</v>
      </c>
      <c r="X172" s="115" t="s">
        <v>984</v>
      </c>
      <c r="Y172" s="115" t="s">
        <v>985</v>
      </c>
      <c r="Z172" s="115" t="s">
        <v>986</v>
      </c>
      <c r="AA172" s="115" t="s">
        <v>987</v>
      </c>
      <c r="AB172" s="115" t="s">
        <v>988</v>
      </c>
      <c r="AC172" s="115" t="s">
        <v>989</v>
      </c>
      <c r="AD172"/>
      <c r="AE172"/>
      <c r="AF172"/>
      <c r="AG172"/>
    </row>
    <row r="173" spans="1:33" ht="15" thickBot="1" x14ac:dyDescent="0.4">
      <c r="A173" s="129" t="s">
        <v>963</v>
      </c>
      <c r="B173" s="140">
        <f>MIN(B144:B170)</f>
        <v>1</v>
      </c>
      <c r="C173" s="140">
        <f t="shared" ref="C173:J173" si="56">MIN(C144:C170)</f>
        <v>1</v>
      </c>
      <c r="D173" s="140">
        <f t="shared" si="56"/>
        <v>1</v>
      </c>
      <c r="E173" s="140">
        <f t="shared" si="56"/>
        <v>1</v>
      </c>
      <c r="F173" s="140">
        <f t="shared" si="56"/>
        <v>1</v>
      </c>
      <c r="G173" s="140">
        <f t="shared" si="56"/>
        <v>1</v>
      </c>
      <c r="H173" s="140">
        <f t="shared" si="56"/>
        <v>1</v>
      </c>
      <c r="I173" s="140">
        <f t="shared" si="56"/>
        <v>1</v>
      </c>
      <c r="J173" s="140">
        <f t="shared" si="56"/>
        <v>1</v>
      </c>
      <c r="Q173" s="115" t="s">
        <v>1028</v>
      </c>
      <c r="R173" s="116" t="s">
        <v>1032</v>
      </c>
      <c r="S173" s="116"/>
      <c r="T173" s="116"/>
      <c r="U173" s="116"/>
      <c r="V173" s="116" t="s">
        <v>1032</v>
      </c>
      <c r="W173" s="116" t="s">
        <v>1032</v>
      </c>
      <c r="X173" s="116" t="s">
        <v>1032</v>
      </c>
      <c r="Y173" s="116" t="s">
        <v>1032</v>
      </c>
      <c r="Z173" s="116" t="s">
        <v>1198</v>
      </c>
      <c r="AA173" s="116" t="s">
        <v>1032</v>
      </c>
      <c r="AB173" s="116" t="s">
        <v>1199</v>
      </c>
      <c r="AC173" s="116" t="s">
        <v>1200</v>
      </c>
      <c r="AD173"/>
      <c r="AE173"/>
      <c r="AF173"/>
      <c r="AG173"/>
    </row>
    <row r="174" spans="1:33" ht="15" thickBot="1" x14ac:dyDescent="0.4">
      <c r="Q174" s="115" t="s">
        <v>1042</v>
      </c>
      <c r="R174" s="116" t="s">
        <v>1032</v>
      </c>
      <c r="S174" s="116"/>
      <c r="T174" s="116"/>
      <c r="U174" s="116"/>
      <c r="V174" s="116" t="s">
        <v>1032</v>
      </c>
      <c r="W174" s="116" t="s">
        <v>1032</v>
      </c>
      <c r="X174" s="116" t="s">
        <v>1032</v>
      </c>
      <c r="Y174" s="116" t="s">
        <v>1032</v>
      </c>
      <c r="Z174" s="116" t="s">
        <v>1032</v>
      </c>
      <c r="AA174" s="116" t="s">
        <v>1201</v>
      </c>
      <c r="AB174" s="116" t="s">
        <v>1202</v>
      </c>
      <c r="AC174" s="116" t="s">
        <v>1203</v>
      </c>
      <c r="AD174"/>
      <c r="AE174"/>
      <c r="AF174"/>
      <c r="AG174"/>
    </row>
    <row r="175" spans="1:33" ht="19" thickBot="1" x14ac:dyDescent="0.5">
      <c r="A175" s="194" t="s">
        <v>1192</v>
      </c>
      <c r="B175" s="195"/>
      <c r="C175" s="195"/>
      <c r="D175" s="195"/>
      <c r="E175" s="195"/>
      <c r="F175" s="195"/>
      <c r="G175" s="195"/>
      <c r="H175" s="195"/>
      <c r="I175" s="195"/>
      <c r="J175" s="195"/>
      <c r="K175" s="195"/>
      <c r="Q175" s="115" t="s">
        <v>1046</v>
      </c>
      <c r="R175" s="116" t="s">
        <v>1032</v>
      </c>
      <c r="S175" s="116"/>
      <c r="T175" s="116"/>
      <c r="U175" s="116"/>
      <c r="V175" s="116" t="s">
        <v>1032</v>
      </c>
      <c r="W175" s="116" t="s">
        <v>1032</v>
      </c>
      <c r="X175" s="116" t="s">
        <v>1032</v>
      </c>
      <c r="Y175" s="116" t="s">
        <v>1032</v>
      </c>
      <c r="Z175" s="116" t="s">
        <v>1204</v>
      </c>
      <c r="AA175" s="116" t="s">
        <v>1032</v>
      </c>
      <c r="AB175" s="116" t="s">
        <v>1205</v>
      </c>
      <c r="AC175" s="116" t="s">
        <v>1206</v>
      </c>
      <c r="AD175"/>
      <c r="AE175"/>
      <c r="AF175"/>
      <c r="AG175"/>
    </row>
    <row r="176" spans="1:33" ht="15" thickBot="1" x14ac:dyDescent="0.4">
      <c r="Q176" s="115" t="s">
        <v>1048</v>
      </c>
      <c r="R176" s="116" t="s">
        <v>1032</v>
      </c>
      <c r="S176" s="116"/>
      <c r="T176" s="116"/>
      <c r="U176" s="116"/>
      <c r="V176" s="116" t="s">
        <v>1032</v>
      </c>
      <c r="W176" s="116" t="s">
        <v>1032</v>
      </c>
      <c r="X176" s="116" t="s">
        <v>1032</v>
      </c>
      <c r="Y176" s="116" t="s">
        <v>1032</v>
      </c>
      <c r="Z176" s="116" t="s">
        <v>1207</v>
      </c>
      <c r="AA176" s="116" t="s">
        <v>1208</v>
      </c>
      <c r="AB176" s="116" t="s">
        <v>1209</v>
      </c>
      <c r="AC176" s="116" t="s">
        <v>1210</v>
      </c>
      <c r="AD176"/>
      <c r="AE176"/>
      <c r="AF176"/>
      <c r="AG176"/>
    </row>
    <row r="177" spans="17:33" ht="15" thickBot="1" x14ac:dyDescent="0.4">
      <c r="Q177" s="115" t="s">
        <v>1049</v>
      </c>
      <c r="R177" s="116" t="s">
        <v>1032</v>
      </c>
      <c r="S177" s="116"/>
      <c r="T177" s="116"/>
      <c r="U177" s="116"/>
      <c r="V177" s="116" t="s">
        <v>1032</v>
      </c>
      <c r="W177" s="116" t="s">
        <v>1032</v>
      </c>
      <c r="X177" s="116" t="s">
        <v>1032</v>
      </c>
      <c r="Y177" s="116" t="s">
        <v>1032</v>
      </c>
      <c r="Z177" s="116" t="s">
        <v>1032</v>
      </c>
      <c r="AA177" s="116" t="s">
        <v>1211</v>
      </c>
      <c r="AB177" s="116" t="s">
        <v>1212</v>
      </c>
      <c r="AC177" s="116" t="s">
        <v>1213</v>
      </c>
      <c r="AD177"/>
      <c r="AE177"/>
      <c r="AF177"/>
      <c r="AG177"/>
    </row>
    <row r="178" spans="17:33" ht="15" thickBot="1" x14ac:dyDescent="0.4">
      <c r="Q178" s="115" t="s">
        <v>1051</v>
      </c>
      <c r="R178" s="116" t="s">
        <v>1032</v>
      </c>
      <c r="S178" s="116"/>
      <c r="T178" s="116"/>
      <c r="U178" s="116"/>
      <c r="V178" s="116" t="s">
        <v>1032</v>
      </c>
      <c r="W178" s="116" t="s">
        <v>1214</v>
      </c>
      <c r="X178" s="116" t="s">
        <v>1032</v>
      </c>
      <c r="Y178" s="116" t="s">
        <v>1032</v>
      </c>
      <c r="Z178" s="116" t="s">
        <v>1215</v>
      </c>
      <c r="AA178" s="116" t="s">
        <v>1216</v>
      </c>
      <c r="AB178" s="116" t="s">
        <v>1032</v>
      </c>
      <c r="AC178" s="116" t="s">
        <v>1032</v>
      </c>
      <c r="AD178"/>
      <c r="AE178"/>
      <c r="AF178"/>
      <c r="AG178"/>
    </row>
    <row r="179" spans="17:33" ht="15" thickBot="1" x14ac:dyDescent="0.4">
      <c r="Q179" s="115" t="s">
        <v>1052</v>
      </c>
      <c r="R179" s="116" t="s">
        <v>1032</v>
      </c>
      <c r="S179" s="116"/>
      <c r="T179" s="116"/>
      <c r="U179" s="116"/>
      <c r="V179" s="116" t="s">
        <v>1032</v>
      </c>
      <c r="W179" s="116" t="s">
        <v>1217</v>
      </c>
      <c r="X179" s="116" t="s">
        <v>1218</v>
      </c>
      <c r="Y179" s="116" t="s">
        <v>1219</v>
      </c>
      <c r="Z179" s="116" t="s">
        <v>1032</v>
      </c>
      <c r="AA179" s="116" t="s">
        <v>1032</v>
      </c>
      <c r="AB179" s="116" t="s">
        <v>1032</v>
      </c>
      <c r="AC179" s="116" t="s">
        <v>1032</v>
      </c>
      <c r="AD179"/>
      <c r="AE179"/>
      <c r="AF179"/>
      <c r="AG179"/>
    </row>
    <row r="180" spans="17:33" ht="18.5" thickBot="1" x14ac:dyDescent="0.4">
      <c r="Q180" s="111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7:33" ht="20" thickBot="1" x14ac:dyDescent="0.4">
      <c r="Q181" s="115"/>
      <c r="R181" s="115" t="str">
        <f>pivot!C40</f>
        <v>clinical risk groups</v>
      </c>
      <c r="S181" s="115"/>
      <c r="T181" s="115"/>
      <c r="U181" s="115"/>
      <c r="V181" s="115" t="str">
        <f>pivot!D40</f>
        <v>pregnant women</v>
      </c>
      <c r="W181" s="115" t="str">
        <f>pivot!E40</f>
        <v>HCWs</v>
      </c>
      <c r="X181" s="115" t="str">
        <f>pivot!F40</f>
        <v>Staff of long-term care facilities</v>
      </c>
      <c r="Y181" s="115" t="str">
        <f>pivot!G40</f>
        <v>Residents of long-term care facilities</v>
      </c>
      <c r="Z181" s="115" t="str">
        <f>pivot!H40</f>
        <v>Older population groups</v>
      </c>
      <c r="AA181" s="115" t="str">
        <f>pivot!I40</f>
        <v>Population density</v>
      </c>
      <c r="AB181" s="115" t="str">
        <f>pivot!J40</f>
        <v>Urbanisation grade</v>
      </c>
      <c r="AC181" s="115" t="str">
        <f>pivot!K40</f>
        <v>Infection ratio</v>
      </c>
      <c r="AD181"/>
      <c r="AE181"/>
      <c r="AF181"/>
      <c r="AG181"/>
    </row>
    <row r="182" spans="17:33" ht="15" thickBot="1" x14ac:dyDescent="0.4">
      <c r="Q182" s="115" t="s">
        <v>1028</v>
      </c>
      <c r="R182" s="116">
        <v>0</v>
      </c>
      <c r="S182" s="116"/>
      <c r="T182" s="116"/>
      <c r="U182" s="116"/>
      <c r="V182" s="116">
        <v>0</v>
      </c>
      <c r="W182" s="116">
        <v>0</v>
      </c>
      <c r="X182" s="116">
        <v>0</v>
      </c>
      <c r="Y182" s="116">
        <v>0</v>
      </c>
      <c r="Z182" s="116">
        <v>3829</v>
      </c>
      <c r="AA182" s="116">
        <v>0</v>
      </c>
      <c r="AB182" s="116">
        <v>1062.7</v>
      </c>
      <c r="AC182" s="116">
        <v>5188.7</v>
      </c>
      <c r="AD182"/>
      <c r="AE182"/>
      <c r="AF182"/>
      <c r="AG182"/>
    </row>
    <row r="183" spans="17:33" ht="15" thickBot="1" x14ac:dyDescent="0.4">
      <c r="Q183" s="115" t="s">
        <v>1042</v>
      </c>
      <c r="R183" s="116">
        <v>0</v>
      </c>
      <c r="S183" s="116"/>
      <c r="T183" s="116"/>
      <c r="U183" s="116"/>
      <c r="V183" s="116">
        <v>0</v>
      </c>
      <c r="W183" s="116">
        <v>0</v>
      </c>
      <c r="X183" s="116">
        <v>0</v>
      </c>
      <c r="Y183" s="116">
        <v>0</v>
      </c>
      <c r="Z183" s="116">
        <v>0</v>
      </c>
      <c r="AA183" s="116">
        <v>45.9</v>
      </c>
      <c r="AB183" s="116">
        <v>2172.3000000000002</v>
      </c>
      <c r="AC183" s="116">
        <v>2796.2</v>
      </c>
      <c r="AD183"/>
      <c r="AE183"/>
      <c r="AF183"/>
      <c r="AG183"/>
    </row>
    <row r="184" spans="17:33" ht="15" thickBot="1" x14ac:dyDescent="0.4">
      <c r="Q184" s="115" t="s">
        <v>1046</v>
      </c>
      <c r="R184" s="116">
        <v>0</v>
      </c>
      <c r="S184" s="116"/>
      <c r="T184" s="116"/>
      <c r="U184" s="116"/>
      <c r="V184" s="116">
        <v>0</v>
      </c>
      <c r="W184" s="116">
        <v>0</v>
      </c>
      <c r="X184" s="116">
        <v>0</v>
      </c>
      <c r="Y184" s="116">
        <v>0</v>
      </c>
      <c r="Z184" s="116">
        <v>8446.1</v>
      </c>
      <c r="AA184" s="116">
        <v>0</v>
      </c>
      <c r="AB184" s="116">
        <v>3986.7</v>
      </c>
      <c r="AC184" s="116">
        <v>1815.9</v>
      </c>
      <c r="AD184"/>
      <c r="AE184"/>
      <c r="AF184"/>
      <c r="AG184"/>
    </row>
    <row r="185" spans="17:33" ht="15" thickBot="1" x14ac:dyDescent="0.4">
      <c r="Q185" s="115" t="s">
        <v>1048</v>
      </c>
      <c r="R185" s="116">
        <v>0</v>
      </c>
      <c r="S185" s="116"/>
      <c r="T185" s="116"/>
      <c r="U185" s="116"/>
      <c r="V185" s="116">
        <v>0</v>
      </c>
      <c r="W185" s="116">
        <v>0</v>
      </c>
      <c r="X185" s="116">
        <v>0</v>
      </c>
      <c r="Y185" s="116">
        <v>0</v>
      </c>
      <c r="Z185" s="116">
        <v>5196.7</v>
      </c>
      <c r="AA185" s="116">
        <v>2448.3000000000002</v>
      </c>
      <c r="AB185" s="116">
        <v>2244.1999999999998</v>
      </c>
      <c r="AC185" s="116">
        <v>1325.2</v>
      </c>
      <c r="AD185"/>
      <c r="AE185"/>
      <c r="AF185"/>
      <c r="AG185"/>
    </row>
    <row r="186" spans="17:33" ht="15" thickBot="1" x14ac:dyDescent="0.4">
      <c r="Q186" s="115" t="s">
        <v>1049</v>
      </c>
      <c r="R186" s="116">
        <v>0</v>
      </c>
      <c r="S186" s="116"/>
      <c r="T186" s="116"/>
      <c r="U186" s="116"/>
      <c r="V186" s="116">
        <v>0</v>
      </c>
      <c r="W186" s="116">
        <v>0</v>
      </c>
      <c r="X186" s="116">
        <v>0</v>
      </c>
      <c r="Y186" s="116">
        <v>0</v>
      </c>
      <c r="Z186" s="116">
        <v>0</v>
      </c>
      <c r="AA186" s="116">
        <v>761.2</v>
      </c>
      <c r="AB186" s="116">
        <v>3053.3</v>
      </c>
      <c r="AC186" s="116">
        <v>1137.0999999999999</v>
      </c>
      <c r="AD186"/>
      <c r="AE186"/>
      <c r="AF186"/>
      <c r="AG186"/>
    </row>
    <row r="187" spans="17:33" ht="15" thickBot="1" x14ac:dyDescent="0.4">
      <c r="Q187" s="115" t="s">
        <v>1051</v>
      </c>
      <c r="R187" s="116">
        <v>0</v>
      </c>
      <c r="S187" s="116"/>
      <c r="T187" s="116"/>
      <c r="U187" s="116"/>
      <c r="V187" s="116">
        <v>0</v>
      </c>
      <c r="W187" s="116">
        <v>797.1</v>
      </c>
      <c r="X187" s="116">
        <v>0</v>
      </c>
      <c r="Y187" s="116">
        <v>0</v>
      </c>
      <c r="Z187" s="116">
        <v>1054.2</v>
      </c>
      <c r="AA187" s="116">
        <v>2870.1</v>
      </c>
      <c r="AB187" s="116">
        <v>0</v>
      </c>
      <c r="AC187" s="116">
        <v>0</v>
      </c>
      <c r="AD187"/>
      <c r="AE187"/>
      <c r="AF187"/>
      <c r="AG187"/>
    </row>
    <row r="188" spans="17:33" ht="15" thickBot="1" x14ac:dyDescent="0.4">
      <c r="Q188" s="115" t="s">
        <v>1052</v>
      </c>
      <c r="R188" s="116">
        <v>0</v>
      </c>
      <c r="S188" s="116"/>
      <c r="T188" s="116"/>
      <c r="U188" s="116"/>
      <c r="V188" s="116">
        <v>0</v>
      </c>
      <c r="W188" s="116">
        <v>2637.5</v>
      </c>
      <c r="X188" s="116">
        <v>841.6</v>
      </c>
      <c r="Y188" s="116">
        <v>2741.3</v>
      </c>
      <c r="Z188" s="116">
        <v>0</v>
      </c>
      <c r="AA188" s="116">
        <v>0</v>
      </c>
      <c r="AB188" s="116">
        <v>0</v>
      </c>
      <c r="AC188" s="116">
        <v>0</v>
      </c>
      <c r="AD188"/>
      <c r="AE188"/>
      <c r="AF188"/>
      <c r="AG188"/>
    </row>
    <row r="189" spans="17:33" ht="18.5" thickBot="1" x14ac:dyDescent="0.4">
      <c r="Q189" s="111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>
        <f>CORREL(AE191:AE217,AD191:AD217)</f>
        <v>0.88136583513669198</v>
      </c>
      <c r="AF189"/>
      <c r="AG189"/>
    </row>
    <row r="190" spans="17:33" ht="15" thickBot="1" x14ac:dyDescent="0.4">
      <c r="Q190" s="115" t="s">
        <v>1195</v>
      </c>
      <c r="R190" s="115" t="s">
        <v>981</v>
      </c>
      <c r="S190" s="115"/>
      <c r="T190" s="115"/>
      <c r="U190" s="115"/>
      <c r="V190" s="115" t="s">
        <v>982</v>
      </c>
      <c r="W190" s="115" t="s">
        <v>983</v>
      </c>
      <c r="X190" s="115" t="s">
        <v>984</v>
      </c>
      <c r="Y190" s="115" t="s">
        <v>985</v>
      </c>
      <c r="Z190" s="115" t="s">
        <v>986</v>
      </c>
      <c r="AA190" s="115" t="s">
        <v>987</v>
      </c>
      <c r="AB190" s="115" t="s">
        <v>988</v>
      </c>
      <c r="AC190" s="115" t="s">
        <v>989</v>
      </c>
      <c r="AD190" s="115" t="s">
        <v>1082</v>
      </c>
      <c r="AE190" s="115" t="s">
        <v>1083</v>
      </c>
      <c r="AF190" s="115" t="s">
        <v>1084</v>
      </c>
      <c r="AG190" s="115" t="s">
        <v>1085</v>
      </c>
    </row>
    <row r="191" spans="17:33" ht="15" thickBot="1" x14ac:dyDescent="0.4">
      <c r="Q191" s="115" t="s">
        <v>1000</v>
      </c>
      <c r="R191" s="116">
        <v>0</v>
      </c>
      <c r="S191" s="116"/>
      <c r="T191" s="116"/>
      <c r="U191" s="116"/>
      <c r="V191" s="116">
        <v>0</v>
      </c>
      <c r="W191" s="116">
        <v>0</v>
      </c>
      <c r="X191" s="116">
        <v>0</v>
      </c>
      <c r="Y191" s="116">
        <v>0</v>
      </c>
      <c r="Z191" s="116">
        <v>3829</v>
      </c>
      <c r="AA191" s="116">
        <v>0</v>
      </c>
      <c r="AB191" s="116">
        <v>1062.7</v>
      </c>
      <c r="AC191" s="116">
        <v>0</v>
      </c>
      <c r="AD191" s="116">
        <v>4891.7</v>
      </c>
      <c r="AE191" s="116">
        <v>1766</v>
      </c>
      <c r="AF191" s="116">
        <v>-3125.7</v>
      </c>
      <c r="AG191" s="116">
        <v>-176.99</v>
      </c>
    </row>
    <row r="192" spans="17:33" ht="15" thickBot="1" x14ac:dyDescent="0.4">
      <c r="Q192" s="115" t="s">
        <v>1001</v>
      </c>
      <c r="R192" s="116">
        <v>0</v>
      </c>
      <c r="S192" s="116"/>
      <c r="T192" s="116"/>
      <c r="U192" s="116"/>
      <c r="V192" s="116">
        <v>0</v>
      </c>
      <c r="W192" s="116">
        <v>0</v>
      </c>
      <c r="X192" s="116">
        <v>0</v>
      </c>
      <c r="Y192" s="116">
        <v>0</v>
      </c>
      <c r="Z192" s="116">
        <v>3829</v>
      </c>
      <c r="AA192" s="116">
        <v>761.2</v>
      </c>
      <c r="AB192" s="116">
        <v>0</v>
      </c>
      <c r="AC192" s="116">
        <v>5188.7</v>
      </c>
      <c r="AD192" s="116">
        <v>9778.9</v>
      </c>
      <c r="AE192" s="116">
        <v>10038</v>
      </c>
      <c r="AF192" s="116">
        <v>259.10000000000002</v>
      </c>
      <c r="AG192" s="116">
        <v>2.58</v>
      </c>
    </row>
    <row r="193" spans="17:33" ht="15" thickBot="1" x14ac:dyDescent="0.4">
      <c r="Q193" s="115" t="s">
        <v>1002</v>
      </c>
      <c r="R193" s="116">
        <v>0</v>
      </c>
      <c r="S193" s="116"/>
      <c r="T193" s="116"/>
      <c r="U193" s="116"/>
      <c r="V193" s="116">
        <v>0</v>
      </c>
      <c r="W193" s="116">
        <v>0</v>
      </c>
      <c r="X193" s="116">
        <v>0</v>
      </c>
      <c r="Y193" s="116">
        <v>0</v>
      </c>
      <c r="Z193" s="116">
        <v>3829</v>
      </c>
      <c r="AA193" s="116">
        <v>0</v>
      </c>
      <c r="AB193" s="116">
        <v>2244.1999999999998</v>
      </c>
      <c r="AC193" s="116">
        <v>1137.0999999999999</v>
      </c>
      <c r="AD193" s="116">
        <v>7210.2</v>
      </c>
      <c r="AE193" s="116">
        <v>9783</v>
      </c>
      <c r="AF193" s="116">
        <v>2572.8000000000002</v>
      </c>
      <c r="AG193" s="116">
        <v>26.3</v>
      </c>
    </row>
    <row r="194" spans="17:33" ht="15" thickBot="1" x14ac:dyDescent="0.4">
      <c r="Q194" s="115" t="s">
        <v>1003</v>
      </c>
      <c r="R194" s="116">
        <v>0</v>
      </c>
      <c r="S194" s="116"/>
      <c r="T194" s="116"/>
      <c r="U194" s="116"/>
      <c r="V194" s="116">
        <v>0</v>
      </c>
      <c r="W194" s="116">
        <v>0</v>
      </c>
      <c r="X194" s="116">
        <v>0</v>
      </c>
      <c r="Y194" s="116">
        <v>0</v>
      </c>
      <c r="Z194" s="116">
        <v>1054.2</v>
      </c>
      <c r="AA194" s="116">
        <v>0</v>
      </c>
      <c r="AB194" s="116">
        <v>2172.3000000000002</v>
      </c>
      <c r="AC194" s="116">
        <v>1325.2</v>
      </c>
      <c r="AD194" s="116">
        <v>4551.8</v>
      </c>
      <c r="AE194" s="116">
        <v>5987</v>
      </c>
      <c r="AF194" s="116">
        <v>1435.2</v>
      </c>
      <c r="AG194" s="116">
        <v>23.97</v>
      </c>
    </row>
    <row r="195" spans="17:33" ht="15" thickBot="1" x14ac:dyDescent="0.4">
      <c r="Q195" s="115" t="s">
        <v>1004</v>
      </c>
      <c r="R195" s="116">
        <v>0</v>
      </c>
      <c r="S195" s="116"/>
      <c r="T195" s="116"/>
      <c r="U195" s="116"/>
      <c r="V195" s="116">
        <v>0</v>
      </c>
      <c r="W195" s="116">
        <v>0</v>
      </c>
      <c r="X195" s="116">
        <v>0</v>
      </c>
      <c r="Y195" s="116">
        <v>0</v>
      </c>
      <c r="Z195" s="116">
        <v>8446.1</v>
      </c>
      <c r="AA195" s="116">
        <v>2870.1</v>
      </c>
      <c r="AB195" s="116">
        <v>3053.3</v>
      </c>
      <c r="AC195" s="116">
        <v>1325.2</v>
      </c>
      <c r="AD195" s="116">
        <v>15694.8</v>
      </c>
      <c r="AE195" s="116">
        <v>15721</v>
      </c>
      <c r="AF195" s="116">
        <v>26.2</v>
      </c>
      <c r="AG195" s="116">
        <v>0.17</v>
      </c>
    </row>
    <row r="196" spans="17:33" ht="15" thickBot="1" x14ac:dyDescent="0.4">
      <c r="Q196" s="115" t="s">
        <v>1005</v>
      </c>
      <c r="R196" s="116">
        <v>0</v>
      </c>
      <c r="S196" s="116"/>
      <c r="T196" s="116"/>
      <c r="U196" s="116"/>
      <c r="V196" s="116">
        <v>0</v>
      </c>
      <c r="W196" s="116">
        <v>0</v>
      </c>
      <c r="X196" s="116">
        <v>0</v>
      </c>
      <c r="Y196" s="116">
        <v>0</v>
      </c>
      <c r="Z196" s="116">
        <v>0</v>
      </c>
      <c r="AA196" s="116">
        <v>0</v>
      </c>
      <c r="AB196" s="116">
        <v>3986.7</v>
      </c>
      <c r="AC196" s="116">
        <v>1137.0999999999999</v>
      </c>
      <c r="AD196" s="116">
        <v>5123.8</v>
      </c>
      <c r="AE196" s="116">
        <v>8260</v>
      </c>
      <c r="AF196" s="116">
        <v>3136.2</v>
      </c>
      <c r="AG196" s="116">
        <v>37.97</v>
      </c>
    </row>
    <row r="197" spans="17:33" ht="15" thickBot="1" x14ac:dyDescent="0.4">
      <c r="Q197" s="115" t="s">
        <v>1006</v>
      </c>
      <c r="R197" s="116">
        <v>0</v>
      </c>
      <c r="S197" s="116"/>
      <c r="T197" s="116"/>
      <c r="U197" s="116"/>
      <c r="V197" s="116">
        <v>0</v>
      </c>
      <c r="W197" s="116">
        <v>0</v>
      </c>
      <c r="X197" s="116">
        <v>0</v>
      </c>
      <c r="Y197" s="116">
        <v>0</v>
      </c>
      <c r="Z197" s="116">
        <v>1054.2</v>
      </c>
      <c r="AA197" s="116">
        <v>2448.3000000000002</v>
      </c>
      <c r="AB197" s="116">
        <v>3986.7</v>
      </c>
      <c r="AC197" s="116">
        <v>0</v>
      </c>
      <c r="AD197" s="116">
        <v>7489.3</v>
      </c>
      <c r="AE197" s="116">
        <v>5345</v>
      </c>
      <c r="AF197" s="116">
        <v>-2144.3000000000002</v>
      </c>
      <c r="AG197" s="116">
        <v>-40.119999999999997</v>
      </c>
    </row>
    <row r="198" spans="17:33" ht="15" thickBot="1" x14ac:dyDescent="0.4">
      <c r="Q198" s="115" t="s">
        <v>1007</v>
      </c>
      <c r="R198" s="116">
        <v>0</v>
      </c>
      <c r="S198" s="116"/>
      <c r="T198" s="116"/>
      <c r="U198" s="116"/>
      <c r="V198" s="116">
        <v>0</v>
      </c>
      <c r="W198" s="116">
        <v>0</v>
      </c>
      <c r="X198" s="116">
        <v>0</v>
      </c>
      <c r="Y198" s="116">
        <v>0</v>
      </c>
      <c r="Z198" s="116">
        <v>3829</v>
      </c>
      <c r="AA198" s="116">
        <v>45.9</v>
      </c>
      <c r="AB198" s="116">
        <v>2244.1999999999998</v>
      </c>
      <c r="AC198" s="116">
        <v>1815.9</v>
      </c>
      <c r="AD198" s="116">
        <v>7935</v>
      </c>
      <c r="AE198" s="116">
        <v>3097</v>
      </c>
      <c r="AF198" s="116">
        <v>-4838</v>
      </c>
      <c r="AG198" s="116">
        <v>-156.22</v>
      </c>
    </row>
    <row r="199" spans="17:33" ht="15" thickBot="1" x14ac:dyDescent="0.4">
      <c r="Q199" s="115" t="s">
        <v>1008</v>
      </c>
      <c r="R199" s="116">
        <v>0</v>
      </c>
      <c r="S199" s="116"/>
      <c r="T199" s="116"/>
      <c r="U199" s="116"/>
      <c r="V199" s="116">
        <v>0</v>
      </c>
      <c r="W199" s="116">
        <v>0</v>
      </c>
      <c r="X199" s="116">
        <v>0</v>
      </c>
      <c r="Y199" s="116">
        <v>0</v>
      </c>
      <c r="Z199" s="116">
        <v>3829</v>
      </c>
      <c r="AA199" s="116">
        <v>761.2</v>
      </c>
      <c r="AB199" s="116">
        <v>2244.1999999999998</v>
      </c>
      <c r="AC199" s="116">
        <v>1815.9</v>
      </c>
      <c r="AD199" s="116">
        <v>8650.2999999999993</v>
      </c>
      <c r="AE199" s="116">
        <v>12708</v>
      </c>
      <c r="AF199" s="116">
        <v>4057.7</v>
      </c>
      <c r="AG199" s="116">
        <v>31.93</v>
      </c>
    </row>
    <row r="200" spans="17:33" ht="15" thickBot="1" x14ac:dyDescent="0.4">
      <c r="Q200" s="115" t="s">
        <v>1009</v>
      </c>
      <c r="R200" s="116">
        <v>0</v>
      </c>
      <c r="S200" s="116"/>
      <c r="T200" s="116"/>
      <c r="U200" s="116"/>
      <c r="V200" s="116">
        <v>0</v>
      </c>
      <c r="W200" s="116">
        <v>2637.5</v>
      </c>
      <c r="X200" s="116">
        <v>0</v>
      </c>
      <c r="Y200" s="116">
        <v>0</v>
      </c>
      <c r="Z200" s="116">
        <v>5196.7</v>
      </c>
      <c r="AA200" s="116">
        <v>2448.3000000000002</v>
      </c>
      <c r="AB200" s="116">
        <v>3053.3</v>
      </c>
      <c r="AC200" s="116">
        <v>0</v>
      </c>
      <c r="AD200" s="116">
        <v>13335.8</v>
      </c>
      <c r="AE200" s="116">
        <v>13358</v>
      </c>
      <c r="AF200" s="116">
        <v>22.2</v>
      </c>
      <c r="AG200" s="116">
        <v>0.17</v>
      </c>
    </row>
    <row r="201" spans="17:33" ht="15" thickBot="1" x14ac:dyDescent="0.4">
      <c r="Q201" s="115" t="s">
        <v>1010</v>
      </c>
      <c r="R201" s="116">
        <v>0</v>
      </c>
      <c r="S201" s="116"/>
      <c r="T201" s="116"/>
      <c r="U201" s="116"/>
      <c r="V201" s="116">
        <v>0</v>
      </c>
      <c r="W201" s="116">
        <v>0</v>
      </c>
      <c r="X201" s="116">
        <v>0</v>
      </c>
      <c r="Y201" s="116">
        <v>0</v>
      </c>
      <c r="Z201" s="116">
        <v>0</v>
      </c>
      <c r="AA201" s="116">
        <v>0</v>
      </c>
      <c r="AB201" s="116">
        <v>1062.7</v>
      </c>
      <c r="AC201" s="116">
        <v>5188.7</v>
      </c>
      <c r="AD201" s="116">
        <v>6251.4</v>
      </c>
      <c r="AE201" s="116">
        <v>6262</v>
      </c>
      <c r="AF201" s="116">
        <v>10.6</v>
      </c>
      <c r="AG201" s="116">
        <v>0.17</v>
      </c>
    </row>
    <row r="202" spans="17:33" ht="15" thickBot="1" x14ac:dyDescent="0.4">
      <c r="Q202" s="115" t="s">
        <v>1011</v>
      </c>
      <c r="R202" s="116">
        <v>0</v>
      </c>
      <c r="S202" s="116"/>
      <c r="T202" s="116"/>
      <c r="U202" s="116"/>
      <c r="V202" s="116">
        <v>0</v>
      </c>
      <c r="W202" s="116">
        <v>0</v>
      </c>
      <c r="X202" s="116">
        <v>0</v>
      </c>
      <c r="Y202" s="116">
        <v>0</v>
      </c>
      <c r="Z202" s="116">
        <v>1054.2</v>
      </c>
      <c r="AA202" s="116">
        <v>2870.1</v>
      </c>
      <c r="AB202" s="116">
        <v>0</v>
      </c>
      <c r="AC202" s="116">
        <v>1815.9</v>
      </c>
      <c r="AD202" s="116">
        <v>5740.2</v>
      </c>
      <c r="AE202" s="116">
        <v>5750</v>
      </c>
      <c r="AF202" s="116">
        <v>9.8000000000000007</v>
      </c>
      <c r="AG202" s="116">
        <v>0.17</v>
      </c>
    </row>
    <row r="203" spans="17:33" ht="15" thickBot="1" x14ac:dyDescent="0.4">
      <c r="Q203" s="115" t="s">
        <v>1012</v>
      </c>
      <c r="R203" s="116">
        <v>0</v>
      </c>
      <c r="S203" s="116"/>
      <c r="T203" s="116"/>
      <c r="U203" s="116"/>
      <c r="V203" s="116">
        <v>0</v>
      </c>
      <c r="W203" s="116">
        <v>0</v>
      </c>
      <c r="X203" s="116">
        <v>0</v>
      </c>
      <c r="Y203" s="116">
        <v>0</v>
      </c>
      <c r="Z203" s="116">
        <v>0</v>
      </c>
      <c r="AA203" s="116">
        <v>45.9</v>
      </c>
      <c r="AB203" s="116">
        <v>3053.3</v>
      </c>
      <c r="AC203" s="116">
        <v>1137.0999999999999</v>
      </c>
      <c r="AD203" s="116">
        <v>4236.3</v>
      </c>
      <c r="AE203" s="116">
        <v>4135</v>
      </c>
      <c r="AF203" s="116">
        <v>-101.3</v>
      </c>
      <c r="AG203" s="116">
        <v>-2.4500000000000002</v>
      </c>
    </row>
    <row r="204" spans="17:33" ht="15" thickBot="1" x14ac:dyDescent="0.4">
      <c r="Q204" s="115" t="s">
        <v>1013</v>
      </c>
      <c r="R204" s="116">
        <v>0</v>
      </c>
      <c r="S204" s="116"/>
      <c r="T204" s="116"/>
      <c r="U204" s="116"/>
      <c r="V204" s="116">
        <v>0</v>
      </c>
      <c r="W204" s="116">
        <v>0</v>
      </c>
      <c r="X204" s="116">
        <v>0</v>
      </c>
      <c r="Y204" s="116">
        <v>0</v>
      </c>
      <c r="Z204" s="116">
        <v>8446.1</v>
      </c>
      <c r="AA204" s="116">
        <v>2870.1</v>
      </c>
      <c r="AB204" s="116">
        <v>3053.3</v>
      </c>
      <c r="AC204" s="116">
        <v>0</v>
      </c>
      <c r="AD204" s="116">
        <v>14369.6</v>
      </c>
      <c r="AE204" s="116">
        <v>15720</v>
      </c>
      <c r="AF204" s="116">
        <v>1350.4</v>
      </c>
      <c r="AG204" s="116">
        <v>8.59</v>
      </c>
    </row>
    <row r="205" spans="17:33" ht="15" thickBot="1" x14ac:dyDescent="0.4">
      <c r="Q205" s="115" t="s">
        <v>1014</v>
      </c>
      <c r="R205" s="116">
        <v>0</v>
      </c>
      <c r="S205" s="116"/>
      <c r="T205" s="116"/>
      <c r="U205" s="116"/>
      <c r="V205" s="116">
        <v>0</v>
      </c>
      <c r="W205" s="116">
        <v>2637.5</v>
      </c>
      <c r="X205" s="116">
        <v>0</v>
      </c>
      <c r="Y205" s="116">
        <v>0</v>
      </c>
      <c r="Z205" s="116">
        <v>8446.1</v>
      </c>
      <c r="AA205" s="116">
        <v>2870.1</v>
      </c>
      <c r="AB205" s="116">
        <v>0</v>
      </c>
      <c r="AC205" s="116">
        <v>0</v>
      </c>
      <c r="AD205" s="116">
        <v>13953.8</v>
      </c>
      <c r="AE205" s="116">
        <v>16018</v>
      </c>
      <c r="AF205" s="116">
        <v>2064.1999999999998</v>
      </c>
      <c r="AG205" s="116">
        <v>12.89</v>
      </c>
    </row>
    <row r="206" spans="17:33" ht="15" thickBot="1" x14ac:dyDescent="0.4">
      <c r="Q206" s="115" t="s">
        <v>1015</v>
      </c>
      <c r="R206" s="116">
        <v>0</v>
      </c>
      <c r="S206" s="116"/>
      <c r="T206" s="116"/>
      <c r="U206" s="116"/>
      <c r="V206" s="116">
        <v>0</v>
      </c>
      <c r="W206" s="116">
        <v>0</v>
      </c>
      <c r="X206" s="116">
        <v>0</v>
      </c>
      <c r="Y206" s="116">
        <v>0</v>
      </c>
      <c r="Z206" s="116">
        <v>1054.2</v>
      </c>
      <c r="AA206" s="116">
        <v>45.9</v>
      </c>
      <c r="AB206" s="116">
        <v>2172.3000000000002</v>
      </c>
      <c r="AC206" s="116">
        <v>2796.2</v>
      </c>
      <c r="AD206" s="116">
        <v>6068.7</v>
      </c>
      <c r="AE206" s="116">
        <v>6079</v>
      </c>
      <c r="AF206" s="116">
        <v>10.3</v>
      </c>
      <c r="AG206" s="116">
        <v>0.17</v>
      </c>
    </row>
    <row r="207" spans="17:33" ht="15" thickBot="1" x14ac:dyDescent="0.4">
      <c r="Q207" s="115" t="s">
        <v>1016</v>
      </c>
      <c r="R207" s="116">
        <v>0</v>
      </c>
      <c r="S207" s="116"/>
      <c r="T207" s="116"/>
      <c r="U207" s="116"/>
      <c r="V207" s="116">
        <v>0</v>
      </c>
      <c r="W207" s="116">
        <v>0</v>
      </c>
      <c r="X207" s="116">
        <v>0</v>
      </c>
      <c r="Y207" s="116">
        <v>0</v>
      </c>
      <c r="Z207" s="116">
        <v>3829</v>
      </c>
      <c r="AA207" s="116">
        <v>0</v>
      </c>
      <c r="AB207" s="116">
        <v>1062.7</v>
      </c>
      <c r="AC207" s="116">
        <v>5188.7</v>
      </c>
      <c r="AD207" s="116">
        <v>10080.4</v>
      </c>
      <c r="AE207" s="116">
        <v>12167</v>
      </c>
      <c r="AF207" s="116">
        <v>2086.6</v>
      </c>
      <c r="AG207" s="116">
        <v>17.149999999999999</v>
      </c>
    </row>
    <row r="208" spans="17:33" ht="15" thickBot="1" x14ac:dyDescent="0.4">
      <c r="Q208" s="115" t="s">
        <v>1017</v>
      </c>
      <c r="R208" s="116">
        <v>0</v>
      </c>
      <c r="S208" s="116"/>
      <c r="T208" s="116"/>
      <c r="U208" s="116"/>
      <c r="V208" s="116">
        <v>0</v>
      </c>
      <c r="W208" s="116">
        <v>0</v>
      </c>
      <c r="X208" s="116">
        <v>0</v>
      </c>
      <c r="Y208" s="116">
        <v>0</v>
      </c>
      <c r="Z208" s="116">
        <v>0</v>
      </c>
      <c r="AA208" s="116">
        <v>0</v>
      </c>
      <c r="AB208" s="116">
        <v>2172.3000000000002</v>
      </c>
      <c r="AC208" s="116">
        <v>1325.2</v>
      </c>
      <c r="AD208" s="116">
        <v>3497.5</v>
      </c>
      <c r="AE208" s="116">
        <v>3760</v>
      </c>
      <c r="AF208" s="116">
        <v>262.5</v>
      </c>
      <c r="AG208" s="116">
        <v>6.98</v>
      </c>
    </row>
    <row r="209" spans="17:33" ht="15" thickBot="1" x14ac:dyDescent="0.4">
      <c r="Q209" s="115" t="s">
        <v>1018</v>
      </c>
      <c r="R209" s="116">
        <v>0</v>
      </c>
      <c r="S209" s="116"/>
      <c r="T209" s="116"/>
      <c r="U209" s="116"/>
      <c r="V209" s="116">
        <v>0</v>
      </c>
      <c r="W209" s="116">
        <v>0</v>
      </c>
      <c r="X209" s="116">
        <v>0</v>
      </c>
      <c r="Y209" s="116">
        <v>0</v>
      </c>
      <c r="Z209" s="116">
        <v>0</v>
      </c>
      <c r="AA209" s="116">
        <v>0</v>
      </c>
      <c r="AB209" s="116">
        <v>3986.7</v>
      </c>
      <c r="AC209" s="116">
        <v>2796.2</v>
      </c>
      <c r="AD209" s="116">
        <v>6783</v>
      </c>
      <c r="AE209" s="116">
        <v>6042</v>
      </c>
      <c r="AF209" s="116">
        <v>-741</v>
      </c>
      <c r="AG209" s="116">
        <v>-12.26</v>
      </c>
    </row>
    <row r="210" spans="17:33" ht="15" thickBot="1" x14ac:dyDescent="0.4">
      <c r="Q210" s="115" t="s">
        <v>1019</v>
      </c>
      <c r="R210" s="116">
        <v>0</v>
      </c>
      <c r="S210" s="116"/>
      <c r="T210" s="116"/>
      <c r="U210" s="116"/>
      <c r="V210" s="116">
        <v>0</v>
      </c>
      <c r="W210" s="116">
        <v>0</v>
      </c>
      <c r="X210" s="116">
        <v>0</v>
      </c>
      <c r="Y210" s="116">
        <v>0</v>
      </c>
      <c r="Z210" s="116">
        <v>8446.1</v>
      </c>
      <c r="AA210" s="116">
        <v>0</v>
      </c>
      <c r="AB210" s="116">
        <v>0</v>
      </c>
      <c r="AC210" s="116">
        <v>0</v>
      </c>
      <c r="AD210" s="116">
        <v>8446.1</v>
      </c>
      <c r="AE210" s="116">
        <v>4746</v>
      </c>
      <c r="AF210" s="116">
        <v>-3700.1</v>
      </c>
      <c r="AG210" s="116">
        <v>-77.959999999999994</v>
      </c>
    </row>
    <row r="211" spans="17:33" ht="15" thickBot="1" x14ac:dyDescent="0.4">
      <c r="Q211" s="115" t="s">
        <v>1020</v>
      </c>
      <c r="R211" s="116">
        <v>0</v>
      </c>
      <c r="S211" s="116"/>
      <c r="T211" s="116"/>
      <c r="U211" s="116"/>
      <c r="V211" s="116">
        <v>0</v>
      </c>
      <c r="W211" s="116">
        <v>2637.5</v>
      </c>
      <c r="X211" s="116">
        <v>841.6</v>
      </c>
      <c r="Y211" s="116">
        <v>2741.3</v>
      </c>
      <c r="Z211" s="116">
        <v>3829</v>
      </c>
      <c r="AA211" s="116">
        <v>0</v>
      </c>
      <c r="AB211" s="116">
        <v>0</v>
      </c>
      <c r="AC211" s="116">
        <v>2796.2</v>
      </c>
      <c r="AD211" s="116">
        <v>12845.6</v>
      </c>
      <c r="AE211" s="116">
        <v>11549</v>
      </c>
      <c r="AF211" s="116">
        <v>-1296.5999999999999</v>
      </c>
      <c r="AG211" s="116">
        <v>-11.23</v>
      </c>
    </row>
    <row r="212" spans="17:33" ht="15" thickBot="1" x14ac:dyDescent="0.4">
      <c r="Q212" s="115" t="s">
        <v>1021</v>
      </c>
      <c r="R212" s="116">
        <v>0</v>
      </c>
      <c r="S212" s="116"/>
      <c r="T212" s="116"/>
      <c r="U212" s="116"/>
      <c r="V212" s="116">
        <v>0</v>
      </c>
      <c r="W212" s="116">
        <v>0</v>
      </c>
      <c r="X212" s="116">
        <v>0</v>
      </c>
      <c r="Y212" s="116">
        <v>0</v>
      </c>
      <c r="Z212" s="116">
        <v>5196.7</v>
      </c>
      <c r="AA212" s="116">
        <v>761.2</v>
      </c>
      <c r="AB212" s="116">
        <v>0</v>
      </c>
      <c r="AC212" s="116">
        <v>0</v>
      </c>
      <c r="AD212" s="116">
        <v>5957.9</v>
      </c>
      <c r="AE212" s="116">
        <v>5968</v>
      </c>
      <c r="AF212" s="116">
        <v>10.1</v>
      </c>
      <c r="AG212" s="116">
        <v>0.17</v>
      </c>
    </row>
    <row r="213" spans="17:33" ht="15" thickBot="1" x14ac:dyDescent="0.4">
      <c r="Q213" s="115" t="s">
        <v>1022</v>
      </c>
      <c r="R213" s="116">
        <v>0</v>
      </c>
      <c r="S213" s="116"/>
      <c r="T213" s="116"/>
      <c r="U213" s="116"/>
      <c r="V213" s="116">
        <v>0</v>
      </c>
      <c r="W213" s="116">
        <v>0</v>
      </c>
      <c r="X213" s="116">
        <v>0</v>
      </c>
      <c r="Y213" s="116">
        <v>2741.3</v>
      </c>
      <c r="Z213" s="116">
        <v>5196.7</v>
      </c>
      <c r="AA213" s="116">
        <v>2448.3000000000002</v>
      </c>
      <c r="AB213" s="116">
        <v>0</v>
      </c>
      <c r="AC213" s="116">
        <v>0</v>
      </c>
      <c r="AD213" s="116">
        <v>10386.299999999999</v>
      </c>
      <c r="AE213" s="116">
        <v>10404</v>
      </c>
      <c r="AF213" s="116">
        <v>17.7</v>
      </c>
      <c r="AG213" s="116">
        <v>0.17</v>
      </c>
    </row>
    <row r="214" spans="17:33" ht="15" thickBot="1" x14ac:dyDescent="0.4">
      <c r="Q214" s="115" t="s">
        <v>1023</v>
      </c>
      <c r="R214" s="116">
        <v>0</v>
      </c>
      <c r="S214" s="116"/>
      <c r="T214" s="116"/>
      <c r="U214" s="116"/>
      <c r="V214" s="116">
        <v>0</v>
      </c>
      <c r="W214" s="116">
        <v>0</v>
      </c>
      <c r="X214" s="116">
        <v>0</v>
      </c>
      <c r="Y214" s="116">
        <v>0</v>
      </c>
      <c r="Z214" s="116">
        <v>5196.7</v>
      </c>
      <c r="AA214" s="116">
        <v>2448.3000000000002</v>
      </c>
      <c r="AB214" s="116">
        <v>0</v>
      </c>
      <c r="AC214" s="116">
        <v>1815.9</v>
      </c>
      <c r="AD214" s="116">
        <v>9460.9</v>
      </c>
      <c r="AE214" s="116">
        <v>9348</v>
      </c>
      <c r="AF214" s="116">
        <v>-112.9</v>
      </c>
      <c r="AG214" s="116">
        <v>-1.21</v>
      </c>
    </row>
    <row r="215" spans="17:33" ht="15" thickBot="1" x14ac:dyDescent="0.4">
      <c r="Q215" s="115" t="s">
        <v>1024</v>
      </c>
      <c r="R215" s="116">
        <v>0</v>
      </c>
      <c r="S215" s="116"/>
      <c r="T215" s="116"/>
      <c r="U215" s="116"/>
      <c r="V215" s="116">
        <v>0</v>
      </c>
      <c r="W215" s="116">
        <v>2637.5</v>
      </c>
      <c r="X215" s="116">
        <v>0</v>
      </c>
      <c r="Y215" s="116">
        <v>0</v>
      </c>
      <c r="Z215" s="116">
        <v>0</v>
      </c>
      <c r="AA215" s="116">
        <v>761.2</v>
      </c>
      <c r="AB215" s="116">
        <v>2244.1999999999998</v>
      </c>
      <c r="AC215" s="116">
        <v>1137.0999999999999</v>
      </c>
      <c r="AD215" s="116">
        <v>6780</v>
      </c>
      <c r="AE215" s="116">
        <v>5860</v>
      </c>
      <c r="AF215" s="116">
        <v>-920</v>
      </c>
      <c r="AG215" s="116">
        <v>-15.7</v>
      </c>
    </row>
    <row r="216" spans="17:33" ht="15" thickBot="1" x14ac:dyDescent="0.4">
      <c r="Q216" s="115" t="s">
        <v>1025</v>
      </c>
      <c r="R216" s="116">
        <v>0</v>
      </c>
      <c r="S216" s="116"/>
      <c r="T216" s="116"/>
      <c r="U216" s="116"/>
      <c r="V216" s="116">
        <v>0</v>
      </c>
      <c r="W216" s="116">
        <v>0</v>
      </c>
      <c r="X216" s="116">
        <v>0</v>
      </c>
      <c r="Y216" s="116">
        <v>0</v>
      </c>
      <c r="Z216" s="116">
        <v>0</v>
      </c>
      <c r="AA216" s="116">
        <v>0</v>
      </c>
      <c r="AB216" s="116">
        <v>2172.3000000000002</v>
      </c>
      <c r="AC216" s="116">
        <v>1325.2</v>
      </c>
      <c r="AD216" s="116">
        <v>3497.5</v>
      </c>
      <c r="AE216" s="116">
        <v>3132</v>
      </c>
      <c r="AF216" s="116">
        <v>-365.5</v>
      </c>
      <c r="AG216" s="116">
        <v>-11.67</v>
      </c>
    </row>
    <row r="217" spans="17:33" ht="15" thickBot="1" x14ac:dyDescent="0.4">
      <c r="Q217" s="115" t="s">
        <v>1026</v>
      </c>
      <c r="R217" s="116">
        <v>0</v>
      </c>
      <c r="S217" s="116"/>
      <c r="T217" s="116"/>
      <c r="U217" s="116"/>
      <c r="V217" s="116">
        <v>0</v>
      </c>
      <c r="W217" s="116">
        <v>797.1</v>
      </c>
      <c r="X217" s="116">
        <v>0</v>
      </c>
      <c r="Y217" s="116">
        <v>0</v>
      </c>
      <c r="Z217" s="116">
        <v>0</v>
      </c>
      <c r="AA217" s="116">
        <v>45.9</v>
      </c>
      <c r="AB217" s="116">
        <v>3986.7</v>
      </c>
      <c r="AC217" s="116">
        <v>2796.2</v>
      </c>
      <c r="AD217" s="116">
        <v>7626</v>
      </c>
      <c r="AE217" s="116">
        <v>7639</v>
      </c>
      <c r="AF217" s="116">
        <v>13</v>
      </c>
      <c r="AG217" s="116">
        <v>0.17</v>
      </c>
    </row>
    <row r="218" spans="17:33" ht="15" thickBot="1" x14ac:dyDescent="0.4"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7:33" ht="15" thickBot="1" x14ac:dyDescent="0.4">
      <c r="Q219" s="117" t="s">
        <v>1086</v>
      </c>
      <c r="R219" s="118">
        <v>10080.4</v>
      </c>
      <c r="S219" s="152"/>
      <c r="T219" s="152"/>
      <c r="U219" s="152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7:33" ht="15" thickBot="1" x14ac:dyDescent="0.4">
      <c r="Q220" s="117" t="s">
        <v>1220</v>
      </c>
      <c r="R220" s="118">
        <v>6220.4</v>
      </c>
      <c r="S220" s="152"/>
      <c r="T220" s="152"/>
      <c r="U220" s="152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7:33" ht="15" thickBot="1" x14ac:dyDescent="0.4">
      <c r="Q221" s="117" t="s">
        <v>1088</v>
      </c>
      <c r="R221" s="118">
        <v>220642.8</v>
      </c>
      <c r="S221" s="152"/>
      <c r="T221" s="152"/>
      <c r="U221" s="152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7:33" ht="15" thickBot="1" x14ac:dyDescent="0.4">
      <c r="Q222" s="117" t="s">
        <v>1089</v>
      </c>
      <c r="R222" s="118">
        <v>220642</v>
      </c>
      <c r="S222" s="152"/>
      <c r="T222" s="152"/>
      <c r="U222" s="15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7:33" ht="15" thickBot="1" x14ac:dyDescent="0.4">
      <c r="Q223" s="117" t="s">
        <v>1090</v>
      </c>
      <c r="R223" s="118">
        <v>0.8</v>
      </c>
      <c r="S223" s="152"/>
      <c r="T223" s="152"/>
      <c r="U223" s="152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7:33" ht="15" thickBot="1" x14ac:dyDescent="0.4">
      <c r="Q224" s="117" t="s">
        <v>1091</v>
      </c>
      <c r="R224" s="118"/>
      <c r="S224" s="152"/>
      <c r="T224" s="152"/>
      <c r="U224" s="152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7:33" ht="15" thickBot="1" x14ac:dyDescent="0.4">
      <c r="Q225" s="117" t="s">
        <v>1092</v>
      </c>
      <c r="R225" s="118"/>
      <c r="S225" s="152"/>
      <c r="T225" s="152"/>
      <c r="U225" s="152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7:33" ht="15" thickBot="1" x14ac:dyDescent="0.4">
      <c r="Q226" s="117" t="s">
        <v>1093</v>
      </c>
      <c r="R226" s="118">
        <v>0</v>
      </c>
      <c r="S226" s="152"/>
      <c r="T226" s="152"/>
      <c r="U226" s="152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7:33" x14ac:dyDescent="0.35"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7:33" x14ac:dyDescent="0.35"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7:33" ht="18" x14ac:dyDescent="0.4">
      <c r="Q229" s="144" t="s">
        <v>1196</v>
      </c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7:33" ht="18" x14ac:dyDescent="0.4">
      <c r="Q230" s="144" t="s">
        <v>1221</v>
      </c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3" spans="17:33" x14ac:dyDescent="0.35">
      <c r="R233" s="129" t="s">
        <v>1226</v>
      </c>
      <c r="V233" s="140" t="s">
        <v>1227</v>
      </c>
      <c r="W233" s="140" t="s">
        <v>1228</v>
      </c>
      <c r="X233" s="129" t="s">
        <v>1229</v>
      </c>
      <c r="Y233" s="129" t="s">
        <v>1230</v>
      </c>
      <c r="Z233" s="129" t="s">
        <v>1231</v>
      </c>
    </row>
    <row r="234" spans="17:33" x14ac:dyDescent="0.35">
      <c r="Q234" s="129" t="s">
        <v>1225</v>
      </c>
      <c r="R234" s="129">
        <v>0</v>
      </c>
      <c r="V234" s="140">
        <v>3</v>
      </c>
      <c r="W234" s="140">
        <v>1</v>
      </c>
      <c r="X234" s="140">
        <v>5</v>
      </c>
      <c r="Y234" s="140">
        <v>1</v>
      </c>
      <c r="Z234" s="140">
        <v>5</v>
      </c>
    </row>
    <row r="235" spans="17:33" x14ac:dyDescent="0.35">
      <c r="Q235" s="129" t="s">
        <v>1223</v>
      </c>
      <c r="R235" s="129">
        <v>0</v>
      </c>
      <c r="V235" s="140">
        <v>3</v>
      </c>
      <c r="W235" s="140">
        <v>3</v>
      </c>
      <c r="X235" s="140">
        <v>3</v>
      </c>
      <c r="Y235" s="140">
        <v>2</v>
      </c>
      <c r="Z235" s="140">
        <v>4</v>
      </c>
    </row>
    <row r="236" spans="17:33" x14ac:dyDescent="0.35">
      <c r="Q236" s="129" t="s">
        <v>1224</v>
      </c>
      <c r="R236" s="129">
        <v>0</v>
      </c>
      <c r="V236" s="140">
        <v>3</v>
      </c>
      <c r="W236" s="140">
        <v>5</v>
      </c>
      <c r="X236" s="140">
        <v>1</v>
      </c>
      <c r="Y236" s="140">
        <v>1</v>
      </c>
      <c r="Z236" s="140">
        <v>5</v>
      </c>
    </row>
  </sheetData>
  <autoFilter ref="V94:AR121" xr:uid="{B5D6B33A-29C9-4D78-B53B-EE6AA244272E}"/>
  <sortState xmlns:xlrd2="http://schemas.microsoft.com/office/spreadsheetml/2017/richdata2" ref="BA97:BB105">
    <sortCondition descending="1" ref="BB97:BB105"/>
  </sortState>
  <mergeCells count="2">
    <mergeCell ref="A1:K1"/>
    <mergeCell ref="A175:K175"/>
  </mergeCells>
  <phoneticPr fontId="38" type="noConversion"/>
  <conditionalFormatting sqref="M3:M29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Q95:AQ121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R95:AR12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V132" r:id="rId1" display="https://miau.my-x.hu/myx-free/coco/test/258340920200329152145.html" xr:uid="{7DB1A1E2-9619-428A-86A0-4C72CBA4725C}"/>
    <hyperlink ref="A175" r:id="rId2" xr:uid="{11BD32C9-66C7-42C0-94CC-D0D097D3FF42}"/>
  </hyperlinks>
  <pageMargins left="0.7" right="0.7" top="0.75" bottom="0.75" header="0.3" footer="0.3"/>
  <pageSetup paperSize="9" orientation="portrait" horizontalDpi="4294967294" verticalDpi="0" r:id="rId3"/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84C0E-63CC-44BA-9D68-A6445FA59ED3}">
  <sheetPr>
    <tabColor rgb="FFFFC000"/>
  </sheetPr>
  <dimension ref="A1:L521"/>
  <sheetViews>
    <sheetView zoomScale="90" zoomScaleNormal="90" workbookViewId="0">
      <pane xSplit="1" ySplit="1" topLeftCell="B106" activePane="bottomRight" state="frozen"/>
      <selection pane="topRight" activeCell="B1" sqref="B1"/>
      <selection pane="bottomLeft" activeCell="A2" sqref="A2"/>
      <selection pane="bottomRight" activeCell="F1" sqref="F1:F1048576"/>
    </sheetView>
  </sheetViews>
  <sheetFormatPr defaultRowHeight="14.5" x14ac:dyDescent="0.35"/>
  <cols>
    <col min="1" max="1" width="3.81640625" style="88" bestFit="1" customWidth="1"/>
    <col min="2" max="2" width="15.36328125" bestFit="1" customWidth="1"/>
    <col min="3" max="3" width="16.54296875" bestFit="1" customWidth="1"/>
    <col min="4" max="4" width="31.26953125" bestFit="1" customWidth="1"/>
    <col min="5" max="5" width="9.453125" bestFit="1" customWidth="1"/>
    <col min="6" max="6" width="12.453125" bestFit="1" customWidth="1"/>
    <col min="7" max="7" width="29.7265625" bestFit="1" customWidth="1"/>
    <col min="8" max="8" width="9.7265625" bestFit="1" customWidth="1"/>
    <col min="9" max="9" width="10.6328125" bestFit="1" customWidth="1"/>
    <col min="10" max="10" width="8" bestFit="1" customWidth="1"/>
    <col min="12" max="12" width="17.54296875" bestFit="1" customWidth="1"/>
  </cols>
  <sheetData>
    <row r="1" spans="1:12" x14ac:dyDescent="0.35">
      <c r="A1" s="88" t="s">
        <v>774</v>
      </c>
      <c r="B1" s="88" t="s">
        <v>775</v>
      </c>
      <c r="C1" s="88" t="s">
        <v>787</v>
      </c>
      <c r="D1" s="88" t="s">
        <v>776</v>
      </c>
      <c r="E1" s="88" t="s">
        <v>790</v>
      </c>
      <c r="F1" s="88" t="s">
        <v>777</v>
      </c>
      <c r="G1" s="88" t="s">
        <v>778</v>
      </c>
      <c r="H1" s="88" t="s">
        <v>779</v>
      </c>
      <c r="I1" s="88" t="s">
        <v>832</v>
      </c>
      <c r="J1" s="88" t="s">
        <v>835</v>
      </c>
      <c r="K1" s="88" t="s">
        <v>922</v>
      </c>
      <c r="L1" s="88" t="s">
        <v>930</v>
      </c>
    </row>
    <row r="2" spans="1:12" x14ac:dyDescent="0.35">
      <c r="A2" s="88">
        <v>1</v>
      </c>
      <c r="B2" t="s">
        <v>786</v>
      </c>
      <c r="C2" t="s">
        <v>788</v>
      </c>
      <c r="D2" t="s">
        <v>789</v>
      </c>
      <c r="E2" t="s">
        <v>791</v>
      </c>
      <c r="F2">
        <v>0</v>
      </c>
      <c r="G2" t="s">
        <v>793</v>
      </c>
      <c r="H2" s="29" t="s">
        <v>792</v>
      </c>
      <c r="I2" t="s">
        <v>833</v>
      </c>
      <c r="J2" t="s">
        <v>836</v>
      </c>
      <c r="K2" t="s">
        <v>910</v>
      </c>
      <c r="L2" s="29" t="s">
        <v>931</v>
      </c>
    </row>
    <row r="3" spans="1:12" x14ac:dyDescent="0.35">
      <c r="A3" s="88">
        <v>2</v>
      </c>
      <c r="B3" t="s">
        <v>786</v>
      </c>
      <c r="C3" t="s">
        <v>788</v>
      </c>
      <c r="D3" t="s">
        <v>794</v>
      </c>
      <c r="E3" t="s">
        <v>791</v>
      </c>
      <c r="F3">
        <v>0</v>
      </c>
      <c r="G3" t="s">
        <v>793</v>
      </c>
      <c r="H3" s="29" t="s">
        <v>792</v>
      </c>
      <c r="I3" t="s">
        <v>833</v>
      </c>
      <c r="J3" t="s">
        <v>836</v>
      </c>
      <c r="K3" t="s">
        <v>911</v>
      </c>
      <c r="L3" t="s">
        <v>931</v>
      </c>
    </row>
    <row r="4" spans="1:12" x14ac:dyDescent="0.35">
      <c r="A4" s="88">
        <v>3</v>
      </c>
      <c r="B4" t="s">
        <v>786</v>
      </c>
      <c r="C4" t="s">
        <v>788</v>
      </c>
      <c r="D4" t="s">
        <v>795</v>
      </c>
      <c r="E4" t="s">
        <v>791</v>
      </c>
      <c r="F4">
        <v>0</v>
      </c>
      <c r="G4" t="s">
        <v>793</v>
      </c>
      <c r="H4" s="29" t="s">
        <v>792</v>
      </c>
      <c r="I4" t="s">
        <v>833</v>
      </c>
      <c r="J4" t="s">
        <v>836</v>
      </c>
      <c r="K4" t="s">
        <v>912</v>
      </c>
      <c r="L4" t="s">
        <v>931</v>
      </c>
    </row>
    <row r="5" spans="1:12" x14ac:dyDescent="0.35">
      <c r="A5" s="88">
        <v>4</v>
      </c>
      <c r="B5" t="s">
        <v>786</v>
      </c>
      <c r="C5" t="s">
        <v>788</v>
      </c>
      <c r="D5" t="s">
        <v>796</v>
      </c>
      <c r="E5" t="s">
        <v>791</v>
      </c>
      <c r="F5">
        <v>0</v>
      </c>
      <c r="G5" t="s">
        <v>793</v>
      </c>
      <c r="H5" s="29" t="s">
        <v>792</v>
      </c>
      <c r="I5" t="s">
        <v>833</v>
      </c>
      <c r="J5" t="s">
        <v>836</v>
      </c>
      <c r="K5" t="s">
        <v>913</v>
      </c>
      <c r="L5" t="s">
        <v>931</v>
      </c>
    </row>
    <row r="6" spans="1:12" x14ac:dyDescent="0.35">
      <c r="A6" s="88">
        <v>5</v>
      </c>
      <c r="B6" t="s">
        <v>786</v>
      </c>
      <c r="C6" t="s">
        <v>788</v>
      </c>
      <c r="D6" t="s">
        <v>797</v>
      </c>
      <c r="E6" t="s">
        <v>791</v>
      </c>
      <c r="F6">
        <v>0</v>
      </c>
      <c r="G6" t="s">
        <v>793</v>
      </c>
      <c r="H6" s="29" t="s">
        <v>792</v>
      </c>
      <c r="I6" t="s">
        <v>833</v>
      </c>
      <c r="J6" t="s">
        <v>836</v>
      </c>
      <c r="K6" t="s">
        <v>914</v>
      </c>
      <c r="L6" t="s">
        <v>931</v>
      </c>
    </row>
    <row r="7" spans="1:12" x14ac:dyDescent="0.35">
      <c r="A7" s="88">
        <v>6</v>
      </c>
      <c r="B7" t="s">
        <v>786</v>
      </c>
      <c r="C7" t="s">
        <v>788</v>
      </c>
      <c r="D7" t="s">
        <v>798</v>
      </c>
      <c r="E7" t="s">
        <v>791</v>
      </c>
      <c r="F7">
        <v>0</v>
      </c>
      <c r="G7" t="s">
        <v>793</v>
      </c>
      <c r="H7" s="29" t="s">
        <v>792</v>
      </c>
      <c r="I7" t="s">
        <v>833</v>
      </c>
      <c r="J7" t="s">
        <v>836</v>
      </c>
      <c r="K7" t="s">
        <v>915</v>
      </c>
      <c r="L7" t="s">
        <v>931</v>
      </c>
    </row>
    <row r="8" spans="1:12" x14ac:dyDescent="0.35">
      <c r="A8" s="88">
        <v>7</v>
      </c>
      <c r="B8" t="s">
        <v>786</v>
      </c>
      <c r="C8" t="s">
        <v>799</v>
      </c>
      <c r="D8" t="s">
        <v>780</v>
      </c>
      <c r="E8" t="s">
        <v>791</v>
      </c>
      <c r="F8">
        <f>'only EU'!B25</f>
        <v>19</v>
      </c>
      <c r="G8" t="s">
        <v>800</v>
      </c>
      <c r="H8" s="29" t="s">
        <v>801</v>
      </c>
      <c r="I8" t="s">
        <v>834</v>
      </c>
      <c r="J8" t="s">
        <v>837</v>
      </c>
      <c r="K8" t="s">
        <v>921</v>
      </c>
      <c r="L8" t="s">
        <v>932</v>
      </c>
    </row>
    <row r="9" spans="1:12" x14ac:dyDescent="0.35">
      <c r="A9" s="88">
        <v>8</v>
      </c>
      <c r="B9" t="s">
        <v>786</v>
      </c>
      <c r="C9" t="s">
        <v>799</v>
      </c>
      <c r="D9" t="s">
        <v>802</v>
      </c>
      <c r="E9">
        <v>2009</v>
      </c>
      <c r="F9">
        <f>'only EU'!B67</f>
        <v>126</v>
      </c>
      <c r="G9" t="s">
        <v>800</v>
      </c>
      <c r="H9" s="61" t="s">
        <v>801</v>
      </c>
      <c r="I9" t="s">
        <v>834</v>
      </c>
      <c r="J9" t="s">
        <v>837</v>
      </c>
      <c r="K9" t="s">
        <v>921</v>
      </c>
      <c r="L9" t="s">
        <v>932</v>
      </c>
    </row>
    <row r="10" spans="1:12" x14ac:dyDescent="0.35">
      <c r="A10" s="88">
        <v>9</v>
      </c>
      <c r="B10" t="s">
        <v>786</v>
      </c>
      <c r="C10" t="s">
        <v>811</v>
      </c>
      <c r="D10" t="s">
        <v>812</v>
      </c>
      <c r="E10">
        <v>2017</v>
      </c>
      <c r="F10">
        <f>'only EU'!B84</f>
        <v>373.6</v>
      </c>
      <c r="G10" t="s">
        <v>815</v>
      </c>
      <c r="H10" s="61" t="s">
        <v>801</v>
      </c>
      <c r="I10" t="s">
        <v>833</v>
      </c>
      <c r="J10" t="s">
        <v>836</v>
      </c>
      <c r="K10" t="s">
        <v>916</v>
      </c>
      <c r="L10" t="s">
        <v>932</v>
      </c>
    </row>
    <row r="11" spans="1:12" x14ac:dyDescent="0.35">
      <c r="A11" s="88">
        <v>10</v>
      </c>
      <c r="B11" t="s">
        <v>786</v>
      </c>
      <c r="C11" t="s">
        <v>811</v>
      </c>
      <c r="D11" t="s">
        <v>829</v>
      </c>
      <c r="E11">
        <v>2018</v>
      </c>
      <c r="F11" s="64">
        <f>'only EU'!B119</f>
        <v>0.98</v>
      </c>
      <c r="G11" t="s">
        <v>830</v>
      </c>
      <c r="H11" s="29" t="s">
        <v>801</v>
      </c>
      <c r="I11" t="s">
        <v>833</v>
      </c>
      <c r="J11" t="s">
        <v>836</v>
      </c>
      <c r="K11" t="s">
        <v>918</v>
      </c>
      <c r="L11" t="s">
        <v>932</v>
      </c>
    </row>
    <row r="12" spans="1:12" x14ac:dyDescent="0.35">
      <c r="A12" s="88">
        <v>11</v>
      </c>
      <c r="B12" t="s">
        <v>786</v>
      </c>
      <c r="C12" t="s">
        <v>813</v>
      </c>
      <c r="D12" t="s">
        <v>814</v>
      </c>
      <c r="E12">
        <v>2009</v>
      </c>
      <c r="F12" s="85">
        <f>'Sheet 1'!B15</f>
        <v>10753080</v>
      </c>
      <c r="G12" t="s">
        <v>800</v>
      </c>
      <c r="H12" s="29" t="s">
        <v>848</v>
      </c>
      <c r="I12" t="s">
        <v>834</v>
      </c>
      <c r="J12" t="s">
        <v>837</v>
      </c>
      <c r="K12" t="s">
        <v>921</v>
      </c>
      <c r="L12" t="s">
        <v>932</v>
      </c>
    </row>
    <row r="13" spans="1:12" x14ac:dyDescent="0.35">
      <c r="A13" s="88">
        <v>12</v>
      </c>
      <c r="B13" t="s">
        <v>786</v>
      </c>
      <c r="C13" t="s">
        <v>799</v>
      </c>
      <c r="D13" t="s">
        <v>816</v>
      </c>
      <c r="E13" t="s">
        <v>831</v>
      </c>
      <c r="F13" s="84">
        <f>F8/F12*1000000</f>
        <v>1.7669356128662672</v>
      </c>
      <c r="G13" t="s">
        <v>908</v>
      </c>
      <c r="H13" t="s">
        <v>818</v>
      </c>
      <c r="I13" t="s">
        <v>833</v>
      </c>
      <c r="J13" t="s">
        <v>836</v>
      </c>
      <c r="K13" t="s">
        <v>920</v>
      </c>
      <c r="L13" t="s">
        <v>933</v>
      </c>
    </row>
    <row r="14" spans="1:12" x14ac:dyDescent="0.35">
      <c r="A14" s="88">
        <v>13</v>
      </c>
      <c r="B14" t="s">
        <v>786</v>
      </c>
      <c r="C14" t="s">
        <v>799</v>
      </c>
      <c r="D14" t="s">
        <v>817</v>
      </c>
      <c r="E14" t="s">
        <v>831</v>
      </c>
      <c r="F14" s="84">
        <f>F9/F12*1000000</f>
        <v>11.717573011639457</v>
      </c>
      <c r="G14" t="s">
        <v>908</v>
      </c>
      <c r="H14" t="s">
        <v>818</v>
      </c>
      <c r="I14" t="s">
        <v>833</v>
      </c>
      <c r="J14" t="s">
        <v>836</v>
      </c>
      <c r="K14" t="s">
        <v>919</v>
      </c>
      <c r="L14" t="s">
        <v>933</v>
      </c>
    </row>
    <row r="15" spans="1:12" x14ac:dyDescent="0.35">
      <c r="A15" s="88">
        <v>14</v>
      </c>
      <c r="B15" s="87" t="s">
        <v>875</v>
      </c>
      <c r="C15" s="87" t="str">
        <f>C2</f>
        <v>vaccination</v>
      </c>
      <c r="D15" s="87" t="str">
        <f t="shared" ref="D15:E15" si="0">D2</f>
        <v>clinical risk groups</v>
      </c>
      <c r="E15" s="87" t="str">
        <f t="shared" si="0"/>
        <v>2009-2010</v>
      </c>
      <c r="F15" s="87">
        <v>0</v>
      </c>
      <c r="G15" s="87" t="str">
        <f>G2</f>
        <v>coverage rate (0-100%)</v>
      </c>
      <c r="H15" s="87" t="str">
        <f t="shared" ref="H15:K15" si="1">H2</f>
        <v>ECDC</v>
      </c>
      <c r="I15" s="87" t="str">
        <f t="shared" si="1"/>
        <v>used</v>
      </c>
      <c r="J15" s="87" t="str">
        <f t="shared" si="1"/>
        <v>relative</v>
      </c>
      <c r="K15" s="87" t="str">
        <f t="shared" si="1"/>
        <v>X1</v>
      </c>
    </row>
    <row r="16" spans="1:12" x14ac:dyDescent="0.35">
      <c r="A16" s="88">
        <v>15</v>
      </c>
      <c r="B16" s="87" t="s">
        <v>875</v>
      </c>
      <c r="C16" s="87" t="str">
        <f t="shared" ref="C16:E16" si="2">C3</f>
        <v>vaccination</v>
      </c>
      <c r="D16" s="87" t="str">
        <f t="shared" si="2"/>
        <v>pregnant women</v>
      </c>
      <c r="E16" s="87" t="str">
        <f t="shared" si="2"/>
        <v>2009-2010</v>
      </c>
      <c r="F16" s="87">
        <v>0</v>
      </c>
      <c r="G16" s="87" t="str">
        <f t="shared" ref="G16:K16" si="3">G3</f>
        <v>coverage rate (0-100%)</v>
      </c>
      <c r="H16" s="87" t="str">
        <f t="shared" si="3"/>
        <v>ECDC</v>
      </c>
      <c r="I16" s="87" t="str">
        <f t="shared" si="3"/>
        <v>used</v>
      </c>
      <c r="J16" s="87" t="str">
        <f t="shared" si="3"/>
        <v>relative</v>
      </c>
      <c r="K16" s="87" t="str">
        <f t="shared" si="3"/>
        <v>X2</v>
      </c>
    </row>
    <row r="17" spans="1:11" x14ac:dyDescent="0.35">
      <c r="A17" s="88">
        <v>16</v>
      </c>
      <c r="B17" s="87" t="s">
        <v>875</v>
      </c>
      <c r="C17" s="87" t="str">
        <f t="shared" ref="C17:E17" si="4">C4</f>
        <v>vaccination</v>
      </c>
      <c r="D17" s="87" t="str">
        <f t="shared" si="4"/>
        <v>HCWs</v>
      </c>
      <c r="E17" s="87" t="str">
        <f t="shared" si="4"/>
        <v>2009-2010</v>
      </c>
      <c r="F17" s="87">
        <v>0</v>
      </c>
      <c r="G17" s="87" t="str">
        <f t="shared" ref="G17:K17" si="5">G4</f>
        <v>coverage rate (0-100%)</v>
      </c>
      <c r="H17" s="87" t="str">
        <f t="shared" si="5"/>
        <v>ECDC</v>
      </c>
      <c r="I17" s="87" t="str">
        <f t="shared" si="5"/>
        <v>used</v>
      </c>
      <c r="J17" s="87" t="str">
        <f t="shared" si="5"/>
        <v>relative</v>
      </c>
      <c r="K17" s="87" t="str">
        <f t="shared" si="5"/>
        <v>X3</v>
      </c>
    </row>
    <row r="18" spans="1:11" x14ac:dyDescent="0.35">
      <c r="A18" s="88">
        <v>17</v>
      </c>
      <c r="B18" s="87" t="s">
        <v>875</v>
      </c>
      <c r="C18" s="87" t="str">
        <f t="shared" ref="C18:E18" si="6">C5</f>
        <v>vaccination</v>
      </c>
      <c r="D18" s="87" t="str">
        <f t="shared" si="6"/>
        <v>Staff of long-term care facilities</v>
      </c>
      <c r="E18" s="87" t="str">
        <f t="shared" si="6"/>
        <v>2009-2010</v>
      </c>
      <c r="F18" s="87">
        <v>0</v>
      </c>
      <c r="G18" s="87" t="str">
        <f t="shared" ref="G18:K18" si="7">G5</f>
        <v>coverage rate (0-100%)</v>
      </c>
      <c r="H18" s="87" t="str">
        <f t="shared" si="7"/>
        <v>ECDC</v>
      </c>
      <c r="I18" s="87" t="str">
        <f t="shared" si="7"/>
        <v>used</v>
      </c>
      <c r="J18" s="87" t="str">
        <f t="shared" si="7"/>
        <v>relative</v>
      </c>
      <c r="K18" s="87" t="str">
        <f t="shared" si="7"/>
        <v>X4</v>
      </c>
    </row>
    <row r="19" spans="1:11" x14ac:dyDescent="0.35">
      <c r="A19" s="88">
        <v>18</v>
      </c>
      <c r="B19" s="87" t="s">
        <v>875</v>
      </c>
      <c r="C19" s="87" t="str">
        <f t="shared" ref="C19:E19" si="8">C6</f>
        <v>vaccination</v>
      </c>
      <c r="D19" s="87" t="str">
        <f t="shared" si="8"/>
        <v>Residents of long-term care facilities</v>
      </c>
      <c r="E19" s="87" t="str">
        <f t="shared" si="8"/>
        <v>2009-2010</v>
      </c>
      <c r="F19" s="87">
        <v>0</v>
      </c>
      <c r="G19" s="87" t="str">
        <f t="shared" ref="G19:K19" si="9">G6</f>
        <v>coverage rate (0-100%)</v>
      </c>
      <c r="H19" s="87" t="str">
        <f t="shared" si="9"/>
        <v>ECDC</v>
      </c>
      <c r="I19" s="87" t="str">
        <f t="shared" si="9"/>
        <v>used</v>
      </c>
      <c r="J19" s="87" t="str">
        <f t="shared" si="9"/>
        <v>relative</v>
      </c>
      <c r="K19" s="87" t="str">
        <f t="shared" si="9"/>
        <v>X5</v>
      </c>
    </row>
    <row r="20" spans="1:11" x14ac:dyDescent="0.35">
      <c r="A20" s="88">
        <v>19</v>
      </c>
      <c r="B20" s="87" t="s">
        <v>875</v>
      </c>
      <c r="C20" s="87" t="str">
        <f t="shared" ref="C20:E20" si="10">C7</f>
        <v>vaccination</v>
      </c>
      <c r="D20" s="87" t="str">
        <f t="shared" si="10"/>
        <v>Older population groups</v>
      </c>
      <c r="E20" s="87" t="str">
        <f t="shared" si="10"/>
        <v>2009-2010</v>
      </c>
      <c r="F20" s="87">
        <v>0</v>
      </c>
      <c r="G20" s="87" t="str">
        <f t="shared" ref="G20:K20" si="11">G7</f>
        <v>coverage rate (0-100%)</v>
      </c>
      <c r="H20" s="87" t="str">
        <f t="shared" si="11"/>
        <v>ECDC</v>
      </c>
      <c r="I20" s="87" t="str">
        <f t="shared" si="11"/>
        <v>used</v>
      </c>
      <c r="J20" s="87" t="str">
        <f t="shared" si="11"/>
        <v>relative</v>
      </c>
      <c r="K20" s="87" t="str">
        <f t="shared" si="11"/>
        <v>X6</v>
      </c>
    </row>
    <row r="21" spans="1:11" x14ac:dyDescent="0.35">
      <c r="A21" s="88">
        <v>20</v>
      </c>
      <c r="B21" s="87" t="s">
        <v>875</v>
      </c>
      <c r="C21" s="87" t="str">
        <f t="shared" ref="C21:E21" si="12">C8</f>
        <v>impact</v>
      </c>
      <c r="D21" s="87" t="str">
        <f t="shared" si="12"/>
        <v>Anzahl der Todesfälle</v>
      </c>
      <c r="E21" s="87" t="str">
        <f t="shared" si="12"/>
        <v>2009-2010</v>
      </c>
      <c r="F21" s="103">
        <v>0</v>
      </c>
      <c r="G21" s="87" t="str">
        <f t="shared" ref="G21:K21" si="13">G8</f>
        <v>capita</v>
      </c>
      <c r="H21" s="87" t="str">
        <f t="shared" si="13"/>
        <v>Statista</v>
      </c>
      <c r="I21" s="87" t="str">
        <f t="shared" si="13"/>
        <v>background</v>
      </c>
      <c r="J21" s="87" t="str">
        <f t="shared" si="13"/>
        <v>absolute</v>
      </c>
      <c r="K21" s="87" t="str">
        <f t="shared" si="13"/>
        <v>no</v>
      </c>
    </row>
    <row r="22" spans="1:11" x14ac:dyDescent="0.35">
      <c r="A22" s="88">
        <v>21</v>
      </c>
      <c r="B22" s="87" t="s">
        <v>875</v>
      </c>
      <c r="C22" s="87" t="str">
        <f t="shared" ref="C22:E22" si="14">C9</f>
        <v>impact</v>
      </c>
      <c r="D22" s="87" t="str">
        <f t="shared" si="14"/>
        <v>Anzahl der Infizierten</v>
      </c>
      <c r="E22" s="87">
        <f t="shared" si="14"/>
        <v>2009</v>
      </c>
      <c r="F22" s="103">
        <v>0</v>
      </c>
      <c r="G22" s="87" t="str">
        <f t="shared" ref="G22:K22" si="15">G9</f>
        <v>capita</v>
      </c>
      <c r="H22" s="87" t="str">
        <f t="shared" si="15"/>
        <v>Statista</v>
      </c>
      <c r="I22" s="87" t="str">
        <f t="shared" si="15"/>
        <v>background</v>
      </c>
      <c r="J22" s="87" t="str">
        <f t="shared" si="15"/>
        <v>absolute</v>
      </c>
      <c r="K22" s="87" t="str">
        <f t="shared" si="15"/>
        <v>no</v>
      </c>
    </row>
    <row r="23" spans="1:11" x14ac:dyDescent="0.35">
      <c r="A23" s="88">
        <v>22</v>
      </c>
      <c r="B23" s="87" t="s">
        <v>875</v>
      </c>
      <c r="C23" s="87" t="str">
        <f t="shared" ref="C23:E23" si="16">C10</f>
        <v>environment</v>
      </c>
      <c r="D23" s="87" t="str">
        <f t="shared" si="16"/>
        <v>Population density</v>
      </c>
      <c r="E23" s="87">
        <f t="shared" si="16"/>
        <v>2017</v>
      </c>
      <c r="F23" s="87">
        <f>'only EU'!B103</f>
        <v>73.900000000000006</v>
      </c>
      <c r="G23" s="87" t="str">
        <f t="shared" ref="G23:K23" si="17">G10</f>
        <v>capita/km2</v>
      </c>
      <c r="H23" s="87" t="str">
        <f t="shared" si="17"/>
        <v>Statista</v>
      </c>
      <c r="I23" s="87" t="str">
        <f t="shared" si="17"/>
        <v>used</v>
      </c>
      <c r="J23" s="87" t="str">
        <f t="shared" si="17"/>
        <v>relative</v>
      </c>
      <c r="K23" s="87" t="str">
        <f t="shared" si="17"/>
        <v>X7</v>
      </c>
    </row>
    <row r="24" spans="1:11" x14ac:dyDescent="0.35">
      <c r="A24" s="88">
        <v>23</v>
      </c>
      <c r="B24" s="87" t="s">
        <v>875</v>
      </c>
      <c r="C24" s="87" t="str">
        <f t="shared" ref="C24:E24" si="18">C11</f>
        <v>environment</v>
      </c>
      <c r="D24" s="87" t="str">
        <f t="shared" si="18"/>
        <v>Urbanisation grade</v>
      </c>
      <c r="E24" s="87">
        <f t="shared" si="18"/>
        <v>2018</v>
      </c>
      <c r="F24" s="89">
        <f>'only EU'!B145</f>
        <v>0.56950000000000001</v>
      </c>
      <c r="G24" s="87" t="str">
        <f t="shared" ref="G24:K24" si="19">G11</f>
        <v>%</v>
      </c>
      <c r="H24" s="87" t="str">
        <f t="shared" si="19"/>
        <v>Statista</v>
      </c>
      <c r="I24" s="87" t="str">
        <f t="shared" si="19"/>
        <v>used</v>
      </c>
      <c r="J24" s="87" t="str">
        <f t="shared" si="19"/>
        <v>relative</v>
      </c>
      <c r="K24" s="87" t="str">
        <f t="shared" si="19"/>
        <v>X8</v>
      </c>
    </row>
    <row r="25" spans="1:11" x14ac:dyDescent="0.35">
      <c r="A25" s="88">
        <v>24</v>
      </c>
      <c r="B25" s="87" t="s">
        <v>875</v>
      </c>
      <c r="C25" s="87" t="str">
        <f t="shared" ref="C25:E25" si="20">C12</f>
        <v>benchmark</v>
      </c>
      <c r="D25" s="87" t="str">
        <f t="shared" si="20"/>
        <v>Population</v>
      </c>
      <c r="E25" s="87">
        <f t="shared" si="20"/>
        <v>2009</v>
      </c>
      <c r="F25" s="106">
        <f>'Sheet 1'!B26</f>
        <v>4309796</v>
      </c>
      <c r="G25" s="87" t="str">
        <f t="shared" ref="G25:K25" si="21">G12</f>
        <v>capita</v>
      </c>
      <c r="H25" s="87" t="str">
        <f t="shared" si="21"/>
        <v>Eurostat</v>
      </c>
      <c r="I25" s="87" t="str">
        <f t="shared" si="21"/>
        <v>background</v>
      </c>
      <c r="J25" s="87" t="str">
        <f t="shared" si="21"/>
        <v>absolute</v>
      </c>
      <c r="K25" s="87" t="str">
        <f t="shared" si="21"/>
        <v>no</v>
      </c>
    </row>
    <row r="26" spans="1:11" x14ac:dyDescent="0.35">
      <c r="A26" s="88">
        <v>25</v>
      </c>
      <c r="B26" s="87" t="s">
        <v>875</v>
      </c>
      <c r="C26" s="87" t="str">
        <f t="shared" ref="C26:E26" si="22">C13</f>
        <v>impact</v>
      </c>
      <c r="D26" s="87" t="str">
        <f t="shared" si="22"/>
        <v>Death ratio</v>
      </c>
      <c r="E26" s="87" t="str">
        <f t="shared" si="22"/>
        <v>irrelevant</v>
      </c>
      <c r="F26" s="84">
        <f>F21/F25*1000000</f>
        <v>0</v>
      </c>
      <c r="G26" s="87" t="str">
        <f t="shared" ref="G26:K26" si="23">G13</f>
        <v>rate compared to 1.000.000 capita</v>
      </c>
      <c r="H26" s="87" t="str">
        <f t="shared" si="23"/>
        <v>calculation</v>
      </c>
      <c r="I26" s="87" t="str">
        <f t="shared" si="23"/>
        <v>used</v>
      </c>
      <c r="J26" s="87" t="str">
        <f t="shared" si="23"/>
        <v>relative</v>
      </c>
      <c r="K26" s="87" t="str">
        <f t="shared" si="23"/>
        <v>Y</v>
      </c>
    </row>
    <row r="27" spans="1:11" x14ac:dyDescent="0.35">
      <c r="A27" s="88">
        <v>26</v>
      </c>
      <c r="B27" s="87" t="s">
        <v>875</v>
      </c>
      <c r="C27" s="87" t="str">
        <f t="shared" ref="C27:E27" si="24">C14</f>
        <v>impact</v>
      </c>
      <c r="D27" s="87" t="str">
        <f t="shared" si="24"/>
        <v>Infection ratio</v>
      </c>
      <c r="E27" s="87" t="str">
        <f t="shared" si="24"/>
        <v>irrelevant</v>
      </c>
      <c r="F27" s="84">
        <f>F22/F25*1000000</f>
        <v>0</v>
      </c>
      <c r="G27" s="87" t="str">
        <f t="shared" ref="G27:K27" si="25">G14</f>
        <v>rate compared to 1.000.000 capita</v>
      </c>
      <c r="H27" s="87" t="str">
        <f t="shared" si="25"/>
        <v>calculation</v>
      </c>
      <c r="I27" s="87" t="str">
        <f t="shared" si="25"/>
        <v>used</v>
      </c>
      <c r="J27" s="87" t="str">
        <f t="shared" si="25"/>
        <v>relative</v>
      </c>
      <c r="K27" s="87" t="str">
        <f t="shared" si="25"/>
        <v>X9</v>
      </c>
    </row>
    <row r="28" spans="1:11" x14ac:dyDescent="0.35">
      <c r="A28" s="88">
        <v>27</v>
      </c>
      <c r="B28" t="s">
        <v>876</v>
      </c>
      <c r="C28" t="str">
        <f t="shared" ref="C28:E28" si="26">C15</f>
        <v>vaccination</v>
      </c>
      <c r="D28" t="str">
        <f t="shared" si="26"/>
        <v>clinical risk groups</v>
      </c>
      <c r="E28" t="str">
        <f t="shared" si="26"/>
        <v>2009-2010</v>
      </c>
      <c r="F28">
        <v>0</v>
      </c>
      <c r="G28" t="str">
        <f t="shared" ref="G28:K28" si="27">G15</f>
        <v>coverage rate (0-100%)</v>
      </c>
      <c r="H28" t="str">
        <f t="shared" si="27"/>
        <v>ECDC</v>
      </c>
      <c r="I28" t="str">
        <f t="shared" si="27"/>
        <v>used</v>
      </c>
      <c r="J28" t="str">
        <f t="shared" si="27"/>
        <v>relative</v>
      </c>
      <c r="K28" t="str">
        <f t="shared" si="27"/>
        <v>X1</v>
      </c>
    </row>
    <row r="29" spans="1:11" x14ac:dyDescent="0.35">
      <c r="A29" s="88">
        <v>28</v>
      </c>
      <c r="B29" t="s">
        <v>876</v>
      </c>
      <c r="C29" t="str">
        <f t="shared" ref="C29:E29" si="28">C16</f>
        <v>vaccination</v>
      </c>
      <c r="D29" t="str">
        <f t="shared" si="28"/>
        <v>pregnant women</v>
      </c>
      <c r="E29" t="str">
        <f t="shared" si="28"/>
        <v>2009-2010</v>
      </c>
      <c r="F29">
        <v>0</v>
      </c>
      <c r="G29" t="str">
        <f t="shared" ref="G29:K29" si="29">G16</f>
        <v>coverage rate (0-100%)</v>
      </c>
      <c r="H29" t="str">
        <f t="shared" si="29"/>
        <v>ECDC</v>
      </c>
      <c r="I29" t="str">
        <f t="shared" si="29"/>
        <v>used</v>
      </c>
      <c r="J29" t="str">
        <f t="shared" si="29"/>
        <v>relative</v>
      </c>
      <c r="K29" t="str">
        <f t="shared" si="29"/>
        <v>X2</v>
      </c>
    </row>
    <row r="30" spans="1:11" x14ac:dyDescent="0.35">
      <c r="A30" s="88">
        <v>29</v>
      </c>
      <c r="B30" t="s">
        <v>876</v>
      </c>
      <c r="C30" t="str">
        <f t="shared" ref="C30:E30" si="30">C17</f>
        <v>vaccination</v>
      </c>
      <c r="D30" t="str">
        <f t="shared" si="30"/>
        <v>HCWs</v>
      </c>
      <c r="E30" t="str">
        <f t="shared" si="30"/>
        <v>2009-2010</v>
      </c>
      <c r="F30">
        <v>0</v>
      </c>
      <c r="G30" t="str">
        <f t="shared" ref="G30:K30" si="31">G17</f>
        <v>coverage rate (0-100%)</v>
      </c>
      <c r="H30" t="str">
        <f t="shared" si="31"/>
        <v>ECDC</v>
      </c>
      <c r="I30" t="str">
        <f t="shared" si="31"/>
        <v>used</v>
      </c>
      <c r="J30" t="str">
        <f t="shared" si="31"/>
        <v>relative</v>
      </c>
      <c r="K30" t="str">
        <f t="shared" si="31"/>
        <v>X3</v>
      </c>
    </row>
    <row r="31" spans="1:11" x14ac:dyDescent="0.35">
      <c r="A31" s="88">
        <v>30</v>
      </c>
      <c r="B31" t="s">
        <v>876</v>
      </c>
      <c r="C31" t="str">
        <f t="shared" ref="C31:E31" si="32">C18</f>
        <v>vaccination</v>
      </c>
      <c r="D31" t="str">
        <f t="shared" si="32"/>
        <v>Staff of long-term care facilities</v>
      </c>
      <c r="E31" t="str">
        <f t="shared" si="32"/>
        <v>2009-2010</v>
      </c>
      <c r="F31">
        <v>0</v>
      </c>
      <c r="G31" t="str">
        <f t="shared" ref="G31:K31" si="33">G18</f>
        <v>coverage rate (0-100%)</v>
      </c>
      <c r="H31" t="str">
        <f t="shared" si="33"/>
        <v>ECDC</v>
      </c>
      <c r="I31" t="str">
        <f t="shared" si="33"/>
        <v>used</v>
      </c>
      <c r="J31" t="str">
        <f t="shared" si="33"/>
        <v>relative</v>
      </c>
      <c r="K31" t="str">
        <f t="shared" si="33"/>
        <v>X4</v>
      </c>
    </row>
    <row r="32" spans="1:11" x14ac:dyDescent="0.35">
      <c r="A32" s="88">
        <v>31</v>
      </c>
      <c r="B32" t="s">
        <v>876</v>
      </c>
      <c r="C32" t="str">
        <f t="shared" ref="C32:E32" si="34">C19</f>
        <v>vaccination</v>
      </c>
      <c r="D32" t="str">
        <f t="shared" si="34"/>
        <v>Residents of long-term care facilities</v>
      </c>
      <c r="E32" t="str">
        <f t="shared" si="34"/>
        <v>2009-2010</v>
      </c>
      <c r="F32">
        <v>0</v>
      </c>
      <c r="G32" t="str">
        <f t="shared" ref="G32:K32" si="35">G19</f>
        <v>coverage rate (0-100%)</v>
      </c>
      <c r="H32" t="str">
        <f t="shared" si="35"/>
        <v>ECDC</v>
      </c>
      <c r="I32" t="str">
        <f t="shared" si="35"/>
        <v>used</v>
      </c>
      <c r="J32" t="str">
        <f t="shared" si="35"/>
        <v>relative</v>
      </c>
      <c r="K32" t="str">
        <f t="shared" si="35"/>
        <v>X5</v>
      </c>
    </row>
    <row r="33" spans="1:11" x14ac:dyDescent="0.35">
      <c r="A33" s="88">
        <v>32</v>
      </c>
      <c r="B33" t="s">
        <v>876</v>
      </c>
      <c r="C33" t="str">
        <f t="shared" ref="C33:E33" si="36">C20</f>
        <v>vaccination</v>
      </c>
      <c r="D33" t="str">
        <f t="shared" si="36"/>
        <v>Older population groups</v>
      </c>
      <c r="E33" t="str">
        <f t="shared" si="36"/>
        <v>2009-2010</v>
      </c>
      <c r="F33">
        <v>0</v>
      </c>
      <c r="G33" t="str">
        <f t="shared" ref="G33:K33" si="37">G20</f>
        <v>coverage rate (0-100%)</v>
      </c>
      <c r="H33" t="str">
        <f t="shared" si="37"/>
        <v>ECDC</v>
      </c>
      <c r="I33" t="str">
        <f t="shared" si="37"/>
        <v>used</v>
      </c>
      <c r="J33" t="str">
        <f t="shared" si="37"/>
        <v>relative</v>
      </c>
      <c r="K33" t="str">
        <f t="shared" si="37"/>
        <v>X6</v>
      </c>
    </row>
    <row r="34" spans="1:11" x14ac:dyDescent="0.35">
      <c r="A34" s="88">
        <v>33</v>
      </c>
      <c r="B34" t="s">
        <v>876</v>
      </c>
      <c r="C34" t="str">
        <f t="shared" ref="C34:E34" si="38">C21</f>
        <v>impact</v>
      </c>
      <c r="D34" t="str">
        <f t="shared" si="38"/>
        <v>Anzahl der Todesfälle</v>
      </c>
      <c r="E34" t="str">
        <f t="shared" si="38"/>
        <v>2009-2010</v>
      </c>
      <c r="F34">
        <f>'only EU'!B28</f>
        <v>8</v>
      </c>
      <c r="G34" t="str">
        <f t="shared" ref="G34:K34" si="39">G21</f>
        <v>capita</v>
      </c>
      <c r="H34" t="str">
        <f t="shared" si="39"/>
        <v>Statista</v>
      </c>
      <c r="I34" t="str">
        <f t="shared" si="39"/>
        <v>background</v>
      </c>
      <c r="J34" t="str">
        <f t="shared" si="39"/>
        <v>absolute</v>
      </c>
      <c r="K34" t="str">
        <f t="shared" si="39"/>
        <v>no</v>
      </c>
    </row>
    <row r="35" spans="1:11" x14ac:dyDescent="0.35">
      <c r="A35" s="88">
        <v>34</v>
      </c>
      <c r="B35" t="s">
        <v>876</v>
      </c>
      <c r="C35" t="str">
        <f t="shared" ref="C35:E35" si="40">C22</f>
        <v>impact</v>
      </c>
      <c r="D35" t="str">
        <f t="shared" si="40"/>
        <v>Anzahl der Infizierten</v>
      </c>
      <c r="E35">
        <f t="shared" si="40"/>
        <v>2009</v>
      </c>
      <c r="F35">
        <f>'only EU'!B57</f>
        <v>297</v>
      </c>
      <c r="G35" t="str">
        <f t="shared" ref="G35:K35" si="41">G22</f>
        <v>capita</v>
      </c>
      <c r="H35" t="str">
        <f t="shared" si="41"/>
        <v>Statista</v>
      </c>
      <c r="I35" t="str">
        <f t="shared" si="41"/>
        <v>background</v>
      </c>
      <c r="J35" t="str">
        <f t="shared" si="41"/>
        <v>absolute</v>
      </c>
      <c r="K35" t="str">
        <f t="shared" si="41"/>
        <v>no</v>
      </c>
    </row>
    <row r="36" spans="1:11" x14ac:dyDescent="0.35">
      <c r="A36" s="88">
        <v>35</v>
      </c>
      <c r="B36" t="s">
        <v>876</v>
      </c>
      <c r="C36" t="str">
        <f t="shared" ref="C36:E36" si="42">C23</f>
        <v>environment</v>
      </c>
      <c r="D36" t="str">
        <f t="shared" si="42"/>
        <v>Population density</v>
      </c>
      <c r="E36">
        <f t="shared" si="42"/>
        <v>2017</v>
      </c>
      <c r="F36">
        <f>'only EU'!B99</f>
        <v>93.3</v>
      </c>
      <c r="G36" t="str">
        <f t="shared" ref="G36:K36" si="43">G23</f>
        <v>capita/km2</v>
      </c>
      <c r="H36" t="str">
        <f t="shared" si="43"/>
        <v>Statista</v>
      </c>
      <c r="I36" t="str">
        <f t="shared" si="43"/>
        <v>used</v>
      </c>
      <c r="J36" t="str">
        <f t="shared" si="43"/>
        <v>relative</v>
      </c>
      <c r="K36" t="str">
        <f t="shared" si="43"/>
        <v>X7</v>
      </c>
    </row>
    <row r="37" spans="1:11" x14ac:dyDescent="0.35">
      <c r="A37" s="88">
        <v>36</v>
      </c>
      <c r="B37" t="s">
        <v>876</v>
      </c>
      <c r="C37" t="str">
        <f t="shared" ref="C37:E37" si="44">C24</f>
        <v>environment</v>
      </c>
      <c r="D37" t="str">
        <f t="shared" si="44"/>
        <v>Urbanisation grade</v>
      </c>
      <c r="E37">
        <f t="shared" si="44"/>
        <v>2018</v>
      </c>
      <c r="F37" s="104">
        <f>'only EU'!B140</f>
        <v>0.66810000000000003</v>
      </c>
      <c r="G37" t="str">
        <f t="shared" ref="G37:K37" si="45">G24</f>
        <v>%</v>
      </c>
      <c r="H37" t="str">
        <f t="shared" si="45"/>
        <v>Statista</v>
      </c>
      <c r="I37" t="str">
        <f t="shared" si="45"/>
        <v>used</v>
      </c>
      <c r="J37" t="str">
        <f t="shared" si="45"/>
        <v>relative</v>
      </c>
      <c r="K37" t="str">
        <f t="shared" si="45"/>
        <v>X8</v>
      </c>
    </row>
    <row r="38" spans="1:11" x14ac:dyDescent="0.35">
      <c r="A38" s="88">
        <v>37</v>
      </c>
      <c r="B38" t="s">
        <v>876</v>
      </c>
      <c r="C38" t="str">
        <f t="shared" ref="C38:E38" si="46">C25</f>
        <v>benchmark</v>
      </c>
      <c r="D38" t="str">
        <f t="shared" si="46"/>
        <v>Population</v>
      </c>
      <c r="E38">
        <f t="shared" si="46"/>
        <v>2009</v>
      </c>
      <c r="F38" s="105">
        <f>'Sheet 1'!B28</f>
        <v>796930</v>
      </c>
      <c r="G38" t="str">
        <f t="shared" ref="G38:K38" si="47">G25</f>
        <v>capita</v>
      </c>
      <c r="H38" t="str">
        <f t="shared" si="47"/>
        <v>Eurostat</v>
      </c>
      <c r="I38" t="str">
        <f t="shared" si="47"/>
        <v>background</v>
      </c>
      <c r="J38" t="str">
        <f t="shared" si="47"/>
        <v>absolute</v>
      </c>
      <c r="K38" t="str">
        <f t="shared" si="47"/>
        <v>no</v>
      </c>
    </row>
    <row r="39" spans="1:11" x14ac:dyDescent="0.35">
      <c r="A39" s="88">
        <v>38</v>
      </c>
      <c r="B39" t="s">
        <v>876</v>
      </c>
      <c r="C39" t="str">
        <f t="shared" ref="C39:E39" si="48">C26</f>
        <v>impact</v>
      </c>
      <c r="D39" t="str">
        <f t="shared" si="48"/>
        <v>Death ratio</v>
      </c>
      <c r="E39" t="str">
        <f t="shared" si="48"/>
        <v>irrelevant</v>
      </c>
      <c r="F39" s="84">
        <f>F34/F38*1000000</f>
        <v>10.038522831365364</v>
      </c>
      <c r="G39" t="str">
        <f t="shared" ref="G39:K39" si="49">G26</f>
        <v>rate compared to 1.000.000 capita</v>
      </c>
      <c r="H39" t="str">
        <f t="shared" si="49"/>
        <v>calculation</v>
      </c>
      <c r="I39" t="str">
        <f t="shared" si="49"/>
        <v>used</v>
      </c>
      <c r="J39" t="str">
        <f t="shared" si="49"/>
        <v>relative</v>
      </c>
      <c r="K39" t="str">
        <f t="shared" si="49"/>
        <v>Y</v>
      </c>
    </row>
    <row r="40" spans="1:11" x14ac:dyDescent="0.35">
      <c r="A40" s="88">
        <v>39</v>
      </c>
      <c r="B40" t="s">
        <v>876</v>
      </c>
      <c r="C40" t="str">
        <f t="shared" ref="C40:E40" si="50">C27</f>
        <v>impact</v>
      </c>
      <c r="D40" t="str">
        <f t="shared" si="50"/>
        <v>Infection ratio</v>
      </c>
      <c r="E40" t="str">
        <f t="shared" si="50"/>
        <v>irrelevant</v>
      </c>
      <c r="F40" s="84">
        <f>F35/F38*1000000</f>
        <v>372.68016011443916</v>
      </c>
      <c r="G40" t="str">
        <f t="shared" ref="G40:K40" si="51">G27</f>
        <v>rate compared to 1.000.000 capita</v>
      </c>
      <c r="H40" t="str">
        <f t="shared" si="51"/>
        <v>calculation</v>
      </c>
      <c r="I40" t="str">
        <f t="shared" si="51"/>
        <v>used</v>
      </c>
      <c r="J40" t="str">
        <f t="shared" si="51"/>
        <v>relative</v>
      </c>
      <c r="K40" t="str">
        <f t="shared" si="51"/>
        <v>X9</v>
      </c>
    </row>
    <row r="41" spans="1:11" x14ac:dyDescent="0.35">
      <c r="A41" s="88">
        <v>40</v>
      </c>
      <c r="B41" s="87" t="s">
        <v>140</v>
      </c>
      <c r="C41" s="87" t="str">
        <f t="shared" ref="C41:E41" si="52">C28</f>
        <v>vaccination</v>
      </c>
      <c r="D41" s="87" t="str">
        <f t="shared" si="52"/>
        <v>clinical risk groups</v>
      </c>
      <c r="E41" s="87" t="str">
        <f t="shared" si="52"/>
        <v>2009-2010</v>
      </c>
      <c r="F41" s="87">
        <v>0</v>
      </c>
      <c r="G41" s="87" t="str">
        <f t="shared" ref="G41:K41" si="53">G28</f>
        <v>coverage rate (0-100%)</v>
      </c>
      <c r="H41" s="87" t="str">
        <f t="shared" si="53"/>
        <v>ECDC</v>
      </c>
      <c r="I41" s="87" t="str">
        <f t="shared" si="53"/>
        <v>used</v>
      </c>
      <c r="J41" s="87" t="str">
        <f t="shared" si="53"/>
        <v>relative</v>
      </c>
      <c r="K41" s="87" t="str">
        <f t="shared" si="53"/>
        <v>X1</v>
      </c>
    </row>
    <row r="42" spans="1:11" x14ac:dyDescent="0.35">
      <c r="A42" s="88">
        <v>41</v>
      </c>
      <c r="B42" s="87" t="s">
        <v>140</v>
      </c>
      <c r="C42" s="87" t="str">
        <f t="shared" ref="C42:E42" si="54">C29</f>
        <v>vaccination</v>
      </c>
      <c r="D42" s="87" t="str">
        <f t="shared" si="54"/>
        <v>pregnant women</v>
      </c>
      <c r="E42" s="87" t="str">
        <f t="shared" si="54"/>
        <v>2009-2010</v>
      </c>
      <c r="F42" s="87">
        <v>0</v>
      </c>
      <c r="G42" s="87" t="str">
        <f t="shared" ref="G42:K42" si="55">G29</f>
        <v>coverage rate (0-100%)</v>
      </c>
      <c r="H42" s="87" t="str">
        <f t="shared" si="55"/>
        <v>ECDC</v>
      </c>
      <c r="I42" s="87" t="str">
        <f t="shared" si="55"/>
        <v>used</v>
      </c>
      <c r="J42" s="87" t="str">
        <f t="shared" si="55"/>
        <v>relative</v>
      </c>
      <c r="K42" s="87" t="str">
        <f t="shared" si="55"/>
        <v>X2</v>
      </c>
    </row>
    <row r="43" spans="1:11" x14ac:dyDescent="0.35">
      <c r="A43" s="88">
        <v>42</v>
      </c>
      <c r="B43" s="87" t="s">
        <v>140</v>
      </c>
      <c r="C43" s="87" t="str">
        <f t="shared" ref="C43:E43" si="56">C30</f>
        <v>vaccination</v>
      </c>
      <c r="D43" s="87" t="str">
        <f t="shared" si="56"/>
        <v>HCWs</v>
      </c>
      <c r="E43" s="87" t="str">
        <f t="shared" si="56"/>
        <v>2009-2010</v>
      </c>
      <c r="F43" s="87">
        <v>0</v>
      </c>
      <c r="G43" s="87" t="str">
        <f t="shared" ref="G43:K43" si="57">G30</f>
        <v>coverage rate (0-100%)</v>
      </c>
      <c r="H43" s="87" t="str">
        <f t="shared" si="57"/>
        <v>ECDC</v>
      </c>
      <c r="I43" s="87" t="str">
        <f t="shared" si="57"/>
        <v>used</v>
      </c>
      <c r="J43" s="87" t="str">
        <f t="shared" si="57"/>
        <v>relative</v>
      </c>
      <c r="K43" s="87" t="str">
        <f t="shared" si="57"/>
        <v>X3</v>
      </c>
    </row>
    <row r="44" spans="1:11" x14ac:dyDescent="0.35">
      <c r="A44" s="88">
        <v>43</v>
      </c>
      <c r="B44" s="87" t="s">
        <v>140</v>
      </c>
      <c r="C44" s="87" t="str">
        <f t="shared" ref="C44:E44" si="58">C31</f>
        <v>vaccination</v>
      </c>
      <c r="D44" s="87" t="str">
        <f t="shared" si="58"/>
        <v>Staff of long-term care facilities</v>
      </c>
      <c r="E44" s="87" t="str">
        <f t="shared" si="58"/>
        <v>2009-2010</v>
      </c>
      <c r="F44" s="87">
        <v>0</v>
      </c>
      <c r="G44" s="87" t="str">
        <f t="shared" ref="G44:K44" si="59">G31</f>
        <v>coverage rate (0-100%)</v>
      </c>
      <c r="H44" s="87" t="str">
        <f t="shared" si="59"/>
        <v>ECDC</v>
      </c>
      <c r="I44" s="87" t="str">
        <f t="shared" si="59"/>
        <v>used</v>
      </c>
      <c r="J44" s="87" t="str">
        <f t="shared" si="59"/>
        <v>relative</v>
      </c>
      <c r="K44" s="87" t="str">
        <f t="shared" si="59"/>
        <v>X4</v>
      </c>
    </row>
    <row r="45" spans="1:11" x14ac:dyDescent="0.35">
      <c r="A45" s="88">
        <v>44</v>
      </c>
      <c r="B45" s="87" t="s">
        <v>140</v>
      </c>
      <c r="C45" s="87" t="str">
        <f t="shared" ref="C45:E45" si="60">C32</f>
        <v>vaccination</v>
      </c>
      <c r="D45" s="87" t="str">
        <f t="shared" si="60"/>
        <v>Residents of long-term care facilities</v>
      </c>
      <c r="E45" s="87" t="str">
        <f t="shared" si="60"/>
        <v>2009-2010</v>
      </c>
      <c r="F45" s="87">
        <v>0</v>
      </c>
      <c r="G45" s="87" t="str">
        <f t="shared" ref="G45:K45" si="61">G32</f>
        <v>coverage rate (0-100%)</v>
      </c>
      <c r="H45" s="87" t="str">
        <f t="shared" si="61"/>
        <v>ECDC</v>
      </c>
      <c r="I45" s="87" t="str">
        <f t="shared" si="61"/>
        <v>used</v>
      </c>
      <c r="J45" s="87" t="str">
        <f t="shared" si="61"/>
        <v>relative</v>
      </c>
      <c r="K45" s="87" t="str">
        <f t="shared" si="61"/>
        <v>X5</v>
      </c>
    </row>
    <row r="46" spans="1:11" x14ac:dyDescent="0.35">
      <c r="A46" s="88">
        <v>45</v>
      </c>
      <c r="B46" s="87" t="s">
        <v>140</v>
      </c>
      <c r="C46" s="87" t="str">
        <f t="shared" ref="C46:E46" si="62">C33</f>
        <v>vaccination</v>
      </c>
      <c r="D46" s="87" t="str">
        <f t="shared" si="62"/>
        <v>Older population groups</v>
      </c>
      <c r="E46" s="87" t="str">
        <f t="shared" si="62"/>
        <v>2009-2010</v>
      </c>
      <c r="F46" s="87">
        <v>0</v>
      </c>
      <c r="G46" s="87" t="str">
        <f t="shared" ref="G46:K46" si="63">G33</f>
        <v>coverage rate (0-100%)</v>
      </c>
      <c r="H46" s="87" t="str">
        <f t="shared" si="63"/>
        <v>ECDC</v>
      </c>
      <c r="I46" s="87" t="str">
        <f t="shared" si="63"/>
        <v>used</v>
      </c>
      <c r="J46" s="87" t="str">
        <f t="shared" si="63"/>
        <v>relative</v>
      </c>
      <c r="K46" s="87" t="str">
        <f t="shared" si="63"/>
        <v>X6</v>
      </c>
    </row>
    <row r="47" spans="1:11" x14ac:dyDescent="0.35">
      <c r="A47" s="88">
        <v>46</v>
      </c>
      <c r="B47" s="87" t="s">
        <v>140</v>
      </c>
      <c r="C47" s="87" t="str">
        <f t="shared" ref="C47:E47" si="64">C34</f>
        <v>impact</v>
      </c>
      <c r="D47" s="87" t="str">
        <f t="shared" si="64"/>
        <v>Anzahl der Todesfälle</v>
      </c>
      <c r="E47" s="87" t="str">
        <f t="shared" si="64"/>
        <v>2009-2010</v>
      </c>
      <c r="F47" s="87">
        <f>'only EU'!B12</f>
        <v>102</v>
      </c>
      <c r="G47" s="87" t="str">
        <f t="shared" ref="G47:K47" si="65">G34</f>
        <v>capita</v>
      </c>
      <c r="H47" s="87" t="str">
        <f t="shared" si="65"/>
        <v>Statista</v>
      </c>
      <c r="I47" s="87" t="str">
        <f t="shared" si="65"/>
        <v>background</v>
      </c>
      <c r="J47" s="87" t="str">
        <f t="shared" si="65"/>
        <v>absolute</v>
      </c>
      <c r="K47" s="87" t="str">
        <f t="shared" si="65"/>
        <v>no</v>
      </c>
    </row>
    <row r="48" spans="1:11" x14ac:dyDescent="0.35">
      <c r="A48" s="88">
        <v>47</v>
      </c>
      <c r="B48" s="87" t="s">
        <v>140</v>
      </c>
      <c r="C48" s="87" t="str">
        <f t="shared" ref="C48:E48" si="66">C35</f>
        <v>impact</v>
      </c>
      <c r="D48" s="87" t="str">
        <f t="shared" si="66"/>
        <v>Anzahl der Infizierten</v>
      </c>
      <c r="E48" s="87">
        <f t="shared" si="66"/>
        <v>2009</v>
      </c>
      <c r="F48" s="87">
        <f>'only EU'!B59</f>
        <v>277</v>
      </c>
      <c r="G48" s="87" t="str">
        <f t="shared" ref="G48:K48" si="67">G35</f>
        <v>capita</v>
      </c>
      <c r="H48" s="87" t="str">
        <f t="shared" si="67"/>
        <v>Statista</v>
      </c>
      <c r="I48" s="87" t="str">
        <f t="shared" si="67"/>
        <v>background</v>
      </c>
      <c r="J48" s="87" t="str">
        <f t="shared" si="67"/>
        <v>absolute</v>
      </c>
      <c r="K48" s="87" t="str">
        <f t="shared" si="67"/>
        <v>no</v>
      </c>
    </row>
    <row r="49" spans="1:11" x14ac:dyDescent="0.35">
      <c r="A49" s="88">
        <v>48</v>
      </c>
      <c r="B49" s="87" t="s">
        <v>140</v>
      </c>
      <c r="C49" s="87" t="str">
        <f t="shared" ref="C49:E49" si="68">C36</f>
        <v>environment</v>
      </c>
      <c r="D49" s="87" t="str">
        <f t="shared" si="68"/>
        <v>Population density</v>
      </c>
      <c r="E49" s="87">
        <f t="shared" si="68"/>
        <v>2017</v>
      </c>
      <c r="F49" s="87">
        <f>'only EU'!B90</f>
        <v>137.19999999999999</v>
      </c>
      <c r="G49" s="87" t="str">
        <f t="shared" ref="G49:K49" si="69">G36</f>
        <v>capita/km2</v>
      </c>
      <c r="H49" s="87" t="str">
        <f t="shared" si="69"/>
        <v>Statista</v>
      </c>
      <c r="I49" s="87" t="str">
        <f t="shared" si="69"/>
        <v>used</v>
      </c>
      <c r="J49" s="87" t="str">
        <f t="shared" si="69"/>
        <v>relative</v>
      </c>
      <c r="K49" s="87" t="str">
        <f t="shared" si="69"/>
        <v>X7</v>
      </c>
    </row>
    <row r="50" spans="1:11" x14ac:dyDescent="0.35">
      <c r="A50" s="88">
        <v>49</v>
      </c>
      <c r="B50" s="87" t="s">
        <v>140</v>
      </c>
      <c r="C50" s="87" t="str">
        <f t="shared" ref="C50:E50" si="70">C37</f>
        <v>environment</v>
      </c>
      <c r="D50" s="87" t="str">
        <f t="shared" si="70"/>
        <v>Urbanisation grade</v>
      </c>
      <c r="E50" s="87">
        <f t="shared" si="70"/>
        <v>2018</v>
      </c>
      <c r="F50" s="89">
        <f>'only EU'!B134</f>
        <v>0.7379</v>
      </c>
      <c r="G50" s="87" t="str">
        <f t="shared" ref="G50:K50" si="71">G37</f>
        <v>%</v>
      </c>
      <c r="H50" s="87" t="str">
        <f t="shared" si="71"/>
        <v>Statista</v>
      </c>
      <c r="I50" s="87" t="str">
        <f t="shared" si="71"/>
        <v>used</v>
      </c>
      <c r="J50" s="87" t="str">
        <f t="shared" si="71"/>
        <v>relative</v>
      </c>
      <c r="K50" s="87" t="str">
        <f t="shared" si="71"/>
        <v>X8</v>
      </c>
    </row>
    <row r="51" spans="1:11" x14ac:dyDescent="0.35">
      <c r="A51" s="88">
        <v>50</v>
      </c>
      <c r="B51" s="87" t="s">
        <v>140</v>
      </c>
      <c r="C51" s="87" t="str">
        <f t="shared" ref="C51:E51" si="72">C38</f>
        <v>benchmark</v>
      </c>
      <c r="D51" s="87" t="str">
        <f t="shared" si="72"/>
        <v>Population</v>
      </c>
      <c r="E51" s="87">
        <f t="shared" si="72"/>
        <v>2009</v>
      </c>
      <c r="F51" s="106">
        <f>'Sheet 1'!B17</f>
        <v>10425783</v>
      </c>
      <c r="G51" s="87" t="str">
        <f t="shared" ref="G51:K51" si="73">G38</f>
        <v>capita</v>
      </c>
      <c r="H51" s="87" t="str">
        <f t="shared" si="73"/>
        <v>Eurostat</v>
      </c>
      <c r="I51" s="87" t="str">
        <f t="shared" si="73"/>
        <v>background</v>
      </c>
      <c r="J51" s="87" t="str">
        <f t="shared" si="73"/>
        <v>absolute</v>
      </c>
      <c r="K51" s="87" t="str">
        <f t="shared" si="73"/>
        <v>no</v>
      </c>
    </row>
    <row r="52" spans="1:11" x14ac:dyDescent="0.35">
      <c r="A52" s="88">
        <v>51</v>
      </c>
      <c r="B52" s="87" t="s">
        <v>140</v>
      </c>
      <c r="C52" s="87" t="str">
        <f t="shared" ref="C52:E52" si="74">C39</f>
        <v>impact</v>
      </c>
      <c r="D52" s="87" t="str">
        <f t="shared" si="74"/>
        <v>Death ratio</v>
      </c>
      <c r="E52" s="87" t="str">
        <f t="shared" si="74"/>
        <v>irrelevant</v>
      </c>
      <c r="F52" s="84">
        <f>F47/F51*1000000</f>
        <v>9.7834378482652085</v>
      </c>
      <c r="G52" s="87" t="str">
        <f t="shared" ref="G52:K52" si="75">G39</f>
        <v>rate compared to 1.000.000 capita</v>
      </c>
      <c r="H52" s="87" t="str">
        <f t="shared" si="75"/>
        <v>calculation</v>
      </c>
      <c r="I52" s="87" t="str">
        <f t="shared" si="75"/>
        <v>used</v>
      </c>
      <c r="J52" s="87" t="str">
        <f t="shared" si="75"/>
        <v>relative</v>
      </c>
      <c r="K52" s="87" t="str">
        <f t="shared" si="75"/>
        <v>Y</v>
      </c>
    </row>
    <row r="53" spans="1:11" x14ac:dyDescent="0.35">
      <c r="A53" s="88">
        <v>52</v>
      </c>
      <c r="B53" s="87" t="s">
        <v>140</v>
      </c>
      <c r="C53" s="87" t="str">
        <f t="shared" ref="C53:E53" si="76">C40</f>
        <v>impact</v>
      </c>
      <c r="D53" s="87" t="str">
        <f t="shared" si="76"/>
        <v>Infection ratio</v>
      </c>
      <c r="E53" s="87" t="str">
        <f t="shared" si="76"/>
        <v>irrelevant</v>
      </c>
      <c r="F53" s="84">
        <f>F48/F51*1000000</f>
        <v>26.568747882053557</v>
      </c>
      <c r="G53" s="87" t="str">
        <f t="shared" ref="G53:K53" si="77">G40</f>
        <v>rate compared to 1.000.000 capita</v>
      </c>
      <c r="H53" s="87" t="str">
        <f t="shared" si="77"/>
        <v>calculation</v>
      </c>
      <c r="I53" s="87" t="str">
        <f t="shared" si="77"/>
        <v>used</v>
      </c>
      <c r="J53" s="87" t="str">
        <f t="shared" si="77"/>
        <v>relative</v>
      </c>
      <c r="K53" s="87" t="str">
        <f t="shared" si="77"/>
        <v>X9</v>
      </c>
    </row>
    <row r="54" spans="1:11" x14ac:dyDescent="0.35">
      <c r="A54" s="88">
        <v>53</v>
      </c>
      <c r="B54" t="s">
        <v>869</v>
      </c>
      <c r="C54" t="str">
        <f t="shared" ref="C54:E54" si="78">C41</f>
        <v>vaccination</v>
      </c>
      <c r="D54" t="str">
        <f t="shared" si="78"/>
        <v>clinical risk groups</v>
      </c>
      <c r="E54" t="str">
        <f t="shared" si="78"/>
        <v>2009-2010</v>
      </c>
      <c r="F54">
        <v>0</v>
      </c>
      <c r="G54" t="str">
        <f t="shared" ref="G54:K54" si="79">G41</f>
        <v>coverage rate (0-100%)</v>
      </c>
      <c r="H54" t="str">
        <f t="shared" si="79"/>
        <v>ECDC</v>
      </c>
      <c r="I54" t="str">
        <f t="shared" si="79"/>
        <v>used</v>
      </c>
      <c r="J54" t="str">
        <f t="shared" si="79"/>
        <v>relative</v>
      </c>
      <c r="K54" t="str">
        <f t="shared" si="79"/>
        <v>X1</v>
      </c>
    </row>
    <row r="55" spans="1:11" x14ac:dyDescent="0.35">
      <c r="A55" s="88">
        <v>54</v>
      </c>
      <c r="B55" t="s">
        <v>869</v>
      </c>
      <c r="C55" t="str">
        <f t="shared" ref="C55:E55" si="80">C42</f>
        <v>vaccination</v>
      </c>
      <c r="D55" t="str">
        <f t="shared" si="80"/>
        <v>pregnant women</v>
      </c>
      <c r="E55" t="str">
        <f t="shared" si="80"/>
        <v>2009-2010</v>
      </c>
      <c r="F55">
        <v>0</v>
      </c>
      <c r="G55" t="str">
        <f t="shared" ref="G55:K55" si="81">G42</f>
        <v>coverage rate (0-100%)</v>
      </c>
      <c r="H55" t="str">
        <f t="shared" si="81"/>
        <v>ECDC</v>
      </c>
      <c r="I55" t="str">
        <f t="shared" si="81"/>
        <v>used</v>
      </c>
      <c r="J55" t="str">
        <f t="shared" si="81"/>
        <v>relative</v>
      </c>
      <c r="K55" t="str">
        <f t="shared" si="81"/>
        <v>X2</v>
      </c>
    </row>
    <row r="56" spans="1:11" x14ac:dyDescent="0.35">
      <c r="A56" s="88">
        <v>55</v>
      </c>
      <c r="B56" t="s">
        <v>869</v>
      </c>
      <c r="C56" t="str">
        <f t="shared" ref="C56:E56" si="82">C43</f>
        <v>vaccination</v>
      </c>
      <c r="D56" t="str">
        <f t="shared" si="82"/>
        <v>HCWs</v>
      </c>
      <c r="E56" t="str">
        <f t="shared" si="82"/>
        <v>2009-2010</v>
      </c>
      <c r="F56">
        <v>0</v>
      </c>
      <c r="G56" t="str">
        <f t="shared" ref="G56:K56" si="83">G43</f>
        <v>coverage rate (0-100%)</v>
      </c>
      <c r="H56" t="str">
        <f t="shared" si="83"/>
        <v>ECDC</v>
      </c>
      <c r="I56" t="str">
        <f t="shared" si="83"/>
        <v>used</v>
      </c>
      <c r="J56" t="str">
        <f t="shared" si="83"/>
        <v>relative</v>
      </c>
      <c r="K56" t="str">
        <f t="shared" si="83"/>
        <v>X3</v>
      </c>
    </row>
    <row r="57" spans="1:11" x14ac:dyDescent="0.35">
      <c r="A57" s="88">
        <v>56</v>
      </c>
      <c r="B57" t="s">
        <v>869</v>
      </c>
      <c r="C57" t="str">
        <f t="shared" ref="C57:E57" si="84">C44</f>
        <v>vaccination</v>
      </c>
      <c r="D57" t="str">
        <f t="shared" si="84"/>
        <v>Staff of long-term care facilities</v>
      </c>
      <c r="E57" t="str">
        <f t="shared" si="84"/>
        <v>2009-2010</v>
      </c>
      <c r="F57">
        <v>0</v>
      </c>
      <c r="G57" t="str">
        <f t="shared" ref="G57:K57" si="85">G44</f>
        <v>coverage rate (0-100%)</v>
      </c>
      <c r="H57" t="str">
        <f t="shared" si="85"/>
        <v>ECDC</v>
      </c>
      <c r="I57" t="str">
        <f t="shared" si="85"/>
        <v>used</v>
      </c>
      <c r="J57" t="str">
        <f t="shared" si="85"/>
        <v>relative</v>
      </c>
      <c r="K57" t="str">
        <f t="shared" si="85"/>
        <v>X4</v>
      </c>
    </row>
    <row r="58" spans="1:11" x14ac:dyDescent="0.35">
      <c r="A58" s="88">
        <v>57</v>
      </c>
      <c r="B58" t="s">
        <v>869</v>
      </c>
      <c r="C58" t="str">
        <f t="shared" ref="C58:E58" si="86">C45</f>
        <v>vaccination</v>
      </c>
      <c r="D58" t="str">
        <f t="shared" si="86"/>
        <v>Residents of long-term care facilities</v>
      </c>
      <c r="E58" t="str">
        <f t="shared" si="86"/>
        <v>2009-2010</v>
      </c>
      <c r="F58">
        <v>0</v>
      </c>
      <c r="G58" t="str">
        <f t="shared" ref="G58:K58" si="87">G45</f>
        <v>coverage rate (0-100%)</v>
      </c>
      <c r="H58" t="str">
        <f t="shared" si="87"/>
        <v>ECDC</v>
      </c>
      <c r="I58" t="str">
        <f t="shared" si="87"/>
        <v>used</v>
      </c>
      <c r="J58" t="str">
        <f t="shared" si="87"/>
        <v>relative</v>
      </c>
      <c r="K58" t="str">
        <f t="shared" si="87"/>
        <v>X5</v>
      </c>
    </row>
    <row r="59" spans="1:11" x14ac:dyDescent="0.35">
      <c r="A59" s="88">
        <v>58</v>
      </c>
      <c r="B59" t="s">
        <v>869</v>
      </c>
      <c r="C59" t="str">
        <f t="shared" ref="C59:E59" si="88">C46</f>
        <v>vaccination</v>
      </c>
      <c r="D59" t="str">
        <f t="shared" si="88"/>
        <v>Older population groups</v>
      </c>
      <c r="E59" t="str">
        <f t="shared" si="88"/>
        <v>2009-2010</v>
      </c>
      <c r="F59">
        <v>52</v>
      </c>
      <c r="G59" t="str">
        <f t="shared" ref="G59:K59" si="89">G46</f>
        <v>coverage rate (0-100%)</v>
      </c>
      <c r="H59" t="str">
        <f t="shared" si="89"/>
        <v>ECDC</v>
      </c>
      <c r="I59" t="str">
        <f t="shared" si="89"/>
        <v>used</v>
      </c>
      <c r="J59" t="str">
        <f t="shared" si="89"/>
        <v>relative</v>
      </c>
      <c r="K59" t="str">
        <f t="shared" si="89"/>
        <v>X6</v>
      </c>
    </row>
    <row r="60" spans="1:11" x14ac:dyDescent="0.35">
      <c r="A60" s="88">
        <v>59</v>
      </c>
      <c r="B60" t="s">
        <v>869</v>
      </c>
      <c r="C60" t="str">
        <f t="shared" ref="C60:E60" si="90">C47</f>
        <v>impact</v>
      </c>
      <c r="D60" t="str">
        <f t="shared" si="90"/>
        <v>Anzahl der Todesfälle</v>
      </c>
      <c r="E60" t="str">
        <f t="shared" si="90"/>
        <v>2009-2010</v>
      </c>
      <c r="F60">
        <f>'only EU'!B19</f>
        <v>33</v>
      </c>
      <c r="G60" t="str">
        <f t="shared" ref="G60:K60" si="91">G47</f>
        <v>capita</v>
      </c>
      <c r="H60" t="str">
        <f t="shared" si="91"/>
        <v>Statista</v>
      </c>
      <c r="I60" t="str">
        <f t="shared" si="91"/>
        <v>background</v>
      </c>
      <c r="J60" t="str">
        <f t="shared" si="91"/>
        <v>absolute</v>
      </c>
      <c r="K60" t="str">
        <f t="shared" si="91"/>
        <v>no</v>
      </c>
    </row>
    <row r="61" spans="1:11" x14ac:dyDescent="0.35">
      <c r="A61" s="88">
        <v>60</v>
      </c>
      <c r="B61" t="s">
        <v>869</v>
      </c>
      <c r="C61" t="str">
        <f t="shared" ref="C61:E61" si="92">C48</f>
        <v>impact</v>
      </c>
      <c r="D61" t="str">
        <f t="shared" si="92"/>
        <v>Anzahl der Infizierten</v>
      </c>
      <c r="E61">
        <f t="shared" si="92"/>
        <v>2009</v>
      </c>
      <c r="F61">
        <f>'only EU'!B54</f>
        <v>562</v>
      </c>
      <c r="G61" t="str">
        <f t="shared" ref="G61:K61" si="93">G48</f>
        <v>capita</v>
      </c>
      <c r="H61" t="str">
        <f t="shared" si="93"/>
        <v>Statista</v>
      </c>
      <c r="I61" t="str">
        <f t="shared" si="93"/>
        <v>background</v>
      </c>
      <c r="J61" t="str">
        <f t="shared" si="93"/>
        <v>absolute</v>
      </c>
      <c r="K61" t="str">
        <f t="shared" si="93"/>
        <v>no</v>
      </c>
    </row>
    <row r="62" spans="1:11" x14ac:dyDescent="0.35">
      <c r="A62" s="88">
        <v>61</v>
      </c>
      <c r="B62" t="s">
        <v>869</v>
      </c>
      <c r="C62" t="str">
        <f t="shared" ref="C62:E62" si="94">C49</f>
        <v>environment</v>
      </c>
      <c r="D62" t="str">
        <f t="shared" si="94"/>
        <v>Population density</v>
      </c>
      <c r="E62">
        <f t="shared" si="94"/>
        <v>2017</v>
      </c>
      <c r="F62">
        <f>'only EU'!B89</f>
        <v>137.30000000000001</v>
      </c>
      <c r="G62" t="str">
        <f t="shared" ref="G62:K62" si="95">G49</f>
        <v>capita/km2</v>
      </c>
      <c r="H62" t="str">
        <f t="shared" si="95"/>
        <v>Statista</v>
      </c>
      <c r="I62" t="str">
        <f t="shared" si="95"/>
        <v>used</v>
      </c>
      <c r="J62" t="str">
        <f t="shared" si="95"/>
        <v>relative</v>
      </c>
      <c r="K62" t="str">
        <f t="shared" si="95"/>
        <v>X7</v>
      </c>
    </row>
    <row r="63" spans="1:11" x14ac:dyDescent="0.35">
      <c r="A63" s="88">
        <v>62</v>
      </c>
      <c r="B63" t="s">
        <v>869</v>
      </c>
      <c r="C63" t="str">
        <f t="shared" ref="C63:E63" si="96">C50</f>
        <v>environment</v>
      </c>
      <c r="D63" t="str">
        <f t="shared" si="96"/>
        <v>Urbanisation grade</v>
      </c>
      <c r="E63">
        <f t="shared" si="96"/>
        <v>2018</v>
      </c>
      <c r="F63" s="104">
        <f>'only EU'!B123</f>
        <v>0.87870000000000004</v>
      </c>
      <c r="G63" t="str">
        <f t="shared" ref="G63:K63" si="97">G50</f>
        <v>%</v>
      </c>
      <c r="H63" t="str">
        <f t="shared" si="97"/>
        <v>Statista</v>
      </c>
      <c r="I63" t="str">
        <f t="shared" si="97"/>
        <v>used</v>
      </c>
      <c r="J63" t="str">
        <f t="shared" si="97"/>
        <v>relative</v>
      </c>
      <c r="K63" t="str">
        <f t="shared" si="97"/>
        <v>X8</v>
      </c>
    </row>
    <row r="64" spans="1:11" x14ac:dyDescent="0.35">
      <c r="A64" s="88">
        <v>63</v>
      </c>
      <c r="B64" t="s">
        <v>869</v>
      </c>
      <c r="C64" t="str">
        <f t="shared" ref="C64:E64" si="98">C51</f>
        <v>benchmark</v>
      </c>
      <c r="D64" t="str">
        <f t="shared" si="98"/>
        <v>Population</v>
      </c>
      <c r="E64">
        <f t="shared" si="98"/>
        <v>2009</v>
      </c>
      <c r="F64" s="105">
        <f>'Sheet 1'!B18</f>
        <v>5511451</v>
      </c>
      <c r="G64" t="str">
        <f t="shared" ref="G64:K64" si="99">G51</f>
        <v>capita</v>
      </c>
      <c r="H64" t="str">
        <f t="shared" si="99"/>
        <v>Eurostat</v>
      </c>
      <c r="I64" t="str">
        <f t="shared" si="99"/>
        <v>background</v>
      </c>
      <c r="J64" t="str">
        <f t="shared" si="99"/>
        <v>absolute</v>
      </c>
      <c r="K64" t="str">
        <f t="shared" si="99"/>
        <v>no</v>
      </c>
    </row>
    <row r="65" spans="1:11" x14ac:dyDescent="0.35">
      <c r="A65" s="88">
        <v>64</v>
      </c>
      <c r="B65" t="s">
        <v>869</v>
      </c>
      <c r="C65" t="str">
        <f t="shared" ref="C65:E65" si="100">C52</f>
        <v>impact</v>
      </c>
      <c r="D65" t="str">
        <f t="shared" si="100"/>
        <v>Death ratio</v>
      </c>
      <c r="E65" t="str">
        <f t="shared" si="100"/>
        <v>irrelevant</v>
      </c>
      <c r="F65" s="84">
        <f>F60/F64*1000000</f>
        <v>5.9875339543071329</v>
      </c>
      <c r="G65" t="str">
        <f t="shared" ref="G65:K65" si="101">G52</f>
        <v>rate compared to 1.000.000 capita</v>
      </c>
      <c r="H65" t="str">
        <f t="shared" si="101"/>
        <v>calculation</v>
      </c>
      <c r="I65" t="str">
        <f t="shared" si="101"/>
        <v>used</v>
      </c>
      <c r="J65" t="str">
        <f t="shared" si="101"/>
        <v>relative</v>
      </c>
      <c r="K65" t="str">
        <f t="shared" si="101"/>
        <v>Y</v>
      </c>
    </row>
    <row r="66" spans="1:11" x14ac:dyDescent="0.35">
      <c r="A66" s="88">
        <v>65</v>
      </c>
      <c r="B66" t="s">
        <v>869</v>
      </c>
      <c r="C66" t="str">
        <f t="shared" ref="C66:E66" si="102">C53</f>
        <v>impact</v>
      </c>
      <c r="D66" t="str">
        <f t="shared" si="102"/>
        <v>Infection ratio</v>
      </c>
      <c r="E66" t="str">
        <f t="shared" si="102"/>
        <v>irrelevant</v>
      </c>
      <c r="F66" s="84">
        <f>F61/F64*1000000</f>
        <v>101.96951764607905</v>
      </c>
      <c r="G66" t="str">
        <f t="shared" ref="G66:K66" si="103">G53</f>
        <v>rate compared to 1.000.000 capita</v>
      </c>
      <c r="H66" t="str">
        <f t="shared" si="103"/>
        <v>calculation</v>
      </c>
      <c r="I66" t="str">
        <f t="shared" si="103"/>
        <v>used</v>
      </c>
      <c r="J66" t="str">
        <f t="shared" si="103"/>
        <v>relative</v>
      </c>
      <c r="K66" t="str">
        <f t="shared" si="103"/>
        <v>X9</v>
      </c>
    </row>
    <row r="67" spans="1:11" x14ac:dyDescent="0.35">
      <c r="A67" s="88">
        <v>66</v>
      </c>
      <c r="B67" s="87" t="s">
        <v>871</v>
      </c>
      <c r="C67" s="87" t="str">
        <f t="shared" ref="C67:E67" si="104">C54</f>
        <v>vaccination</v>
      </c>
      <c r="D67" s="87" t="str">
        <f t="shared" si="104"/>
        <v>clinical risk groups</v>
      </c>
      <c r="E67" s="87" t="str">
        <f t="shared" si="104"/>
        <v>2009-2010</v>
      </c>
      <c r="F67" s="87">
        <v>0</v>
      </c>
      <c r="G67" s="87" t="str">
        <f t="shared" ref="G67:K67" si="105">G54</f>
        <v>coverage rate (0-100%)</v>
      </c>
      <c r="H67" s="87" t="str">
        <f t="shared" si="105"/>
        <v>ECDC</v>
      </c>
      <c r="I67" s="87" t="str">
        <f t="shared" si="105"/>
        <v>used</v>
      </c>
      <c r="J67" s="87" t="str">
        <f t="shared" si="105"/>
        <v>relative</v>
      </c>
      <c r="K67" s="87" t="str">
        <f t="shared" si="105"/>
        <v>X1</v>
      </c>
    </row>
    <row r="68" spans="1:11" x14ac:dyDescent="0.35">
      <c r="A68" s="88">
        <v>67</v>
      </c>
      <c r="B68" s="87" t="s">
        <v>871</v>
      </c>
      <c r="C68" s="87" t="str">
        <f t="shared" ref="C68:E68" si="106">C55</f>
        <v>vaccination</v>
      </c>
      <c r="D68" s="87" t="str">
        <f t="shared" si="106"/>
        <v>pregnant women</v>
      </c>
      <c r="E68" s="87" t="str">
        <f t="shared" si="106"/>
        <v>2009-2010</v>
      </c>
      <c r="F68" s="87">
        <v>0</v>
      </c>
      <c r="G68" s="87" t="str">
        <f t="shared" ref="G68:K68" si="107">G55</f>
        <v>coverage rate (0-100%)</v>
      </c>
      <c r="H68" s="87" t="str">
        <f t="shared" si="107"/>
        <v>ECDC</v>
      </c>
      <c r="I68" s="87" t="str">
        <f t="shared" si="107"/>
        <v>used</v>
      </c>
      <c r="J68" s="87" t="str">
        <f t="shared" si="107"/>
        <v>relative</v>
      </c>
      <c r="K68" s="87" t="str">
        <f t="shared" si="107"/>
        <v>X2</v>
      </c>
    </row>
    <row r="69" spans="1:11" x14ac:dyDescent="0.35">
      <c r="A69" s="88">
        <v>68</v>
      </c>
      <c r="B69" s="87" t="s">
        <v>871</v>
      </c>
      <c r="C69" s="87" t="str">
        <f t="shared" ref="C69:E69" si="108">C56</f>
        <v>vaccination</v>
      </c>
      <c r="D69" s="87" t="str">
        <f t="shared" si="108"/>
        <v>HCWs</v>
      </c>
      <c r="E69" s="87" t="str">
        <f t="shared" si="108"/>
        <v>2009-2010</v>
      </c>
      <c r="F69" s="87">
        <v>0</v>
      </c>
      <c r="G69" s="87" t="str">
        <f t="shared" ref="G69:K69" si="109">G56</f>
        <v>coverage rate (0-100%)</v>
      </c>
      <c r="H69" s="87" t="str">
        <f t="shared" si="109"/>
        <v>ECDC</v>
      </c>
      <c r="I69" s="87" t="str">
        <f t="shared" si="109"/>
        <v>used</v>
      </c>
      <c r="J69" s="87" t="str">
        <f t="shared" si="109"/>
        <v>relative</v>
      </c>
      <c r="K69" s="87" t="str">
        <f t="shared" si="109"/>
        <v>X3</v>
      </c>
    </row>
    <row r="70" spans="1:11" x14ac:dyDescent="0.35">
      <c r="A70" s="88">
        <v>69</v>
      </c>
      <c r="B70" s="87" t="s">
        <v>871</v>
      </c>
      <c r="C70" s="87" t="str">
        <f t="shared" ref="C70:E70" si="110">C57</f>
        <v>vaccination</v>
      </c>
      <c r="D70" s="87" t="str">
        <f t="shared" si="110"/>
        <v>Staff of long-term care facilities</v>
      </c>
      <c r="E70" s="87" t="str">
        <f t="shared" si="110"/>
        <v>2009-2010</v>
      </c>
      <c r="F70" s="87">
        <v>0</v>
      </c>
      <c r="G70" s="87" t="str">
        <f t="shared" ref="G70:K70" si="111">G57</f>
        <v>coverage rate (0-100%)</v>
      </c>
      <c r="H70" s="87" t="str">
        <f t="shared" si="111"/>
        <v>ECDC</v>
      </c>
      <c r="I70" s="87" t="str">
        <f t="shared" si="111"/>
        <v>used</v>
      </c>
      <c r="J70" s="87" t="str">
        <f t="shared" si="111"/>
        <v>relative</v>
      </c>
      <c r="K70" s="87" t="str">
        <f t="shared" si="111"/>
        <v>X4</v>
      </c>
    </row>
    <row r="71" spans="1:11" x14ac:dyDescent="0.35">
      <c r="A71" s="88">
        <v>70</v>
      </c>
      <c r="B71" s="87" t="s">
        <v>871</v>
      </c>
      <c r="C71" s="87" t="str">
        <f t="shared" ref="C71:E71" si="112">C58</f>
        <v>vaccination</v>
      </c>
      <c r="D71" s="87" t="str">
        <f t="shared" si="112"/>
        <v>Residents of long-term care facilities</v>
      </c>
      <c r="E71" s="87" t="str">
        <f t="shared" si="112"/>
        <v>2009-2010</v>
      </c>
      <c r="F71" s="87">
        <v>0</v>
      </c>
      <c r="G71" s="87" t="str">
        <f t="shared" ref="G71:K71" si="113">G58</f>
        <v>coverage rate (0-100%)</v>
      </c>
      <c r="H71" s="87" t="str">
        <f t="shared" si="113"/>
        <v>ECDC</v>
      </c>
      <c r="I71" s="87" t="str">
        <f t="shared" si="113"/>
        <v>used</v>
      </c>
      <c r="J71" s="87" t="str">
        <f t="shared" si="113"/>
        <v>relative</v>
      </c>
      <c r="K71" s="87" t="str">
        <f t="shared" si="113"/>
        <v>X5</v>
      </c>
    </row>
    <row r="72" spans="1:11" x14ac:dyDescent="0.35">
      <c r="A72" s="88">
        <v>71</v>
      </c>
      <c r="B72" s="87" t="s">
        <v>871</v>
      </c>
      <c r="C72" s="87" t="str">
        <f t="shared" ref="C72:E72" si="114">C59</f>
        <v>vaccination</v>
      </c>
      <c r="D72" s="87" t="str">
        <f t="shared" si="114"/>
        <v>Older population groups</v>
      </c>
      <c r="E72" s="87" t="str">
        <f t="shared" si="114"/>
        <v>2009-2010</v>
      </c>
      <c r="F72" s="87">
        <v>1</v>
      </c>
      <c r="G72" s="87" t="str">
        <f t="shared" ref="G72:K72" si="115">G59</f>
        <v>coverage rate (0-100%)</v>
      </c>
      <c r="H72" s="87" t="str">
        <f t="shared" si="115"/>
        <v>ECDC</v>
      </c>
      <c r="I72" s="87" t="str">
        <f t="shared" si="115"/>
        <v>used</v>
      </c>
      <c r="J72" s="87" t="str">
        <f t="shared" si="115"/>
        <v>relative</v>
      </c>
      <c r="K72" s="87" t="str">
        <f t="shared" si="115"/>
        <v>X6</v>
      </c>
    </row>
    <row r="73" spans="1:11" x14ac:dyDescent="0.35">
      <c r="A73" s="88">
        <v>72</v>
      </c>
      <c r="B73" s="87" t="s">
        <v>871</v>
      </c>
      <c r="C73" s="87" t="str">
        <f t="shared" ref="C73:E73" si="116">C60</f>
        <v>impact</v>
      </c>
      <c r="D73" s="87" t="str">
        <f t="shared" si="116"/>
        <v>Anzahl der Todesfälle</v>
      </c>
      <c r="E73" s="87" t="str">
        <f t="shared" si="116"/>
        <v>2009-2010</v>
      </c>
      <c r="F73" s="87">
        <f>'only EU'!B24</f>
        <v>21</v>
      </c>
      <c r="G73" s="87" t="str">
        <f t="shared" ref="G73:K73" si="117">G60</f>
        <v>capita</v>
      </c>
      <c r="H73" s="87" t="str">
        <f t="shared" si="117"/>
        <v>Statista</v>
      </c>
      <c r="I73" s="87" t="str">
        <f t="shared" si="117"/>
        <v>background</v>
      </c>
      <c r="J73" s="87" t="str">
        <f t="shared" si="117"/>
        <v>absolute</v>
      </c>
      <c r="K73" s="87" t="str">
        <f t="shared" si="117"/>
        <v>no</v>
      </c>
    </row>
    <row r="74" spans="1:11" x14ac:dyDescent="0.35">
      <c r="A74" s="88">
        <v>73</v>
      </c>
      <c r="B74" s="87" t="s">
        <v>871</v>
      </c>
      <c r="C74" s="87" t="str">
        <f t="shared" ref="C74:E74" si="118">C61</f>
        <v>impact</v>
      </c>
      <c r="D74" s="87" t="str">
        <f t="shared" si="118"/>
        <v>Anzahl der Infizierten</v>
      </c>
      <c r="E74" s="87">
        <f t="shared" si="118"/>
        <v>2009</v>
      </c>
      <c r="F74" s="87">
        <f>'only EU'!B69</f>
        <v>64</v>
      </c>
      <c r="G74" s="87" t="str">
        <f t="shared" ref="G74:K74" si="119">G61</f>
        <v>capita</v>
      </c>
      <c r="H74" s="87" t="str">
        <f t="shared" si="119"/>
        <v>Statista</v>
      </c>
      <c r="I74" s="87" t="str">
        <f t="shared" si="119"/>
        <v>background</v>
      </c>
      <c r="J74" s="87" t="str">
        <f t="shared" si="119"/>
        <v>absolute</v>
      </c>
      <c r="K74" s="87" t="str">
        <f t="shared" si="119"/>
        <v>no</v>
      </c>
    </row>
    <row r="75" spans="1:11" x14ac:dyDescent="0.35">
      <c r="A75" s="88">
        <v>74</v>
      </c>
      <c r="B75" s="87" t="s">
        <v>871</v>
      </c>
      <c r="C75" s="87" t="str">
        <f t="shared" ref="C75:E75" si="120">C62</f>
        <v>environment</v>
      </c>
      <c r="D75" s="87" t="str">
        <f t="shared" si="120"/>
        <v>Population density</v>
      </c>
      <c r="E75" s="87">
        <f t="shared" si="120"/>
        <v>2017</v>
      </c>
      <c r="F75" s="87">
        <f>'only EU'!B108</f>
        <v>30.3</v>
      </c>
      <c r="G75" s="87" t="str">
        <f t="shared" ref="G75:K75" si="121">G62</f>
        <v>capita/km2</v>
      </c>
      <c r="H75" s="87" t="str">
        <f t="shared" si="121"/>
        <v>Statista</v>
      </c>
      <c r="I75" s="87" t="str">
        <f t="shared" si="121"/>
        <v>used</v>
      </c>
      <c r="J75" s="87" t="str">
        <f t="shared" si="121"/>
        <v>relative</v>
      </c>
      <c r="K75" s="87" t="str">
        <f t="shared" si="121"/>
        <v>X7</v>
      </c>
    </row>
    <row r="76" spans="1:11" x14ac:dyDescent="0.35">
      <c r="A76" s="88">
        <v>75</v>
      </c>
      <c r="B76" s="87" t="s">
        <v>871</v>
      </c>
      <c r="C76" s="87" t="str">
        <f t="shared" ref="C76:E76" si="122">C63</f>
        <v>environment</v>
      </c>
      <c r="D76" s="87" t="str">
        <f t="shared" si="122"/>
        <v>Urbanisation grade</v>
      </c>
      <c r="E76" s="87">
        <f t="shared" si="122"/>
        <v>2018</v>
      </c>
      <c r="F76" s="89">
        <f>'only EU'!B137</f>
        <v>0.68879999999999997</v>
      </c>
      <c r="G76" s="87" t="str">
        <f t="shared" ref="G76:K76" si="123">G63</f>
        <v>%</v>
      </c>
      <c r="H76" s="87" t="str">
        <f t="shared" si="123"/>
        <v>Statista</v>
      </c>
      <c r="I76" s="87" t="str">
        <f t="shared" si="123"/>
        <v>used</v>
      </c>
      <c r="J76" s="87" t="str">
        <f t="shared" si="123"/>
        <v>relative</v>
      </c>
      <c r="K76" s="87" t="str">
        <f t="shared" si="123"/>
        <v>X8</v>
      </c>
    </row>
    <row r="77" spans="1:11" x14ac:dyDescent="0.35">
      <c r="A77" s="88">
        <v>76</v>
      </c>
      <c r="B77" s="87" t="s">
        <v>871</v>
      </c>
      <c r="C77" s="87" t="str">
        <f t="shared" ref="C77:E77" si="124">C64</f>
        <v>benchmark</v>
      </c>
      <c r="D77" s="87" t="str">
        <f t="shared" si="124"/>
        <v>Population</v>
      </c>
      <c r="E77" s="87">
        <f t="shared" si="124"/>
        <v>2009</v>
      </c>
      <c r="F77" s="106">
        <f>'Sheet 1'!B20</f>
        <v>1335740</v>
      </c>
      <c r="G77" s="87" t="str">
        <f t="shared" ref="G77:K77" si="125">G64</f>
        <v>capita</v>
      </c>
      <c r="H77" s="87" t="str">
        <f t="shared" si="125"/>
        <v>Eurostat</v>
      </c>
      <c r="I77" s="87" t="str">
        <f t="shared" si="125"/>
        <v>background</v>
      </c>
      <c r="J77" s="87" t="str">
        <f t="shared" si="125"/>
        <v>absolute</v>
      </c>
      <c r="K77" s="87" t="str">
        <f t="shared" si="125"/>
        <v>no</v>
      </c>
    </row>
    <row r="78" spans="1:11" x14ac:dyDescent="0.35">
      <c r="A78" s="88">
        <v>77</v>
      </c>
      <c r="B78" s="87" t="s">
        <v>871</v>
      </c>
      <c r="C78" s="87" t="str">
        <f t="shared" ref="C78:E78" si="126">C65</f>
        <v>impact</v>
      </c>
      <c r="D78" s="87" t="str">
        <f t="shared" si="126"/>
        <v>Death ratio</v>
      </c>
      <c r="E78" s="87" t="str">
        <f t="shared" si="126"/>
        <v>irrelevant</v>
      </c>
      <c r="F78" s="84">
        <f>F73/F77*1000000</f>
        <v>15.721622471439051</v>
      </c>
      <c r="G78" s="87" t="str">
        <f t="shared" ref="G78:K78" si="127">G65</f>
        <v>rate compared to 1.000.000 capita</v>
      </c>
      <c r="H78" s="87" t="str">
        <f t="shared" si="127"/>
        <v>calculation</v>
      </c>
      <c r="I78" s="87" t="str">
        <f t="shared" si="127"/>
        <v>used</v>
      </c>
      <c r="J78" s="87" t="str">
        <f t="shared" si="127"/>
        <v>relative</v>
      </c>
      <c r="K78" s="87" t="str">
        <f t="shared" si="127"/>
        <v>Y</v>
      </c>
    </row>
    <row r="79" spans="1:11" x14ac:dyDescent="0.35">
      <c r="A79" s="88">
        <v>78</v>
      </c>
      <c r="B79" s="87" t="s">
        <v>871</v>
      </c>
      <c r="C79" s="87" t="str">
        <f t="shared" ref="C79:E79" si="128">C66</f>
        <v>impact</v>
      </c>
      <c r="D79" s="87" t="str">
        <f t="shared" si="128"/>
        <v>Infection ratio</v>
      </c>
      <c r="E79" s="87" t="str">
        <f t="shared" si="128"/>
        <v>irrelevant</v>
      </c>
      <c r="F79" s="84">
        <f>F74/F77*1000000</f>
        <v>47.913516103433302</v>
      </c>
      <c r="G79" s="87" t="str">
        <f t="shared" ref="G79:K79" si="129">G66</f>
        <v>rate compared to 1.000.000 capita</v>
      </c>
      <c r="H79" s="87" t="str">
        <f t="shared" si="129"/>
        <v>calculation</v>
      </c>
      <c r="I79" s="87" t="str">
        <f t="shared" si="129"/>
        <v>used</v>
      </c>
      <c r="J79" s="87" t="str">
        <f t="shared" si="129"/>
        <v>relative</v>
      </c>
      <c r="K79" s="87" t="str">
        <f t="shared" si="129"/>
        <v>X9</v>
      </c>
    </row>
    <row r="80" spans="1:11" x14ac:dyDescent="0.35">
      <c r="A80" s="88">
        <v>79</v>
      </c>
      <c r="B80" t="s">
        <v>183</v>
      </c>
      <c r="C80" t="str">
        <f t="shared" ref="C80:E80" si="130">C67</f>
        <v>vaccination</v>
      </c>
      <c r="D80" t="str">
        <f t="shared" si="130"/>
        <v>clinical risk groups</v>
      </c>
      <c r="E80" t="str">
        <f t="shared" si="130"/>
        <v>2009-2010</v>
      </c>
      <c r="F80">
        <v>0</v>
      </c>
      <c r="G80" t="str">
        <f t="shared" ref="G80:K80" si="131">G67</f>
        <v>coverage rate (0-100%)</v>
      </c>
      <c r="H80" t="str">
        <f t="shared" si="131"/>
        <v>ECDC</v>
      </c>
      <c r="I80" t="str">
        <f t="shared" si="131"/>
        <v>used</v>
      </c>
      <c r="J80" t="str">
        <f t="shared" si="131"/>
        <v>relative</v>
      </c>
      <c r="K80" t="str">
        <f t="shared" si="131"/>
        <v>X1</v>
      </c>
    </row>
    <row r="81" spans="1:11" x14ac:dyDescent="0.35">
      <c r="A81" s="88">
        <v>80</v>
      </c>
      <c r="B81" t="s">
        <v>183</v>
      </c>
      <c r="C81" t="str">
        <f t="shared" ref="C81:E81" si="132">C68</f>
        <v>vaccination</v>
      </c>
      <c r="D81" t="str">
        <f t="shared" si="132"/>
        <v>pregnant women</v>
      </c>
      <c r="E81" t="str">
        <f t="shared" si="132"/>
        <v>2009-2010</v>
      </c>
      <c r="F81">
        <v>0</v>
      </c>
      <c r="G81" t="str">
        <f t="shared" ref="G81:K81" si="133">G68</f>
        <v>coverage rate (0-100%)</v>
      </c>
      <c r="H81" t="str">
        <f t="shared" si="133"/>
        <v>ECDC</v>
      </c>
      <c r="I81" t="str">
        <f t="shared" si="133"/>
        <v>used</v>
      </c>
      <c r="J81" t="str">
        <f t="shared" si="133"/>
        <v>relative</v>
      </c>
      <c r="K81" t="str">
        <f t="shared" si="133"/>
        <v>X2</v>
      </c>
    </row>
    <row r="82" spans="1:11" x14ac:dyDescent="0.35">
      <c r="A82" s="88">
        <v>81</v>
      </c>
      <c r="B82" t="s">
        <v>183</v>
      </c>
      <c r="C82" t="str">
        <f t="shared" ref="C82:E82" si="134">C69</f>
        <v>vaccination</v>
      </c>
      <c r="D82" t="str">
        <f t="shared" si="134"/>
        <v>HCWs</v>
      </c>
      <c r="E82" t="str">
        <f t="shared" si="134"/>
        <v>2009-2010</v>
      </c>
      <c r="F82">
        <v>0</v>
      </c>
      <c r="G82" t="str">
        <f t="shared" ref="G82:K82" si="135">G69</f>
        <v>coverage rate (0-100%)</v>
      </c>
      <c r="H82" t="str">
        <f t="shared" si="135"/>
        <v>ECDC</v>
      </c>
      <c r="I82" t="str">
        <f t="shared" si="135"/>
        <v>used</v>
      </c>
      <c r="J82" t="str">
        <f t="shared" si="135"/>
        <v>relative</v>
      </c>
      <c r="K82" t="str">
        <f t="shared" si="135"/>
        <v>X3</v>
      </c>
    </row>
    <row r="83" spans="1:11" x14ac:dyDescent="0.35">
      <c r="A83" s="88">
        <v>82</v>
      </c>
      <c r="B83" t="s">
        <v>183</v>
      </c>
      <c r="C83" t="str">
        <f t="shared" ref="C83:E83" si="136">C70</f>
        <v>vaccination</v>
      </c>
      <c r="D83" t="str">
        <f t="shared" si="136"/>
        <v>Staff of long-term care facilities</v>
      </c>
      <c r="E83" t="str">
        <f t="shared" si="136"/>
        <v>2009-2010</v>
      </c>
      <c r="F83">
        <v>0</v>
      </c>
      <c r="G83" t="str">
        <f t="shared" ref="G83:K83" si="137">G70</f>
        <v>coverage rate (0-100%)</v>
      </c>
      <c r="H83" t="str">
        <f t="shared" si="137"/>
        <v>ECDC</v>
      </c>
      <c r="I83" t="str">
        <f t="shared" si="137"/>
        <v>used</v>
      </c>
      <c r="J83" t="str">
        <f t="shared" si="137"/>
        <v>relative</v>
      </c>
      <c r="K83" t="str">
        <f t="shared" si="137"/>
        <v>X4</v>
      </c>
    </row>
    <row r="84" spans="1:11" x14ac:dyDescent="0.35">
      <c r="A84" s="88">
        <v>83</v>
      </c>
      <c r="B84" t="s">
        <v>183</v>
      </c>
      <c r="C84" t="str">
        <f t="shared" ref="C84:E84" si="138">C71</f>
        <v>vaccination</v>
      </c>
      <c r="D84" t="str">
        <f t="shared" si="138"/>
        <v>Residents of long-term care facilities</v>
      </c>
      <c r="E84" t="str">
        <f t="shared" si="138"/>
        <v>2009-2010</v>
      </c>
      <c r="F84">
        <v>0</v>
      </c>
      <c r="G84" t="str">
        <f t="shared" ref="G84:K84" si="139">G71</f>
        <v>coverage rate (0-100%)</v>
      </c>
      <c r="H84" t="str">
        <f t="shared" si="139"/>
        <v>ECDC</v>
      </c>
      <c r="I84" t="str">
        <f t="shared" si="139"/>
        <v>used</v>
      </c>
      <c r="J84" t="str">
        <f t="shared" si="139"/>
        <v>relative</v>
      </c>
      <c r="K84" t="str">
        <f t="shared" si="139"/>
        <v>X5</v>
      </c>
    </row>
    <row r="85" spans="1:11" x14ac:dyDescent="0.35">
      <c r="A85" s="88">
        <v>84</v>
      </c>
      <c r="B85" t="s">
        <v>183</v>
      </c>
      <c r="C85" t="str">
        <f t="shared" ref="C85:E85" si="140">C72</f>
        <v>vaccination</v>
      </c>
      <c r="D85" t="str">
        <f t="shared" si="140"/>
        <v>Older population groups</v>
      </c>
      <c r="E85" t="str">
        <f t="shared" si="140"/>
        <v>2009-2010</v>
      </c>
      <c r="F85">
        <v>45</v>
      </c>
      <c r="G85" t="str">
        <f t="shared" ref="G85:K85" si="141">G72</f>
        <v>coverage rate (0-100%)</v>
      </c>
      <c r="H85" t="str">
        <f t="shared" si="141"/>
        <v>ECDC</v>
      </c>
      <c r="I85" t="str">
        <f t="shared" si="141"/>
        <v>used</v>
      </c>
      <c r="J85" t="str">
        <f t="shared" si="141"/>
        <v>relative</v>
      </c>
      <c r="K85" t="str">
        <f t="shared" si="141"/>
        <v>X6</v>
      </c>
    </row>
    <row r="86" spans="1:11" x14ac:dyDescent="0.35">
      <c r="A86" s="88">
        <v>85</v>
      </c>
      <c r="B86" t="s">
        <v>183</v>
      </c>
      <c r="C86" t="str">
        <f t="shared" ref="C86:E86" si="142">C73</f>
        <v>impact</v>
      </c>
      <c r="D86" t="str">
        <f t="shared" si="142"/>
        <v>Anzahl der Todesfälle</v>
      </c>
      <c r="E86" t="str">
        <f t="shared" si="142"/>
        <v>2009-2010</v>
      </c>
      <c r="F86">
        <f>'only EU'!B15</f>
        <v>44</v>
      </c>
      <c r="G86" t="str">
        <f t="shared" ref="G86:K86" si="143">G73</f>
        <v>capita</v>
      </c>
      <c r="H86" t="str">
        <f t="shared" si="143"/>
        <v>Statista</v>
      </c>
      <c r="I86" t="str">
        <f t="shared" si="143"/>
        <v>background</v>
      </c>
      <c r="J86" t="str">
        <f t="shared" si="143"/>
        <v>absolute</v>
      </c>
      <c r="K86" t="str">
        <f t="shared" si="143"/>
        <v>no</v>
      </c>
    </row>
    <row r="87" spans="1:11" x14ac:dyDescent="0.35">
      <c r="A87" s="88">
        <v>86</v>
      </c>
      <c r="B87" t="s">
        <v>183</v>
      </c>
      <c r="C87" t="str">
        <f t="shared" ref="C87:E87" si="144">C74</f>
        <v>impact</v>
      </c>
      <c r="D87" t="str">
        <f t="shared" si="144"/>
        <v>Anzahl der Infizierten</v>
      </c>
      <c r="E87">
        <f t="shared" si="144"/>
        <v>2009</v>
      </c>
      <c r="F87">
        <f>'only EU'!B60</f>
        <v>231</v>
      </c>
      <c r="G87" t="str">
        <f t="shared" ref="G87:K87" si="145">G74</f>
        <v>capita</v>
      </c>
      <c r="H87" t="str">
        <f t="shared" si="145"/>
        <v>Statista</v>
      </c>
      <c r="I87" t="str">
        <f t="shared" si="145"/>
        <v>background</v>
      </c>
      <c r="J87" t="str">
        <f t="shared" si="145"/>
        <v>absolute</v>
      </c>
      <c r="K87" t="str">
        <f t="shared" si="145"/>
        <v>no</v>
      </c>
    </row>
    <row r="88" spans="1:11" x14ac:dyDescent="0.35">
      <c r="A88" s="88">
        <v>87</v>
      </c>
      <c r="B88" t="s">
        <v>183</v>
      </c>
      <c r="C88" t="str">
        <f t="shared" ref="C88:E88" si="146">C75</f>
        <v>environment</v>
      </c>
      <c r="D88" t="str">
        <f t="shared" si="146"/>
        <v>Population density</v>
      </c>
      <c r="E88">
        <f t="shared" si="146"/>
        <v>2017</v>
      </c>
      <c r="F88">
        <f>'only EU'!B110</f>
        <v>18.100000000000001</v>
      </c>
      <c r="G88" t="str">
        <f t="shared" ref="G88:K88" si="147">G75</f>
        <v>capita/km2</v>
      </c>
      <c r="H88" t="str">
        <f t="shared" si="147"/>
        <v>Statista</v>
      </c>
      <c r="I88" t="str">
        <f t="shared" si="147"/>
        <v>used</v>
      </c>
      <c r="J88" t="str">
        <f t="shared" si="147"/>
        <v>relative</v>
      </c>
      <c r="K88" t="str">
        <f t="shared" si="147"/>
        <v>X7</v>
      </c>
    </row>
    <row r="89" spans="1:11" x14ac:dyDescent="0.35">
      <c r="A89" s="88">
        <v>88</v>
      </c>
      <c r="B89" t="s">
        <v>183</v>
      </c>
      <c r="C89" t="str">
        <f t="shared" ref="C89:E89" si="148">C76</f>
        <v>environment</v>
      </c>
      <c r="D89" t="str">
        <f t="shared" si="148"/>
        <v>Urbanisation grade</v>
      </c>
      <c r="E89">
        <f t="shared" si="148"/>
        <v>2018</v>
      </c>
      <c r="F89" s="104">
        <f>'only EU'!B125</f>
        <v>0.8538</v>
      </c>
      <c r="G89" t="str">
        <f t="shared" ref="G89:K89" si="149">G76</f>
        <v>%</v>
      </c>
      <c r="H89" t="str">
        <f t="shared" si="149"/>
        <v>Statista</v>
      </c>
      <c r="I89" t="str">
        <f t="shared" si="149"/>
        <v>used</v>
      </c>
      <c r="J89" t="str">
        <f t="shared" si="149"/>
        <v>relative</v>
      </c>
      <c r="K89" t="str">
        <f t="shared" si="149"/>
        <v>X8</v>
      </c>
    </row>
    <row r="90" spans="1:11" x14ac:dyDescent="0.35">
      <c r="A90" s="88">
        <v>89</v>
      </c>
      <c r="B90" t="s">
        <v>183</v>
      </c>
      <c r="C90" t="str">
        <f t="shared" ref="C90:E90" si="150">C77</f>
        <v>benchmark</v>
      </c>
      <c r="D90" t="str">
        <f t="shared" si="150"/>
        <v>Population</v>
      </c>
      <c r="E90">
        <f t="shared" si="150"/>
        <v>2009</v>
      </c>
      <c r="F90" s="105">
        <f>'Sheet 1'!B41</f>
        <v>5326314</v>
      </c>
      <c r="G90" t="str">
        <f t="shared" ref="G90:K90" si="151">G77</f>
        <v>capita</v>
      </c>
      <c r="H90" t="str">
        <f t="shared" si="151"/>
        <v>Eurostat</v>
      </c>
      <c r="I90" t="str">
        <f t="shared" si="151"/>
        <v>background</v>
      </c>
      <c r="J90" t="str">
        <f t="shared" si="151"/>
        <v>absolute</v>
      </c>
      <c r="K90" t="str">
        <f t="shared" si="151"/>
        <v>no</v>
      </c>
    </row>
    <row r="91" spans="1:11" x14ac:dyDescent="0.35">
      <c r="A91" s="88">
        <v>90</v>
      </c>
      <c r="B91" t="s">
        <v>183</v>
      </c>
      <c r="C91" t="str">
        <f t="shared" ref="C91:E91" si="152">C78</f>
        <v>impact</v>
      </c>
      <c r="D91" t="str">
        <f t="shared" si="152"/>
        <v>Death ratio</v>
      </c>
      <c r="E91" t="str">
        <f t="shared" si="152"/>
        <v>irrelevant</v>
      </c>
      <c r="F91" s="84">
        <f>F86/F90*1000000</f>
        <v>8.2608723406092839</v>
      </c>
      <c r="G91" t="str">
        <f t="shared" ref="G91:K91" si="153">G78</f>
        <v>rate compared to 1.000.000 capita</v>
      </c>
      <c r="H91" t="str">
        <f t="shared" si="153"/>
        <v>calculation</v>
      </c>
      <c r="I91" t="str">
        <f t="shared" si="153"/>
        <v>used</v>
      </c>
      <c r="J91" t="str">
        <f t="shared" si="153"/>
        <v>relative</v>
      </c>
      <c r="K91" t="str">
        <f t="shared" si="153"/>
        <v>Y</v>
      </c>
    </row>
    <row r="92" spans="1:11" x14ac:dyDescent="0.35">
      <c r="A92" s="88">
        <v>91</v>
      </c>
      <c r="B92" t="s">
        <v>183</v>
      </c>
      <c r="C92" t="str">
        <f t="shared" ref="C92:E92" si="154">C79</f>
        <v>impact</v>
      </c>
      <c r="D92" t="str">
        <f t="shared" si="154"/>
        <v>Infection ratio</v>
      </c>
      <c r="E92" t="str">
        <f t="shared" si="154"/>
        <v>irrelevant</v>
      </c>
      <c r="F92" s="84">
        <f>F87/F90*1000000</f>
        <v>43.369579788198742</v>
      </c>
      <c r="G92" t="str">
        <f t="shared" ref="G92:K92" si="155">G79</f>
        <v>rate compared to 1.000.000 capita</v>
      </c>
      <c r="H92" t="str">
        <f t="shared" si="155"/>
        <v>calculation</v>
      </c>
      <c r="I92" t="str">
        <f t="shared" si="155"/>
        <v>used</v>
      </c>
      <c r="J92" t="str">
        <f t="shared" si="155"/>
        <v>relative</v>
      </c>
      <c r="K92" t="str">
        <f t="shared" si="155"/>
        <v>X9</v>
      </c>
    </row>
    <row r="93" spans="1:11" x14ac:dyDescent="0.35">
      <c r="A93" s="88">
        <v>92</v>
      </c>
      <c r="B93" s="87" t="s">
        <v>873</v>
      </c>
      <c r="C93" s="87" t="str">
        <f t="shared" ref="C93:E93" si="156">C80</f>
        <v>vaccination</v>
      </c>
      <c r="D93" s="87" t="str">
        <f t="shared" si="156"/>
        <v>clinical risk groups</v>
      </c>
      <c r="E93" s="87" t="str">
        <f t="shared" si="156"/>
        <v>2009-2010</v>
      </c>
      <c r="F93" s="87">
        <v>47.2</v>
      </c>
      <c r="G93" s="87" t="str">
        <f t="shared" ref="G93:K93" si="157">G80</f>
        <v>coverage rate (0-100%)</v>
      </c>
      <c r="H93" s="87" t="str">
        <f t="shared" si="157"/>
        <v>ECDC</v>
      </c>
      <c r="I93" s="87" t="str">
        <f t="shared" si="157"/>
        <v>used</v>
      </c>
      <c r="J93" s="87" t="str">
        <f t="shared" si="157"/>
        <v>relative</v>
      </c>
      <c r="K93" s="87" t="str">
        <f t="shared" si="157"/>
        <v>X1</v>
      </c>
    </row>
    <row r="94" spans="1:11" x14ac:dyDescent="0.35">
      <c r="A94" s="88">
        <v>93</v>
      </c>
      <c r="B94" s="87" t="s">
        <v>873</v>
      </c>
      <c r="C94" s="87" t="str">
        <f t="shared" ref="C94:E94" si="158">C81</f>
        <v>vaccination</v>
      </c>
      <c r="D94" s="87" t="str">
        <f t="shared" si="158"/>
        <v>pregnant women</v>
      </c>
      <c r="E94" s="87" t="str">
        <f t="shared" si="158"/>
        <v>2009-2010</v>
      </c>
      <c r="F94" s="87">
        <v>0</v>
      </c>
      <c r="G94" s="87" t="str">
        <f t="shared" ref="G94:K94" si="159">G81</f>
        <v>coverage rate (0-100%)</v>
      </c>
      <c r="H94" s="87" t="str">
        <f t="shared" si="159"/>
        <v>ECDC</v>
      </c>
      <c r="I94" s="87" t="str">
        <f t="shared" si="159"/>
        <v>used</v>
      </c>
      <c r="J94" s="87" t="str">
        <f t="shared" si="159"/>
        <v>relative</v>
      </c>
      <c r="K94" s="87" t="str">
        <f t="shared" si="159"/>
        <v>X2</v>
      </c>
    </row>
    <row r="95" spans="1:11" x14ac:dyDescent="0.35">
      <c r="A95" s="88">
        <v>94</v>
      </c>
      <c r="B95" s="87" t="s">
        <v>873</v>
      </c>
      <c r="C95" s="87" t="str">
        <f t="shared" ref="C95:E95" si="160">C82</f>
        <v>vaccination</v>
      </c>
      <c r="D95" s="87" t="str">
        <f t="shared" si="160"/>
        <v>HCWs</v>
      </c>
      <c r="E95" s="87" t="str">
        <f t="shared" si="160"/>
        <v>2009-2010</v>
      </c>
      <c r="F95" s="87">
        <v>0</v>
      </c>
      <c r="G95" s="87" t="str">
        <f t="shared" ref="G95:K95" si="161">G82</f>
        <v>coverage rate (0-100%)</v>
      </c>
      <c r="H95" s="87" t="str">
        <f t="shared" si="161"/>
        <v>ECDC</v>
      </c>
      <c r="I95" s="87" t="str">
        <f t="shared" si="161"/>
        <v>used</v>
      </c>
      <c r="J95" s="87" t="str">
        <f t="shared" si="161"/>
        <v>relative</v>
      </c>
      <c r="K95" s="87" t="str">
        <f t="shared" si="161"/>
        <v>X3</v>
      </c>
    </row>
    <row r="96" spans="1:11" x14ac:dyDescent="0.35">
      <c r="A96" s="88">
        <v>95</v>
      </c>
      <c r="B96" s="87" t="s">
        <v>873</v>
      </c>
      <c r="C96" s="87" t="str">
        <f t="shared" ref="C96:E96" si="162">C83</f>
        <v>vaccination</v>
      </c>
      <c r="D96" s="87" t="str">
        <f t="shared" si="162"/>
        <v>Staff of long-term care facilities</v>
      </c>
      <c r="E96" s="87" t="str">
        <f t="shared" si="162"/>
        <v>2009-2010</v>
      </c>
      <c r="F96" s="87">
        <v>0</v>
      </c>
      <c r="G96" s="87" t="str">
        <f t="shared" ref="G96:K96" si="163">G83</f>
        <v>coverage rate (0-100%)</v>
      </c>
      <c r="H96" s="87" t="str">
        <f t="shared" si="163"/>
        <v>ECDC</v>
      </c>
      <c r="I96" s="87" t="str">
        <f t="shared" si="163"/>
        <v>used</v>
      </c>
      <c r="J96" s="87" t="str">
        <f t="shared" si="163"/>
        <v>relative</v>
      </c>
      <c r="K96" s="87" t="str">
        <f t="shared" si="163"/>
        <v>X4</v>
      </c>
    </row>
    <row r="97" spans="1:11" x14ac:dyDescent="0.35">
      <c r="A97" s="88">
        <v>96</v>
      </c>
      <c r="B97" s="87" t="s">
        <v>873</v>
      </c>
      <c r="C97" s="87" t="str">
        <f t="shared" ref="C97:E97" si="164">C84</f>
        <v>vaccination</v>
      </c>
      <c r="D97" s="87" t="str">
        <f t="shared" si="164"/>
        <v>Residents of long-term care facilities</v>
      </c>
      <c r="E97" s="87" t="str">
        <f t="shared" si="164"/>
        <v>2009-2010</v>
      </c>
      <c r="F97" s="87">
        <v>0</v>
      </c>
      <c r="G97" s="87" t="str">
        <f t="shared" ref="G97:K97" si="165">G84</f>
        <v>coverage rate (0-100%)</v>
      </c>
      <c r="H97" s="87" t="str">
        <f t="shared" si="165"/>
        <v>ECDC</v>
      </c>
      <c r="I97" s="87" t="str">
        <f t="shared" si="165"/>
        <v>used</v>
      </c>
      <c r="J97" s="87" t="str">
        <f t="shared" si="165"/>
        <v>relative</v>
      </c>
      <c r="K97" s="87" t="str">
        <f t="shared" si="165"/>
        <v>X5</v>
      </c>
    </row>
    <row r="98" spans="1:11" x14ac:dyDescent="0.35">
      <c r="A98" s="88">
        <v>97</v>
      </c>
      <c r="B98" s="87" t="s">
        <v>873</v>
      </c>
      <c r="C98" s="87" t="str">
        <f t="shared" ref="C98:E98" si="166">C85</f>
        <v>vaccination</v>
      </c>
      <c r="D98" s="87" t="str">
        <f t="shared" si="166"/>
        <v>Older population groups</v>
      </c>
      <c r="E98" s="87" t="str">
        <f t="shared" si="166"/>
        <v>2009-2010</v>
      </c>
      <c r="F98" s="87">
        <v>63.9</v>
      </c>
      <c r="G98" s="87" t="str">
        <f t="shared" ref="G98:K98" si="167">G85</f>
        <v>coverage rate (0-100%)</v>
      </c>
      <c r="H98" s="87" t="str">
        <f t="shared" si="167"/>
        <v>ECDC</v>
      </c>
      <c r="I98" s="87" t="str">
        <f t="shared" si="167"/>
        <v>used</v>
      </c>
      <c r="J98" s="87" t="str">
        <f t="shared" si="167"/>
        <v>relative</v>
      </c>
      <c r="K98" s="87" t="str">
        <f t="shared" si="167"/>
        <v>X6</v>
      </c>
    </row>
    <row r="99" spans="1:11" x14ac:dyDescent="0.35">
      <c r="A99" s="88">
        <v>98</v>
      </c>
      <c r="B99" s="87" t="s">
        <v>873</v>
      </c>
      <c r="C99" s="87" t="str">
        <f t="shared" ref="C99:E99" si="168">C86</f>
        <v>impact</v>
      </c>
      <c r="D99" s="87" t="str">
        <f t="shared" si="168"/>
        <v>Anzahl der Todesfälle</v>
      </c>
      <c r="E99" s="87" t="str">
        <f t="shared" si="168"/>
        <v>2009-2010</v>
      </c>
      <c r="F99" s="87">
        <f>'only EU'!B3</f>
        <v>344</v>
      </c>
      <c r="G99" s="87" t="str">
        <f t="shared" ref="G99:K99" si="169">G86</f>
        <v>capita</v>
      </c>
      <c r="H99" s="87" t="str">
        <f t="shared" si="169"/>
        <v>Statista</v>
      </c>
      <c r="I99" s="87" t="str">
        <f t="shared" si="169"/>
        <v>background</v>
      </c>
      <c r="J99" s="87" t="str">
        <f t="shared" si="169"/>
        <v>absolute</v>
      </c>
      <c r="K99" s="87" t="str">
        <f t="shared" si="169"/>
        <v>no</v>
      </c>
    </row>
    <row r="100" spans="1:11" x14ac:dyDescent="0.35">
      <c r="A100" s="88">
        <v>99</v>
      </c>
      <c r="B100" s="87" t="s">
        <v>873</v>
      </c>
      <c r="C100" s="87" t="str">
        <f t="shared" ref="C100:E100" si="170">C87</f>
        <v>impact</v>
      </c>
      <c r="D100" s="87" t="str">
        <f t="shared" si="170"/>
        <v>Anzahl der Infizierten</v>
      </c>
      <c r="E100" s="87">
        <f t="shared" si="170"/>
        <v>2009</v>
      </c>
      <c r="F100" s="87">
        <f>'only EU'!B50</f>
        <v>1125</v>
      </c>
      <c r="G100" s="87" t="str">
        <f t="shared" ref="G100:K100" si="171">G87</f>
        <v>capita</v>
      </c>
      <c r="H100" s="87" t="str">
        <f t="shared" si="171"/>
        <v>Statista</v>
      </c>
      <c r="I100" s="87" t="str">
        <f t="shared" si="171"/>
        <v>background</v>
      </c>
      <c r="J100" s="87" t="str">
        <f t="shared" si="171"/>
        <v>absolute</v>
      </c>
      <c r="K100" s="87" t="str">
        <f t="shared" si="171"/>
        <v>no</v>
      </c>
    </row>
    <row r="101" spans="1:11" x14ac:dyDescent="0.35">
      <c r="A101" s="88">
        <v>100</v>
      </c>
      <c r="B101" s="87" t="s">
        <v>873</v>
      </c>
      <c r="C101" s="87" t="str">
        <f t="shared" ref="C101:E101" si="172">C88</f>
        <v>environment</v>
      </c>
      <c r="D101" s="87" t="str">
        <f t="shared" si="172"/>
        <v>Population density</v>
      </c>
      <c r="E101" s="87">
        <f t="shared" si="172"/>
        <v>2017</v>
      </c>
      <c r="F101" s="87">
        <f>'only EU'!B97</f>
        <v>105.5</v>
      </c>
      <c r="G101" s="87" t="str">
        <f t="shared" ref="G101:K101" si="173">G88</f>
        <v>capita/km2</v>
      </c>
      <c r="H101" s="87" t="str">
        <f t="shared" si="173"/>
        <v>Statista</v>
      </c>
      <c r="I101" s="87" t="str">
        <f t="shared" si="173"/>
        <v>used</v>
      </c>
      <c r="J101" s="87" t="str">
        <f t="shared" si="173"/>
        <v>relative</v>
      </c>
      <c r="K101" s="87" t="str">
        <f t="shared" si="173"/>
        <v>X7</v>
      </c>
    </row>
    <row r="102" spans="1:11" x14ac:dyDescent="0.35">
      <c r="A102" s="88">
        <v>101</v>
      </c>
      <c r="B102" s="87" t="s">
        <v>873</v>
      </c>
      <c r="C102" s="87" t="str">
        <f t="shared" ref="C102:E102" si="174">C89</f>
        <v>environment</v>
      </c>
      <c r="D102" s="87" t="str">
        <f t="shared" si="174"/>
        <v>Urbanisation grade</v>
      </c>
      <c r="E102" s="87">
        <f t="shared" si="174"/>
        <v>2018</v>
      </c>
      <c r="F102" s="89">
        <f>'only EU'!B127</f>
        <v>0.8044</v>
      </c>
      <c r="G102" s="87" t="str">
        <f t="shared" ref="G102:K102" si="175">G89</f>
        <v>%</v>
      </c>
      <c r="H102" s="87" t="str">
        <f t="shared" si="175"/>
        <v>Statista</v>
      </c>
      <c r="I102" s="87" t="str">
        <f t="shared" si="175"/>
        <v>used</v>
      </c>
      <c r="J102" s="87" t="str">
        <f t="shared" si="175"/>
        <v>relative</v>
      </c>
      <c r="K102" s="87" t="str">
        <f t="shared" si="175"/>
        <v>X8</v>
      </c>
    </row>
    <row r="103" spans="1:11" x14ac:dyDescent="0.35">
      <c r="A103" s="88">
        <v>102</v>
      </c>
      <c r="B103" s="87" t="s">
        <v>873</v>
      </c>
      <c r="C103" s="87" t="str">
        <f t="shared" ref="C103:E103" si="176">C90</f>
        <v>benchmark</v>
      </c>
      <c r="D103" s="87" t="str">
        <f t="shared" si="176"/>
        <v>Population</v>
      </c>
      <c r="E103" s="87">
        <f t="shared" si="176"/>
        <v>2009</v>
      </c>
      <c r="F103" s="106">
        <f>'Sheet 1'!B24</f>
        <v>64350226</v>
      </c>
      <c r="G103" s="87" t="str">
        <f t="shared" ref="G103:K103" si="177">G90</f>
        <v>capita</v>
      </c>
      <c r="H103" s="87" t="str">
        <f t="shared" si="177"/>
        <v>Eurostat</v>
      </c>
      <c r="I103" s="87" t="str">
        <f t="shared" si="177"/>
        <v>background</v>
      </c>
      <c r="J103" s="87" t="str">
        <f t="shared" si="177"/>
        <v>absolute</v>
      </c>
      <c r="K103" s="87" t="str">
        <f t="shared" si="177"/>
        <v>no</v>
      </c>
    </row>
    <row r="104" spans="1:11" x14ac:dyDescent="0.35">
      <c r="A104" s="88">
        <v>103</v>
      </c>
      <c r="B104" s="87" t="s">
        <v>873</v>
      </c>
      <c r="C104" s="87" t="str">
        <f t="shared" ref="C104:E104" si="178">C91</f>
        <v>impact</v>
      </c>
      <c r="D104" s="87" t="str">
        <f t="shared" si="178"/>
        <v>Death ratio</v>
      </c>
      <c r="E104" s="87" t="str">
        <f t="shared" si="178"/>
        <v>irrelevant</v>
      </c>
      <c r="F104" s="84">
        <f>F99/F103*1000000</f>
        <v>5.3457465712707828</v>
      </c>
      <c r="G104" s="87" t="str">
        <f t="shared" ref="G104:K104" si="179">G91</f>
        <v>rate compared to 1.000.000 capita</v>
      </c>
      <c r="H104" s="87" t="str">
        <f t="shared" si="179"/>
        <v>calculation</v>
      </c>
      <c r="I104" s="87" t="str">
        <f t="shared" si="179"/>
        <v>used</v>
      </c>
      <c r="J104" s="87" t="str">
        <f t="shared" si="179"/>
        <v>relative</v>
      </c>
      <c r="K104" s="87" t="str">
        <f t="shared" si="179"/>
        <v>Y</v>
      </c>
    </row>
    <row r="105" spans="1:11" x14ac:dyDescent="0.35">
      <c r="A105" s="88">
        <v>104</v>
      </c>
      <c r="B105" s="87" t="s">
        <v>873</v>
      </c>
      <c r="C105" s="87" t="str">
        <f t="shared" ref="C105:E105" si="180">C92</f>
        <v>impact</v>
      </c>
      <c r="D105" s="87" t="str">
        <f t="shared" si="180"/>
        <v>Infection ratio</v>
      </c>
      <c r="E105" s="87" t="str">
        <f t="shared" si="180"/>
        <v>irrelevant</v>
      </c>
      <c r="F105" s="84">
        <f>F100/F103*1000000</f>
        <v>17.482456083371019</v>
      </c>
      <c r="G105" s="87" t="str">
        <f t="shared" ref="G105:K105" si="181">G92</f>
        <v>rate compared to 1.000.000 capita</v>
      </c>
      <c r="H105" s="87" t="str">
        <f t="shared" si="181"/>
        <v>calculation</v>
      </c>
      <c r="I105" s="87" t="str">
        <f t="shared" si="181"/>
        <v>used</v>
      </c>
      <c r="J105" s="87" t="str">
        <f t="shared" si="181"/>
        <v>relative</v>
      </c>
      <c r="K105" s="87" t="str">
        <f t="shared" si="181"/>
        <v>X9</v>
      </c>
    </row>
    <row r="106" spans="1:11" x14ac:dyDescent="0.35">
      <c r="A106" s="88">
        <v>105</v>
      </c>
      <c r="B106" t="s">
        <v>70</v>
      </c>
      <c r="C106" t="str">
        <f t="shared" ref="C106:E106" si="182">C93</f>
        <v>vaccination</v>
      </c>
      <c r="D106" t="str">
        <f t="shared" si="182"/>
        <v>clinical risk groups</v>
      </c>
      <c r="E106" t="str">
        <f t="shared" si="182"/>
        <v>2009-2010</v>
      </c>
      <c r="F106" s="88">
        <v>0</v>
      </c>
      <c r="G106" t="str">
        <f t="shared" ref="G106:K106" si="183">G93</f>
        <v>coverage rate (0-100%)</v>
      </c>
      <c r="H106" t="str">
        <f t="shared" si="183"/>
        <v>ECDC</v>
      </c>
      <c r="I106" t="str">
        <f t="shared" si="183"/>
        <v>used</v>
      </c>
      <c r="J106" t="str">
        <f t="shared" si="183"/>
        <v>relative</v>
      </c>
      <c r="K106" t="str">
        <f t="shared" si="183"/>
        <v>X1</v>
      </c>
    </row>
    <row r="107" spans="1:11" x14ac:dyDescent="0.35">
      <c r="A107" s="88">
        <v>106</v>
      </c>
      <c r="B107" t="s">
        <v>70</v>
      </c>
      <c r="C107" t="str">
        <f t="shared" ref="C107:E107" si="184">C94</f>
        <v>vaccination</v>
      </c>
      <c r="D107" t="str">
        <f t="shared" si="184"/>
        <v>pregnant women</v>
      </c>
      <c r="E107" t="str">
        <f t="shared" si="184"/>
        <v>2009-2010</v>
      </c>
      <c r="F107" s="88">
        <v>0</v>
      </c>
      <c r="G107" t="str">
        <f t="shared" ref="G107:K107" si="185">G94</f>
        <v>coverage rate (0-100%)</v>
      </c>
      <c r="H107" t="str">
        <f t="shared" si="185"/>
        <v>ECDC</v>
      </c>
      <c r="I107" t="str">
        <f t="shared" si="185"/>
        <v>used</v>
      </c>
      <c r="J107" t="str">
        <f t="shared" si="185"/>
        <v>relative</v>
      </c>
      <c r="K107" t="str">
        <f t="shared" si="185"/>
        <v>X2</v>
      </c>
    </row>
    <row r="108" spans="1:11" x14ac:dyDescent="0.35">
      <c r="A108" s="88">
        <v>107</v>
      </c>
      <c r="B108" t="s">
        <v>70</v>
      </c>
      <c r="C108" t="str">
        <f t="shared" ref="C108:E108" si="186">C95</f>
        <v>vaccination</v>
      </c>
      <c r="D108" t="str">
        <f t="shared" si="186"/>
        <v>HCWs</v>
      </c>
      <c r="E108" t="str">
        <f t="shared" si="186"/>
        <v>2009-2010</v>
      </c>
      <c r="F108" s="88">
        <v>0</v>
      </c>
      <c r="G108" t="str">
        <f t="shared" ref="G108:K108" si="187">G95</f>
        <v>coverage rate (0-100%)</v>
      </c>
      <c r="H108" t="str">
        <f t="shared" si="187"/>
        <v>ECDC</v>
      </c>
      <c r="I108" t="str">
        <f t="shared" si="187"/>
        <v>used</v>
      </c>
      <c r="J108" t="str">
        <f t="shared" si="187"/>
        <v>relative</v>
      </c>
      <c r="K108" t="str">
        <f t="shared" si="187"/>
        <v>X3</v>
      </c>
    </row>
    <row r="109" spans="1:11" x14ac:dyDescent="0.35">
      <c r="A109" s="88">
        <v>108</v>
      </c>
      <c r="B109" t="s">
        <v>70</v>
      </c>
      <c r="C109" t="str">
        <f t="shared" ref="C109:E109" si="188">C96</f>
        <v>vaccination</v>
      </c>
      <c r="D109" t="str">
        <f t="shared" si="188"/>
        <v>Staff of long-term care facilities</v>
      </c>
      <c r="E109" t="str">
        <f t="shared" si="188"/>
        <v>2009-2010</v>
      </c>
      <c r="F109" s="88">
        <v>0</v>
      </c>
      <c r="G109" t="str">
        <f t="shared" ref="G109:K109" si="189">G96</f>
        <v>coverage rate (0-100%)</v>
      </c>
      <c r="H109" t="str">
        <f t="shared" si="189"/>
        <v>ECDC</v>
      </c>
      <c r="I109" t="str">
        <f t="shared" si="189"/>
        <v>used</v>
      </c>
      <c r="J109" t="str">
        <f t="shared" si="189"/>
        <v>relative</v>
      </c>
      <c r="K109" t="str">
        <f t="shared" si="189"/>
        <v>X4</v>
      </c>
    </row>
    <row r="110" spans="1:11" x14ac:dyDescent="0.35">
      <c r="A110" s="88">
        <v>109</v>
      </c>
      <c r="B110" t="s">
        <v>70</v>
      </c>
      <c r="C110" t="str">
        <f t="shared" ref="C110:E110" si="190">C97</f>
        <v>vaccination</v>
      </c>
      <c r="D110" t="str">
        <f t="shared" si="190"/>
        <v>Residents of long-term care facilities</v>
      </c>
      <c r="E110" t="str">
        <f t="shared" si="190"/>
        <v>2009-2010</v>
      </c>
      <c r="F110" s="88">
        <v>0</v>
      </c>
      <c r="G110" t="str">
        <f t="shared" ref="G110:K110" si="191">G97</f>
        <v>coverage rate (0-100%)</v>
      </c>
      <c r="H110" t="str">
        <f t="shared" si="191"/>
        <v>ECDC</v>
      </c>
      <c r="I110" t="str">
        <f t="shared" si="191"/>
        <v>used</v>
      </c>
      <c r="J110" t="str">
        <f t="shared" si="191"/>
        <v>relative</v>
      </c>
      <c r="K110" t="str">
        <f t="shared" si="191"/>
        <v>X5</v>
      </c>
    </row>
    <row r="111" spans="1:11" x14ac:dyDescent="0.35">
      <c r="A111" s="88">
        <v>110</v>
      </c>
      <c r="B111" t="s">
        <v>70</v>
      </c>
      <c r="C111" t="str">
        <f t="shared" ref="C111:E111" si="192">C98</f>
        <v>vaccination</v>
      </c>
      <c r="D111" t="str">
        <f t="shared" si="192"/>
        <v>Older population groups</v>
      </c>
      <c r="E111" t="str">
        <f t="shared" si="192"/>
        <v>2009-2010</v>
      </c>
      <c r="F111" s="88">
        <v>0</v>
      </c>
      <c r="G111" t="str">
        <f t="shared" ref="G111:K111" si="193">G98</f>
        <v>coverage rate (0-100%)</v>
      </c>
      <c r="H111" t="str">
        <f t="shared" si="193"/>
        <v>ECDC</v>
      </c>
      <c r="I111" t="str">
        <f t="shared" si="193"/>
        <v>used</v>
      </c>
      <c r="J111" t="str">
        <f t="shared" si="193"/>
        <v>relative</v>
      </c>
      <c r="K111" t="str">
        <f t="shared" si="193"/>
        <v>X6</v>
      </c>
    </row>
    <row r="112" spans="1:11" x14ac:dyDescent="0.35">
      <c r="A112" s="88">
        <v>111</v>
      </c>
      <c r="B112" t="s">
        <v>70</v>
      </c>
      <c r="C112" t="str">
        <f t="shared" ref="C112:E112" si="194">C99</f>
        <v>impact</v>
      </c>
      <c r="D112" t="str">
        <f t="shared" si="194"/>
        <v>Anzahl der Todesfälle</v>
      </c>
      <c r="E112" t="str">
        <f t="shared" si="194"/>
        <v>2009-2010</v>
      </c>
      <c r="F112" s="57">
        <f>'only EU'!B5</f>
        <v>254</v>
      </c>
      <c r="G112" t="str">
        <f t="shared" ref="G112:K112" si="195">G99</f>
        <v>capita</v>
      </c>
      <c r="H112" t="str">
        <f t="shared" si="195"/>
        <v>Statista</v>
      </c>
      <c r="I112" t="str">
        <f t="shared" si="195"/>
        <v>background</v>
      </c>
      <c r="J112" t="str">
        <f t="shared" si="195"/>
        <v>absolute</v>
      </c>
      <c r="K112" t="str">
        <f t="shared" si="195"/>
        <v>no</v>
      </c>
    </row>
    <row r="113" spans="1:11" x14ac:dyDescent="0.35">
      <c r="A113" s="88">
        <v>112</v>
      </c>
      <c r="B113" t="s">
        <v>70</v>
      </c>
      <c r="C113" t="str">
        <f t="shared" ref="C113:E113" si="196">C100</f>
        <v>impact</v>
      </c>
      <c r="D113" t="str">
        <f t="shared" si="196"/>
        <v>Anzahl der Infizierten</v>
      </c>
      <c r="E113">
        <f t="shared" si="196"/>
        <v>2009</v>
      </c>
      <c r="F113" s="57">
        <f>'only EU'!B42</f>
        <v>17265</v>
      </c>
      <c r="G113" t="str">
        <f t="shared" ref="G113:K113" si="197">G100</f>
        <v>capita</v>
      </c>
      <c r="H113" t="str">
        <f t="shared" si="197"/>
        <v>Statista</v>
      </c>
      <c r="I113" t="str">
        <f t="shared" si="197"/>
        <v>background</v>
      </c>
      <c r="J113" t="str">
        <f t="shared" si="197"/>
        <v>absolute</v>
      </c>
      <c r="K113" t="str">
        <f t="shared" si="197"/>
        <v>no</v>
      </c>
    </row>
    <row r="114" spans="1:11" x14ac:dyDescent="0.35">
      <c r="A114" s="88">
        <v>113</v>
      </c>
      <c r="B114" t="s">
        <v>70</v>
      </c>
      <c r="C114" t="str">
        <f t="shared" ref="C114:E114" si="198">C101</f>
        <v>environment</v>
      </c>
      <c r="D114" t="str">
        <f t="shared" si="198"/>
        <v>Population density</v>
      </c>
      <c r="E114">
        <f t="shared" si="198"/>
        <v>2017</v>
      </c>
      <c r="F114" s="57">
        <f>'only EU'!B86</f>
        <v>234</v>
      </c>
      <c r="G114" t="str">
        <f t="shared" ref="G114:K114" si="199">G101</f>
        <v>capita/km2</v>
      </c>
      <c r="H114" t="str">
        <f t="shared" si="199"/>
        <v>Statista</v>
      </c>
      <c r="I114" t="str">
        <f t="shared" si="199"/>
        <v>used</v>
      </c>
      <c r="J114" t="str">
        <f t="shared" si="199"/>
        <v>relative</v>
      </c>
      <c r="K114" t="str">
        <f t="shared" si="199"/>
        <v>X7</v>
      </c>
    </row>
    <row r="115" spans="1:11" x14ac:dyDescent="0.35">
      <c r="A115" s="88">
        <v>114</v>
      </c>
      <c r="B115" t="s">
        <v>70</v>
      </c>
      <c r="C115" t="str">
        <f t="shared" ref="C115:E115" si="200">C102</f>
        <v>environment</v>
      </c>
      <c r="D115" t="str">
        <f t="shared" si="200"/>
        <v>Urbanisation grade</v>
      </c>
      <c r="E115">
        <f t="shared" si="200"/>
        <v>2018</v>
      </c>
      <c r="F115" s="109">
        <f>'only EU'!B130</f>
        <v>0.77310000000000001</v>
      </c>
      <c r="G115" t="str">
        <f t="shared" ref="G115:K115" si="201">G102</f>
        <v>%</v>
      </c>
      <c r="H115" t="str">
        <f t="shared" si="201"/>
        <v>Statista</v>
      </c>
      <c r="I115" t="str">
        <f t="shared" si="201"/>
        <v>used</v>
      </c>
      <c r="J115" t="str">
        <f t="shared" si="201"/>
        <v>relative</v>
      </c>
      <c r="K115" t="str">
        <f t="shared" si="201"/>
        <v>X8</v>
      </c>
    </row>
    <row r="116" spans="1:11" x14ac:dyDescent="0.35">
      <c r="A116" s="88">
        <v>115</v>
      </c>
      <c r="B116" t="s">
        <v>70</v>
      </c>
      <c r="C116" t="str">
        <f t="shared" ref="C116:E116" si="202">C103</f>
        <v>benchmark</v>
      </c>
      <c r="D116" t="str">
        <f t="shared" si="202"/>
        <v>Population</v>
      </c>
      <c r="E116">
        <f t="shared" si="202"/>
        <v>2009</v>
      </c>
      <c r="F116" s="110">
        <f>'Sheet 1'!B19</f>
        <v>82002356</v>
      </c>
      <c r="G116" t="str">
        <f t="shared" ref="G116:K116" si="203">G103</f>
        <v>capita</v>
      </c>
      <c r="H116" t="str">
        <f t="shared" si="203"/>
        <v>Eurostat</v>
      </c>
      <c r="I116" t="str">
        <f t="shared" si="203"/>
        <v>background</v>
      </c>
      <c r="J116" t="str">
        <f t="shared" si="203"/>
        <v>absolute</v>
      </c>
      <c r="K116" t="str">
        <f t="shared" si="203"/>
        <v>no</v>
      </c>
    </row>
    <row r="117" spans="1:11" x14ac:dyDescent="0.35">
      <c r="A117" s="88">
        <v>116</v>
      </c>
      <c r="B117" t="s">
        <v>70</v>
      </c>
      <c r="C117" t="str">
        <f t="shared" ref="C117:E117" si="204">C104</f>
        <v>impact</v>
      </c>
      <c r="D117" t="str">
        <f t="shared" si="204"/>
        <v>Death ratio</v>
      </c>
      <c r="E117" t="str">
        <f t="shared" si="204"/>
        <v>irrelevant</v>
      </c>
      <c r="F117" s="84">
        <f>F112/F116*1000000</f>
        <v>3.0974719799514054</v>
      </c>
      <c r="G117" t="str">
        <f t="shared" ref="G117:K117" si="205">G104</f>
        <v>rate compared to 1.000.000 capita</v>
      </c>
      <c r="H117" t="str">
        <f t="shared" si="205"/>
        <v>calculation</v>
      </c>
      <c r="I117" t="str">
        <f t="shared" si="205"/>
        <v>used</v>
      </c>
      <c r="J117" t="str">
        <f t="shared" si="205"/>
        <v>relative</v>
      </c>
      <c r="K117" t="str">
        <f t="shared" si="205"/>
        <v>Y</v>
      </c>
    </row>
    <row r="118" spans="1:11" x14ac:dyDescent="0.35">
      <c r="A118" s="88">
        <v>117</v>
      </c>
      <c r="B118" t="s">
        <v>70</v>
      </c>
      <c r="C118" t="str">
        <f t="shared" ref="C118:E118" si="206">C105</f>
        <v>impact</v>
      </c>
      <c r="D118" t="str">
        <f t="shared" si="206"/>
        <v>Infection ratio</v>
      </c>
      <c r="E118" t="str">
        <f t="shared" si="206"/>
        <v>irrelevant</v>
      </c>
      <c r="F118" s="84">
        <f>F113/F116*1000000</f>
        <v>210.54273123567327</v>
      </c>
      <c r="G118" t="str">
        <f t="shared" ref="G118:K118" si="207">G105</f>
        <v>rate compared to 1.000.000 capita</v>
      </c>
      <c r="H118" t="str">
        <f t="shared" si="207"/>
        <v>calculation</v>
      </c>
      <c r="I118" t="str">
        <f t="shared" si="207"/>
        <v>used</v>
      </c>
      <c r="J118" t="str">
        <f t="shared" si="207"/>
        <v>relative</v>
      </c>
      <c r="K118" t="str">
        <f t="shared" si="207"/>
        <v>X9</v>
      </c>
    </row>
    <row r="119" spans="1:11" x14ac:dyDescent="0.35">
      <c r="A119" s="88">
        <v>118</v>
      </c>
      <c r="B119" s="87" t="s">
        <v>117</v>
      </c>
      <c r="C119" s="87" t="str">
        <f t="shared" ref="C119:E119" si="208">C106</f>
        <v>vaccination</v>
      </c>
      <c r="D119" s="87" t="str">
        <f t="shared" si="208"/>
        <v>clinical risk groups</v>
      </c>
      <c r="E119" s="87" t="str">
        <f t="shared" si="208"/>
        <v>2009-2010</v>
      </c>
      <c r="F119" s="87">
        <v>0</v>
      </c>
      <c r="G119" s="87" t="str">
        <f t="shared" ref="G119:K119" si="209">G106</f>
        <v>coverage rate (0-100%)</v>
      </c>
      <c r="H119" s="87" t="str">
        <f t="shared" si="209"/>
        <v>ECDC</v>
      </c>
      <c r="I119" s="87" t="str">
        <f t="shared" si="209"/>
        <v>used</v>
      </c>
      <c r="J119" s="87" t="str">
        <f t="shared" si="209"/>
        <v>relative</v>
      </c>
      <c r="K119" s="87" t="str">
        <f t="shared" si="209"/>
        <v>X1</v>
      </c>
    </row>
    <row r="120" spans="1:11" x14ac:dyDescent="0.35">
      <c r="A120" s="88">
        <v>119</v>
      </c>
      <c r="B120" s="87" t="s">
        <v>117</v>
      </c>
      <c r="C120" s="87" t="str">
        <f t="shared" ref="C120:E120" si="210">C107</f>
        <v>vaccination</v>
      </c>
      <c r="D120" s="87" t="str">
        <f t="shared" si="210"/>
        <v>pregnant women</v>
      </c>
      <c r="E120" s="87" t="str">
        <f t="shared" si="210"/>
        <v>2009-2010</v>
      </c>
      <c r="F120" s="87">
        <v>0</v>
      </c>
      <c r="G120" s="87" t="str">
        <f t="shared" ref="G120:K120" si="211">G107</f>
        <v>coverage rate (0-100%)</v>
      </c>
      <c r="H120" s="87" t="str">
        <f t="shared" si="211"/>
        <v>ECDC</v>
      </c>
      <c r="I120" s="87" t="str">
        <f t="shared" si="211"/>
        <v>used</v>
      </c>
      <c r="J120" s="87" t="str">
        <f t="shared" si="211"/>
        <v>relative</v>
      </c>
      <c r="K120" s="87" t="str">
        <f t="shared" si="211"/>
        <v>X2</v>
      </c>
    </row>
    <row r="121" spans="1:11" x14ac:dyDescent="0.35">
      <c r="A121" s="88">
        <v>120</v>
      </c>
      <c r="B121" s="87" t="s">
        <v>117</v>
      </c>
      <c r="C121" s="87" t="str">
        <f t="shared" ref="C121:E121" si="212">C108</f>
        <v>vaccination</v>
      </c>
      <c r="D121" s="87" t="str">
        <f t="shared" si="212"/>
        <v>HCWs</v>
      </c>
      <c r="E121" s="87" t="str">
        <f t="shared" si="212"/>
        <v>2009-2010</v>
      </c>
      <c r="F121" s="87">
        <v>0</v>
      </c>
      <c r="G121" s="87" t="str">
        <f t="shared" ref="G121:K121" si="213">G108</f>
        <v>coverage rate (0-100%)</v>
      </c>
      <c r="H121" s="87" t="str">
        <f t="shared" si="213"/>
        <v>ECDC</v>
      </c>
      <c r="I121" s="87" t="str">
        <f t="shared" si="213"/>
        <v>used</v>
      </c>
      <c r="J121" s="87" t="str">
        <f t="shared" si="213"/>
        <v>relative</v>
      </c>
      <c r="K121" s="87" t="str">
        <f t="shared" si="213"/>
        <v>X3</v>
      </c>
    </row>
    <row r="122" spans="1:11" x14ac:dyDescent="0.35">
      <c r="A122" s="88">
        <v>121</v>
      </c>
      <c r="B122" s="87" t="s">
        <v>117</v>
      </c>
      <c r="C122" s="87" t="str">
        <f t="shared" ref="C122:E122" si="214">C109</f>
        <v>vaccination</v>
      </c>
      <c r="D122" s="87" t="str">
        <f t="shared" si="214"/>
        <v>Staff of long-term care facilities</v>
      </c>
      <c r="E122" s="87" t="str">
        <f t="shared" si="214"/>
        <v>2009-2010</v>
      </c>
      <c r="F122" s="87">
        <v>0</v>
      </c>
      <c r="G122" s="87" t="str">
        <f t="shared" ref="G122:K122" si="215">G109</f>
        <v>coverage rate (0-100%)</v>
      </c>
      <c r="H122" s="87" t="str">
        <f t="shared" si="215"/>
        <v>ECDC</v>
      </c>
      <c r="I122" s="87" t="str">
        <f t="shared" si="215"/>
        <v>used</v>
      </c>
      <c r="J122" s="87" t="str">
        <f t="shared" si="215"/>
        <v>relative</v>
      </c>
      <c r="K122" s="87" t="str">
        <f t="shared" si="215"/>
        <v>X4</v>
      </c>
    </row>
    <row r="123" spans="1:11" x14ac:dyDescent="0.35">
      <c r="A123" s="88">
        <v>122</v>
      </c>
      <c r="B123" s="87" t="s">
        <v>117</v>
      </c>
      <c r="C123" s="87" t="str">
        <f t="shared" ref="C123:E123" si="216">C110</f>
        <v>vaccination</v>
      </c>
      <c r="D123" s="87" t="str">
        <f t="shared" si="216"/>
        <v>Residents of long-term care facilities</v>
      </c>
      <c r="E123" s="87" t="str">
        <f t="shared" si="216"/>
        <v>2009-2010</v>
      </c>
      <c r="F123" s="87">
        <v>0</v>
      </c>
      <c r="G123" s="87" t="str">
        <f t="shared" ref="G123:K123" si="217">G110</f>
        <v>coverage rate (0-100%)</v>
      </c>
      <c r="H123" s="87" t="str">
        <f t="shared" si="217"/>
        <v>ECDC</v>
      </c>
      <c r="I123" s="87" t="str">
        <f t="shared" si="217"/>
        <v>used</v>
      </c>
      <c r="J123" s="87" t="str">
        <f t="shared" si="217"/>
        <v>relative</v>
      </c>
      <c r="K123" s="87" t="str">
        <f t="shared" si="217"/>
        <v>X5</v>
      </c>
    </row>
    <row r="124" spans="1:11" x14ac:dyDescent="0.35">
      <c r="A124" s="88">
        <v>123</v>
      </c>
      <c r="B124" s="87" t="s">
        <v>117</v>
      </c>
      <c r="C124" s="87" t="str">
        <f t="shared" ref="C124:E124" si="218">C111</f>
        <v>vaccination</v>
      </c>
      <c r="D124" s="87" t="str">
        <f t="shared" si="218"/>
        <v>Older population groups</v>
      </c>
      <c r="E124" s="87" t="str">
        <f t="shared" si="218"/>
        <v>2009-2010</v>
      </c>
      <c r="F124" s="87">
        <v>0</v>
      </c>
      <c r="G124" s="87" t="str">
        <f t="shared" ref="G124:K124" si="219">G111</f>
        <v>coverage rate (0-100%)</v>
      </c>
      <c r="H124" s="87" t="str">
        <f t="shared" si="219"/>
        <v>ECDC</v>
      </c>
      <c r="I124" s="87" t="str">
        <f t="shared" si="219"/>
        <v>used</v>
      </c>
      <c r="J124" s="87" t="str">
        <f t="shared" si="219"/>
        <v>relative</v>
      </c>
      <c r="K124" s="87" t="str">
        <f t="shared" si="219"/>
        <v>X6</v>
      </c>
    </row>
    <row r="125" spans="1:11" x14ac:dyDescent="0.35">
      <c r="A125" s="88">
        <v>124</v>
      </c>
      <c r="B125" s="87" t="s">
        <v>117</v>
      </c>
      <c r="C125" s="87" t="str">
        <f t="shared" ref="C125:E125" si="220">C112</f>
        <v>impact</v>
      </c>
      <c r="D125" s="87" t="str">
        <f t="shared" si="220"/>
        <v>Anzahl der Todesfälle</v>
      </c>
      <c r="E125" s="87" t="str">
        <f t="shared" si="220"/>
        <v>2009-2010</v>
      </c>
      <c r="F125" s="87">
        <f>'only EU'!B8</f>
        <v>141</v>
      </c>
      <c r="G125" s="87" t="str">
        <f t="shared" ref="G125:K125" si="221">G112</f>
        <v>capita</v>
      </c>
      <c r="H125" s="87" t="str">
        <f t="shared" si="221"/>
        <v>Statista</v>
      </c>
      <c r="I125" s="87" t="str">
        <f t="shared" si="221"/>
        <v>background</v>
      </c>
      <c r="J125" s="87" t="str">
        <f t="shared" si="221"/>
        <v>absolute</v>
      </c>
      <c r="K125" s="87" t="str">
        <f t="shared" si="221"/>
        <v>no</v>
      </c>
    </row>
    <row r="126" spans="1:11" x14ac:dyDescent="0.35">
      <c r="A126" s="88">
        <v>125</v>
      </c>
      <c r="B126" s="87" t="s">
        <v>117</v>
      </c>
      <c r="C126" s="87" t="str">
        <f t="shared" ref="C126:E126" si="222">C113</f>
        <v>impact</v>
      </c>
      <c r="D126" s="87" t="str">
        <f t="shared" si="222"/>
        <v>Anzahl der Infizierten</v>
      </c>
      <c r="E126" s="87">
        <f t="shared" si="222"/>
        <v>2009</v>
      </c>
      <c r="F126" s="87">
        <f>'only EU'!B46</f>
        <v>1996</v>
      </c>
      <c r="G126" s="87" t="str">
        <f t="shared" ref="G126:K126" si="223">G113</f>
        <v>capita</v>
      </c>
      <c r="H126" s="87" t="str">
        <f t="shared" si="223"/>
        <v>Statista</v>
      </c>
      <c r="I126" s="87" t="str">
        <f t="shared" si="223"/>
        <v>background</v>
      </c>
      <c r="J126" s="87" t="str">
        <f t="shared" si="223"/>
        <v>absolute</v>
      </c>
      <c r="K126" s="87" t="str">
        <f t="shared" si="223"/>
        <v>no</v>
      </c>
    </row>
    <row r="127" spans="1:11" x14ac:dyDescent="0.35">
      <c r="A127" s="88">
        <v>126</v>
      </c>
      <c r="B127" s="87" t="s">
        <v>117</v>
      </c>
      <c r="C127" s="87" t="str">
        <f t="shared" ref="C127:E127" si="224">C114</f>
        <v>environment</v>
      </c>
      <c r="D127" s="87" t="str">
        <f t="shared" si="224"/>
        <v>Population density</v>
      </c>
      <c r="E127" s="87">
        <f t="shared" si="224"/>
        <v>2017</v>
      </c>
      <c r="F127" s="87">
        <f>'only EU'!B102</f>
        <v>82.2</v>
      </c>
      <c r="G127" s="87" t="str">
        <f t="shared" ref="G127:K127" si="225">G114</f>
        <v>capita/km2</v>
      </c>
      <c r="H127" s="87" t="str">
        <f t="shared" si="225"/>
        <v>Statista</v>
      </c>
      <c r="I127" s="87" t="str">
        <f t="shared" si="225"/>
        <v>used</v>
      </c>
      <c r="J127" s="87" t="str">
        <f t="shared" si="225"/>
        <v>relative</v>
      </c>
      <c r="K127" s="87" t="str">
        <f t="shared" si="225"/>
        <v>X7</v>
      </c>
    </row>
    <row r="128" spans="1:11" x14ac:dyDescent="0.35">
      <c r="A128" s="88">
        <v>127</v>
      </c>
      <c r="B128" s="87" t="s">
        <v>117</v>
      </c>
      <c r="C128" s="87" t="str">
        <f t="shared" ref="C128:E128" si="226">C115</f>
        <v>environment</v>
      </c>
      <c r="D128" s="87" t="str">
        <f t="shared" si="226"/>
        <v>Urbanisation grade</v>
      </c>
      <c r="E128" s="87">
        <f t="shared" si="226"/>
        <v>2018</v>
      </c>
      <c r="F128" s="89">
        <f>'only EU'!B129</f>
        <v>0.79059999999999997</v>
      </c>
      <c r="G128" s="87" t="str">
        <f t="shared" ref="G128:K128" si="227">G115</f>
        <v>%</v>
      </c>
      <c r="H128" s="87" t="str">
        <f t="shared" si="227"/>
        <v>Statista</v>
      </c>
      <c r="I128" s="87" t="str">
        <f t="shared" si="227"/>
        <v>used</v>
      </c>
      <c r="J128" s="87" t="str">
        <f t="shared" si="227"/>
        <v>relative</v>
      </c>
      <c r="K128" s="87" t="str">
        <f t="shared" si="227"/>
        <v>X8</v>
      </c>
    </row>
    <row r="129" spans="1:11" x14ac:dyDescent="0.35">
      <c r="A129" s="88">
        <v>128</v>
      </c>
      <c r="B129" s="87" t="s">
        <v>117</v>
      </c>
      <c r="C129" s="87" t="str">
        <f t="shared" ref="C129:E129" si="228">C116</f>
        <v>benchmark</v>
      </c>
      <c r="D129" s="87" t="str">
        <f t="shared" si="228"/>
        <v>Population</v>
      </c>
      <c r="E129" s="87">
        <f t="shared" si="228"/>
        <v>2009</v>
      </c>
      <c r="F129" s="106">
        <f>'Sheet 1'!B22</f>
        <v>11094745</v>
      </c>
      <c r="G129" s="87" t="str">
        <f t="shared" ref="G129:K129" si="229">G116</f>
        <v>capita</v>
      </c>
      <c r="H129" s="87" t="str">
        <f t="shared" si="229"/>
        <v>Eurostat</v>
      </c>
      <c r="I129" s="87" t="str">
        <f t="shared" si="229"/>
        <v>background</v>
      </c>
      <c r="J129" s="87" t="str">
        <f t="shared" si="229"/>
        <v>absolute</v>
      </c>
      <c r="K129" s="87" t="str">
        <f t="shared" si="229"/>
        <v>no</v>
      </c>
    </row>
    <row r="130" spans="1:11" x14ac:dyDescent="0.35">
      <c r="A130" s="88">
        <v>129</v>
      </c>
      <c r="B130" s="87" t="s">
        <v>117</v>
      </c>
      <c r="C130" s="87" t="str">
        <f t="shared" ref="C130:E130" si="230">C117</f>
        <v>impact</v>
      </c>
      <c r="D130" s="87" t="str">
        <f t="shared" si="230"/>
        <v>Death ratio</v>
      </c>
      <c r="E130" s="87" t="str">
        <f t="shared" si="230"/>
        <v>irrelevant</v>
      </c>
      <c r="F130" s="84">
        <f>F125/F129*1000000</f>
        <v>12.708719308104873</v>
      </c>
      <c r="G130" s="87" t="str">
        <f t="shared" ref="G130:K130" si="231">G117</f>
        <v>rate compared to 1.000.000 capita</v>
      </c>
      <c r="H130" s="87" t="str">
        <f t="shared" si="231"/>
        <v>calculation</v>
      </c>
      <c r="I130" s="87" t="str">
        <f t="shared" si="231"/>
        <v>used</v>
      </c>
      <c r="J130" s="87" t="str">
        <f t="shared" si="231"/>
        <v>relative</v>
      </c>
      <c r="K130" s="87" t="str">
        <f t="shared" si="231"/>
        <v>Y</v>
      </c>
    </row>
    <row r="131" spans="1:11" x14ac:dyDescent="0.35">
      <c r="A131" s="88">
        <v>130</v>
      </c>
      <c r="B131" s="87" t="s">
        <v>117</v>
      </c>
      <c r="C131" s="87" t="str">
        <f t="shared" ref="C131:E131" si="232">C118</f>
        <v>impact</v>
      </c>
      <c r="D131" s="87" t="str">
        <f t="shared" si="232"/>
        <v>Infection ratio</v>
      </c>
      <c r="E131" s="87" t="str">
        <f t="shared" si="232"/>
        <v>irrelevant</v>
      </c>
      <c r="F131" s="84">
        <f>F126/F129*1000000</f>
        <v>179.90499105657676</v>
      </c>
      <c r="G131" s="87" t="str">
        <f t="shared" ref="G131:K131" si="233">G118</f>
        <v>rate compared to 1.000.000 capita</v>
      </c>
      <c r="H131" s="87" t="str">
        <f t="shared" si="233"/>
        <v>calculation</v>
      </c>
      <c r="I131" s="87" t="str">
        <f t="shared" si="233"/>
        <v>used</v>
      </c>
      <c r="J131" s="87" t="str">
        <f t="shared" si="233"/>
        <v>relative</v>
      </c>
      <c r="K131" s="87" t="str">
        <f t="shared" si="233"/>
        <v>X9</v>
      </c>
    </row>
    <row r="132" spans="1:11" x14ac:dyDescent="0.35">
      <c r="A132" s="88">
        <v>131</v>
      </c>
      <c r="B132" t="s">
        <v>126</v>
      </c>
      <c r="C132" t="str">
        <f t="shared" ref="C132:E132" si="234">C119</f>
        <v>vaccination</v>
      </c>
      <c r="D132" t="str">
        <f t="shared" si="234"/>
        <v>clinical risk groups</v>
      </c>
      <c r="E132" t="str">
        <f t="shared" si="234"/>
        <v>2009-2010</v>
      </c>
      <c r="F132">
        <v>0</v>
      </c>
      <c r="G132" t="str">
        <f t="shared" ref="G132:K132" si="235">G119</f>
        <v>coverage rate (0-100%)</v>
      </c>
      <c r="H132" t="str">
        <f t="shared" si="235"/>
        <v>ECDC</v>
      </c>
      <c r="I132" t="str">
        <f t="shared" si="235"/>
        <v>used</v>
      </c>
      <c r="J132" t="str">
        <f t="shared" si="235"/>
        <v>relative</v>
      </c>
      <c r="K132" t="str">
        <f t="shared" si="235"/>
        <v>X1</v>
      </c>
    </row>
    <row r="133" spans="1:11" x14ac:dyDescent="0.35">
      <c r="A133" s="88">
        <v>132</v>
      </c>
      <c r="B133" t="s">
        <v>126</v>
      </c>
      <c r="C133" t="str">
        <f t="shared" ref="C133:E133" si="236">C120</f>
        <v>vaccination</v>
      </c>
      <c r="D133" t="str">
        <f t="shared" si="236"/>
        <v>pregnant women</v>
      </c>
      <c r="E133" t="str">
        <f t="shared" si="236"/>
        <v>2009-2010</v>
      </c>
      <c r="F133">
        <v>0</v>
      </c>
      <c r="G133" t="str">
        <f t="shared" ref="G133:K133" si="237">G120</f>
        <v>coverage rate (0-100%)</v>
      </c>
      <c r="H133" t="str">
        <f t="shared" si="237"/>
        <v>ECDC</v>
      </c>
      <c r="I133" t="str">
        <f t="shared" si="237"/>
        <v>used</v>
      </c>
      <c r="J133" t="str">
        <f t="shared" si="237"/>
        <v>relative</v>
      </c>
      <c r="K133" t="str">
        <f t="shared" si="237"/>
        <v>X2</v>
      </c>
    </row>
    <row r="134" spans="1:11" x14ac:dyDescent="0.35">
      <c r="A134" s="88">
        <v>133</v>
      </c>
      <c r="B134" t="s">
        <v>126</v>
      </c>
      <c r="C134" t="str">
        <f t="shared" ref="C134:E134" si="238">C121</f>
        <v>vaccination</v>
      </c>
      <c r="D134" t="str">
        <f t="shared" si="238"/>
        <v>HCWs</v>
      </c>
      <c r="E134" t="str">
        <f t="shared" si="238"/>
        <v>2009-2010</v>
      </c>
      <c r="F134">
        <v>53.6</v>
      </c>
      <c r="G134" t="str">
        <f t="shared" ref="G134:K134" si="239">G121</f>
        <v>coverage rate (0-100%)</v>
      </c>
      <c r="H134" t="str">
        <f t="shared" si="239"/>
        <v>ECDC</v>
      </c>
      <c r="I134" t="str">
        <f t="shared" si="239"/>
        <v>used</v>
      </c>
      <c r="J134" t="str">
        <f t="shared" si="239"/>
        <v>relative</v>
      </c>
      <c r="K134" t="str">
        <f t="shared" si="239"/>
        <v>X3</v>
      </c>
    </row>
    <row r="135" spans="1:11" x14ac:dyDescent="0.35">
      <c r="A135" s="88">
        <v>134</v>
      </c>
      <c r="B135" t="s">
        <v>126</v>
      </c>
      <c r="C135" t="str">
        <f t="shared" ref="C135:E135" si="240">C122</f>
        <v>vaccination</v>
      </c>
      <c r="D135" t="str">
        <f t="shared" si="240"/>
        <v>Staff of long-term care facilities</v>
      </c>
      <c r="E135" t="str">
        <f t="shared" si="240"/>
        <v>2009-2010</v>
      </c>
      <c r="F135">
        <v>0</v>
      </c>
      <c r="G135" t="str">
        <f t="shared" ref="G135:K135" si="241">G122</f>
        <v>coverage rate (0-100%)</v>
      </c>
      <c r="H135" t="str">
        <f t="shared" si="241"/>
        <v>ECDC</v>
      </c>
      <c r="I135" t="str">
        <f t="shared" si="241"/>
        <v>used</v>
      </c>
      <c r="J135" t="str">
        <f t="shared" si="241"/>
        <v>relative</v>
      </c>
      <c r="K135" t="str">
        <f t="shared" si="241"/>
        <v>X4</v>
      </c>
    </row>
    <row r="136" spans="1:11" x14ac:dyDescent="0.35">
      <c r="A136" s="88">
        <v>135</v>
      </c>
      <c r="B136" t="s">
        <v>126</v>
      </c>
      <c r="C136" t="str">
        <f t="shared" ref="C136:E136" si="242">C123</f>
        <v>vaccination</v>
      </c>
      <c r="D136" t="str">
        <f t="shared" si="242"/>
        <v>Residents of long-term care facilities</v>
      </c>
      <c r="E136" t="str">
        <f t="shared" si="242"/>
        <v>2009-2010</v>
      </c>
      <c r="F136">
        <v>0</v>
      </c>
      <c r="G136" t="str">
        <f t="shared" ref="G136:K136" si="243">G123</f>
        <v>coverage rate (0-100%)</v>
      </c>
      <c r="H136" t="str">
        <f t="shared" si="243"/>
        <v>ECDC</v>
      </c>
      <c r="I136" t="str">
        <f t="shared" si="243"/>
        <v>used</v>
      </c>
      <c r="J136" t="str">
        <f t="shared" si="243"/>
        <v>relative</v>
      </c>
      <c r="K136" t="str">
        <f t="shared" si="243"/>
        <v>X5</v>
      </c>
    </row>
    <row r="137" spans="1:11" x14ac:dyDescent="0.35">
      <c r="A137" s="88">
        <v>136</v>
      </c>
      <c r="B137" t="s">
        <v>126</v>
      </c>
      <c r="C137" t="str">
        <f t="shared" ref="C137:E137" si="244">C124</f>
        <v>vaccination</v>
      </c>
      <c r="D137" t="str">
        <f t="shared" si="244"/>
        <v>Older population groups</v>
      </c>
      <c r="E137" t="str">
        <f t="shared" si="244"/>
        <v>2009-2010</v>
      </c>
      <c r="F137">
        <v>31.8</v>
      </c>
      <c r="G137" t="str">
        <f t="shared" ref="G137:K137" si="245">G124</f>
        <v>coverage rate (0-100%)</v>
      </c>
      <c r="H137" t="str">
        <f t="shared" si="245"/>
        <v>ECDC</v>
      </c>
      <c r="I137" t="str">
        <f t="shared" si="245"/>
        <v>used</v>
      </c>
      <c r="J137" t="str">
        <f t="shared" si="245"/>
        <v>relative</v>
      </c>
      <c r="K137" t="str">
        <f t="shared" si="245"/>
        <v>X6</v>
      </c>
    </row>
    <row r="138" spans="1:11" x14ac:dyDescent="0.35">
      <c r="A138" s="88">
        <v>137</v>
      </c>
      <c r="B138" t="s">
        <v>126</v>
      </c>
      <c r="C138" t="str">
        <f t="shared" ref="C138:E138" si="246">C125</f>
        <v>impact</v>
      </c>
      <c r="D138" t="str">
        <f t="shared" si="246"/>
        <v>Anzahl der Todesfälle</v>
      </c>
      <c r="E138" t="str">
        <f t="shared" si="246"/>
        <v>2009-2010</v>
      </c>
      <c r="F138">
        <f>'only EU'!B9</f>
        <v>134</v>
      </c>
      <c r="G138" t="str">
        <f t="shared" ref="G138:K138" si="247">G125</f>
        <v>capita</v>
      </c>
      <c r="H138" t="str">
        <f t="shared" si="247"/>
        <v>Statista</v>
      </c>
      <c r="I138" t="str">
        <f t="shared" si="247"/>
        <v>background</v>
      </c>
      <c r="J138" t="str">
        <f t="shared" si="247"/>
        <v>absolute</v>
      </c>
      <c r="K138" t="str">
        <f t="shared" si="247"/>
        <v>no</v>
      </c>
    </row>
    <row r="139" spans="1:11" x14ac:dyDescent="0.35">
      <c r="A139" s="88">
        <v>138</v>
      </c>
      <c r="B139" t="s">
        <v>126</v>
      </c>
      <c r="C139" t="str">
        <f t="shared" ref="C139:E139" si="248">C126</f>
        <v>impact</v>
      </c>
      <c r="D139" t="str">
        <f t="shared" si="248"/>
        <v>Anzahl der Infizierten</v>
      </c>
      <c r="E139">
        <f t="shared" si="248"/>
        <v>2009</v>
      </c>
      <c r="F139">
        <f>'only EU'!B65</f>
        <v>153</v>
      </c>
      <c r="G139" t="str">
        <f t="shared" ref="G139:K139" si="249">G126</f>
        <v>capita</v>
      </c>
      <c r="H139" t="str">
        <f t="shared" si="249"/>
        <v>Statista</v>
      </c>
      <c r="I139" t="str">
        <f t="shared" si="249"/>
        <v>background</v>
      </c>
      <c r="J139" t="str">
        <f t="shared" si="249"/>
        <v>absolute</v>
      </c>
      <c r="K139" t="str">
        <f t="shared" si="249"/>
        <v>no</v>
      </c>
    </row>
    <row r="140" spans="1:11" x14ac:dyDescent="0.35">
      <c r="A140" s="88">
        <v>139</v>
      </c>
      <c r="B140" t="s">
        <v>126</v>
      </c>
      <c r="C140" t="str">
        <f t="shared" ref="C140:E140" si="250">C127</f>
        <v>environment</v>
      </c>
      <c r="D140" t="str">
        <f t="shared" si="250"/>
        <v>Population density</v>
      </c>
      <c r="E140">
        <f t="shared" si="250"/>
        <v>2017</v>
      </c>
      <c r="F140">
        <f>'only EU'!B95</f>
        <v>107.3</v>
      </c>
      <c r="G140" t="str">
        <f t="shared" ref="G140:K140" si="251">G127</f>
        <v>capita/km2</v>
      </c>
      <c r="H140" t="str">
        <f t="shared" si="251"/>
        <v>Statista</v>
      </c>
      <c r="I140" t="str">
        <f t="shared" si="251"/>
        <v>used</v>
      </c>
      <c r="J140" t="str">
        <f t="shared" si="251"/>
        <v>relative</v>
      </c>
      <c r="K140" t="str">
        <f t="shared" si="251"/>
        <v>X7</v>
      </c>
    </row>
    <row r="141" spans="1:11" x14ac:dyDescent="0.35">
      <c r="A141" s="88">
        <v>140</v>
      </c>
      <c r="B141" t="s">
        <v>126</v>
      </c>
      <c r="C141" t="str">
        <f t="shared" ref="C141:E141" si="252">C128</f>
        <v>environment</v>
      </c>
      <c r="D141" t="str">
        <f t="shared" si="252"/>
        <v>Urbanisation grade</v>
      </c>
      <c r="E141">
        <f t="shared" si="252"/>
        <v>2018</v>
      </c>
      <c r="F141" s="104">
        <f>'only EU'!B135</f>
        <v>0.71350000000000002</v>
      </c>
      <c r="G141" t="str">
        <f t="shared" ref="G141:K141" si="253">G128</f>
        <v>%</v>
      </c>
      <c r="H141" t="str">
        <f t="shared" si="253"/>
        <v>Statista</v>
      </c>
      <c r="I141" t="str">
        <f t="shared" si="253"/>
        <v>used</v>
      </c>
      <c r="J141" t="str">
        <f t="shared" si="253"/>
        <v>relative</v>
      </c>
      <c r="K141" t="str">
        <f t="shared" si="253"/>
        <v>X8</v>
      </c>
    </row>
    <row r="142" spans="1:11" x14ac:dyDescent="0.35">
      <c r="A142" s="88">
        <v>141</v>
      </c>
      <c r="B142" t="s">
        <v>126</v>
      </c>
      <c r="C142" t="str">
        <f t="shared" ref="C142:E142" si="254">C129</f>
        <v>benchmark</v>
      </c>
      <c r="D142" t="str">
        <f t="shared" si="254"/>
        <v>Population</v>
      </c>
      <c r="E142">
        <f t="shared" si="254"/>
        <v>2009</v>
      </c>
      <c r="F142" s="105">
        <f>'Sheet 1'!B32</f>
        <v>10030975</v>
      </c>
      <c r="G142" t="str">
        <f t="shared" ref="G142:K142" si="255">G129</f>
        <v>capita</v>
      </c>
      <c r="H142" t="str">
        <f t="shared" si="255"/>
        <v>Eurostat</v>
      </c>
      <c r="I142" t="str">
        <f t="shared" si="255"/>
        <v>background</v>
      </c>
      <c r="J142" t="str">
        <f t="shared" si="255"/>
        <v>absolute</v>
      </c>
      <c r="K142" t="str">
        <f t="shared" si="255"/>
        <v>no</v>
      </c>
    </row>
    <row r="143" spans="1:11" x14ac:dyDescent="0.35">
      <c r="A143" s="88">
        <v>142</v>
      </c>
      <c r="B143" t="s">
        <v>126</v>
      </c>
      <c r="C143" t="str">
        <f t="shared" ref="C143:E143" si="256">C130</f>
        <v>impact</v>
      </c>
      <c r="D143" t="str">
        <f t="shared" si="256"/>
        <v>Death ratio</v>
      </c>
      <c r="E143" t="str">
        <f t="shared" si="256"/>
        <v>irrelevant</v>
      </c>
      <c r="F143" s="84">
        <f>F138/F142*1000000</f>
        <v>13.358621669379097</v>
      </c>
      <c r="G143" t="str">
        <f t="shared" ref="G143:K143" si="257">G130</f>
        <v>rate compared to 1.000.000 capita</v>
      </c>
      <c r="H143" t="str">
        <f t="shared" si="257"/>
        <v>calculation</v>
      </c>
      <c r="I143" t="str">
        <f t="shared" si="257"/>
        <v>used</v>
      </c>
      <c r="J143" t="str">
        <f t="shared" si="257"/>
        <v>relative</v>
      </c>
      <c r="K143" t="str">
        <f t="shared" si="257"/>
        <v>Y</v>
      </c>
    </row>
    <row r="144" spans="1:11" x14ac:dyDescent="0.35">
      <c r="A144" s="88">
        <v>143</v>
      </c>
      <c r="B144" t="s">
        <v>126</v>
      </c>
      <c r="C144" t="str">
        <f t="shared" ref="C144:E144" si="258">C131</f>
        <v>impact</v>
      </c>
      <c r="D144" t="str">
        <f t="shared" si="258"/>
        <v>Infection ratio</v>
      </c>
      <c r="E144" t="str">
        <f t="shared" si="258"/>
        <v>irrelevant</v>
      </c>
      <c r="F144" s="84">
        <f>F139/F142*1000000</f>
        <v>15.25275459264927</v>
      </c>
      <c r="G144" t="str">
        <f t="shared" ref="G144:K144" si="259">G131</f>
        <v>rate compared to 1.000.000 capita</v>
      </c>
      <c r="H144" t="str">
        <f t="shared" si="259"/>
        <v>calculation</v>
      </c>
      <c r="I144" t="str">
        <f t="shared" si="259"/>
        <v>used</v>
      </c>
      <c r="J144" t="str">
        <f t="shared" si="259"/>
        <v>relative</v>
      </c>
      <c r="K144" t="str">
        <f t="shared" si="259"/>
        <v>X9</v>
      </c>
    </row>
    <row r="145" spans="1:11" x14ac:dyDescent="0.35">
      <c r="A145" s="88">
        <v>144</v>
      </c>
      <c r="B145" s="87" t="s">
        <v>884</v>
      </c>
      <c r="C145" s="87" t="str">
        <f t="shared" ref="C145:E145" si="260">C132</f>
        <v>vaccination</v>
      </c>
      <c r="D145" s="87" t="str">
        <f t="shared" si="260"/>
        <v>clinical risk groups</v>
      </c>
      <c r="E145" s="87" t="str">
        <f t="shared" si="260"/>
        <v>2009-2010</v>
      </c>
      <c r="F145" s="87">
        <v>0</v>
      </c>
      <c r="G145" s="87" t="str">
        <f t="shared" ref="G145:K145" si="261">G132</f>
        <v>coverage rate (0-100%)</v>
      </c>
      <c r="H145" s="87" t="str">
        <f t="shared" si="261"/>
        <v>ECDC</v>
      </c>
      <c r="I145" s="87" t="str">
        <f t="shared" si="261"/>
        <v>used</v>
      </c>
      <c r="J145" s="87" t="str">
        <f t="shared" si="261"/>
        <v>relative</v>
      </c>
      <c r="K145" s="87" t="str">
        <f t="shared" si="261"/>
        <v>X1</v>
      </c>
    </row>
    <row r="146" spans="1:11" x14ac:dyDescent="0.35">
      <c r="A146" s="88">
        <v>145</v>
      </c>
      <c r="B146" s="87" t="s">
        <v>884</v>
      </c>
      <c r="C146" s="87" t="str">
        <f t="shared" ref="C146:E146" si="262">C133</f>
        <v>vaccination</v>
      </c>
      <c r="D146" s="87" t="str">
        <f t="shared" si="262"/>
        <v>pregnant women</v>
      </c>
      <c r="E146" s="87" t="str">
        <f t="shared" si="262"/>
        <v>2009-2010</v>
      </c>
      <c r="F146" s="87">
        <v>0</v>
      </c>
      <c r="G146" s="87" t="str">
        <f t="shared" ref="G146:K146" si="263">G133</f>
        <v>coverage rate (0-100%)</v>
      </c>
      <c r="H146" s="87" t="str">
        <f t="shared" si="263"/>
        <v>ECDC</v>
      </c>
      <c r="I146" s="87" t="str">
        <f t="shared" si="263"/>
        <v>used</v>
      </c>
      <c r="J146" s="87" t="str">
        <f t="shared" si="263"/>
        <v>relative</v>
      </c>
      <c r="K146" s="87" t="str">
        <f t="shared" si="263"/>
        <v>X2</v>
      </c>
    </row>
    <row r="147" spans="1:11" x14ac:dyDescent="0.35">
      <c r="A147" s="88">
        <v>146</v>
      </c>
      <c r="B147" s="87" t="s">
        <v>884</v>
      </c>
      <c r="C147" s="87" t="str">
        <f t="shared" ref="C147:E147" si="264">C134</f>
        <v>vaccination</v>
      </c>
      <c r="D147" s="87" t="str">
        <f t="shared" si="264"/>
        <v>HCWs</v>
      </c>
      <c r="E147" s="87" t="str">
        <f t="shared" si="264"/>
        <v>2009-2010</v>
      </c>
      <c r="F147" s="87">
        <v>0</v>
      </c>
      <c r="G147" s="87" t="str">
        <f t="shared" ref="G147:K147" si="265">G134</f>
        <v>coverage rate (0-100%)</v>
      </c>
      <c r="H147" s="87" t="str">
        <f t="shared" si="265"/>
        <v>ECDC</v>
      </c>
      <c r="I147" s="87" t="str">
        <f t="shared" si="265"/>
        <v>used</v>
      </c>
      <c r="J147" s="87" t="str">
        <f t="shared" si="265"/>
        <v>relative</v>
      </c>
      <c r="K147" s="87" t="str">
        <f t="shared" si="265"/>
        <v>X3</v>
      </c>
    </row>
    <row r="148" spans="1:11" x14ac:dyDescent="0.35">
      <c r="A148" s="88">
        <v>147</v>
      </c>
      <c r="B148" s="87" t="s">
        <v>884</v>
      </c>
      <c r="C148" s="87" t="str">
        <f t="shared" ref="C148:E148" si="266">C135</f>
        <v>vaccination</v>
      </c>
      <c r="D148" s="87" t="str">
        <f t="shared" si="266"/>
        <v>Staff of long-term care facilities</v>
      </c>
      <c r="E148" s="87" t="str">
        <f t="shared" si="266"/>
        <v>2009-2010</v>
      </c>
      <c r="F148" s="87">
        <v>0</v>
      </c>
      <c r="G148" s="87" t="str">
        <f t="shared" ref="G148:K148" si="267">G135</f>
        <v>coverage rate (0-100%)</v>
      </c>
      <c r="H148" s="87" t="str">
        <f t="shared" si="267"/>
        <v>ECDC</v>
      </c>
      <c r="I148" s="87" t="str">
        <f t="shared" si="267"/>
        <v>used</v>
      </c>
      <c r="J148" s="87" t="str">
        <f t="shared" si="267"/>
        <v>relative</v>
      </c>
      <c r="K148" s="87" t="str">
        <f t="shared" si="267"/>
        <v>X4</v>
      </c>
    </row>
    <row r="149" spans="1:11" x14ac:dyDescent="0.35">
      <c r="A149" s="88">
        <v>148</v>
      </c>
      <c r="B149" s="87" t="s">
        <v>884</v>
      </c>
      <c r="C149" s="87" t="str">
        <f t="shared" ref="C149:E149" si="268">C136</f>
        <v>vaccination</v>
      </c>
      <c r="D149" s="87" t="str">
        <f t="shared" si="268"/>
        <v>Residents of long-term care facilities</v>
      </c>
      <c r="E149" s="87" t="str">
        <f t="shared" si="268"/>
        <v>2009-2010</v>
      </c>
      <c r="F149" s="87">
        <v>0</v>
      </c>
      <c r="G149" s="87" t="str">
        <f t="shared" ref="G149:K149" si="269">G136</f>
        <v>coverage rate (0-100%)</v>
      </c>
      <c r="H149" s="87" t="str">
        <f t="shared" si="269"/>
        <v>ECDC</v>
      </c>
      <c r="I149" s="87" t="str">
        <f t="shared" si="269"/>
        <v>used</v>
      </c>
      <c r="J149" s="87" t="str">
        <f t="shared" si="269"/>
        <v>relative</v>
      </c>
      <c r="K149" s="87" t="str">
        <f t="shared" si="269"/>
        <v>X5</v>
      </c>
    </row>
    <row r="150" spans="1:11" x14ac:dyDescent="0.35">
      <c r="A150" s="88">
        <v>149</v>
      </c>
      <c r="B150" s="87" t="s">
        <v>884</v>
      </c>
      <c r="C150" s="87" t="str">
        <f t="shared" ref="C150:E150" si="270">C137</f>
        <v>vaccination</v>
      </c>
      <c r="D150" s="87" t="str">
        <f t="shared" si="270"/>
        <v>Older population groups</v>
      </c>
      <c r="E150" s="87" t="str">
        <f t="shared" si="270"/>
        <v>2009-2010</v>
      </c>
      <c r="F150" s="87">
        <v>42</v>
      </c>
      <c r="G150" s="87" t="str">
        <f t="shared" ref="G150:K150" si="271">G137</f>
        <v>coverage rate (0-100%)</v>
      </c>
      <c r="H150" s="87" t="str">
        <f t="shared" si="271"/>
        <v>ECDC</v>
      </c>
      <c r="I150" s="87" t="str">
        <f t="shared" si="271"/>
        <v>used</v>
      </c>
      <c r="J150" s="87" t="str">
        <f t="shared" si="271"/>
        <v>relative</v>
      </c>
      <c r="K150" s="87" t="str">
        <f t="shared" si="271"/>
        <v>X6</v>
      </c>
    </row>
    <row r="151" spans="1:11" x14ac:dyDescent="0.35">
      <c r="A151" s="88">
        <v>150</v>
      </c>
      <c r="B151" s="87" t="s">
        <v>884</v>
      </c>
      <c r="C151" s="87" t="str">
        <f t="shared" ref="C151:E151" si="272">C138</f>
        <v>impact</v>
      </c>
      <c r="D151" s="87" t="str">
        <f t="shared" si="272"/>
        <v>Anzahl der Todesfälle</v>
      </c>
      <c r="E151" s="87" t="str">
        <f t="shared" si="272"/>
        <v>2009-2010</v>
      </c>
      <c r="F151" s="87">
        <f>'only EU'!B31</f>
        <v>2</v>
      </c>
      <c r="G151" s="87" t="str">
        <f t="shared" ref="G151:K151" si="273">G138</f>
        <v>capita</v>
      </c>
      <c r="H151" s="87" t="str">
        <f t="shared" si="273"/>
        <v>Statista</v>
      </c>
      <c r="I151" s="87" t="str">
        <f t="shared" si="273"/>
        <v>background</v>
      </c>
      <c r="J151" s="87" t="str">
        <f t="shared" si="273"/>
        <v>absolute</v>
      </c>
      <c r="K151" s="87" t="str">
        <f t="shared" si="273"/>
        <v>no</v>
      </c>
    </row>
    <row r="152" spans="1:11" x14ac:dyDescent="0.35">
      <c r="A152" s="88">
        <v>151</v>
      </c>
      <c r="B152" s="87" t="s">
        <v>884</v>
      </c>
      <c r="C152" s="87" t="str">
        <f t="shared" ref="C152:E152" si="274">C139</f>
        <v>impact</v>
      </c>
      <c r="D152" s="87" t="str">
        <f t="shared" si="274"/>
        <v>Anzahl der Infizierten</v>
      </c>
      <c r="E152" s="87">
        <f t="shared" si="274"/>
        <v>2009</v>
      </c>
      <c r="F152" s="87">
        <f>'only EU'!B62</f>
        <v>176</v>
      </c>
      <c r="G152" s="87" t="str">
        <f t="shared" ref="G152:K152" si="275">G139</f>
        <v>capita</v>
      </c>
      <c r="H152" s="87" t="str">
        <f t="shared" si="275"/>
        <v>Statista</v>
      </c>
      <c r="I152" s="87" t="str">
        <f t="shared" si="275"/>
        <v>background</v>
      </c>
      <c r="J152" s="87" t="str">
        <f t="shared" si="275"/>
        <v>absolute</v>
      </c>
      <c r="K152" s="87" t="str">
        <f t="shared" si="275"/>
        <v>no</v>
      </c>
    </row>
    <row r="153" spans="1:11" x14ac:dyDescent="0.35">
      <c r="A153" s="88">
        <v>152</v>
      </c>
      <c r="B153" s="87" t="s">
        <v>884</v>
      </c>
      <c r="C153" s="87" t="str">
        <f t="shared" ref="C153:E153" si="276">C140</f>
        <v>environment</v>
      </c>
      <c r="D153" s="87" t="str">
        <f t="shared" si="276"/>
        <v>Population density</v>
      </c>
      <c r="E153" s="87">
        <f t="shared" si="276"/>
        <v>2017</v>
      </c>
      <c r="F153" s="87">
        <f>'only EU'!B112</f>
        <v>3</v>
      </c>
      <c r="G153" s="87" t="str">
        <f t="shared" ref="G153:K153" si="277">G140</f>
        <v>capita/km2</v>
      </c>
      <c r="H153" s="87" t="str">
        <f t="shared" si="277"/>
        <v>Statista</v>
      </c>
      <c r="I153" s="87" t="str">
        <f t="shared" si="277"/>
        <v>used</v>
      </c>
      <c r="J153" s="87" t="str">
        <f t="shared" si="277"/>
        <v>relative</v>
      </c>
      <c r="K153" s="87" t="str">
        <f t="shared" si="277"/>
        <v>X7</v>
      </c>
    </row>
    <row r="154" spans="1:11" x14ac:dyDescent="0.35">
      <c r="A154" s="88">
        <v>153</v>
      </c>
      <c r="B154" s="87" t="s">
        <v>884</v>
      </c>
      <c r="C154" s="87" t="str">
        <f t="shared" ref="C154:E154" si="278">C141</f>
        <v>environment</v>
      </c>
      <c r="D154" s="87" t="str">
        <f t="shared" si="278"/>
        <v>Urbanisation grade</v>
      </c>
      <c r="E154" s="87">
        <f t="shared" si="278"/>
        <v>2018</v>
      </c>
      <c r="F154" s="89">
        <f>'only EU'!B150</f>
        <v>0.94400000000000006</v>
      </c>
      <c r="G154" s="87" t="str">
        <f t="shared" ref="G154:K154" si="279">G141</f>
        <v>%</v>
      </c>
      <c r="H154" s="87" t="str">
        <f t="shared" si="279"/>
        <v>Statista</v>
      </c>
      <c r="I154" s="87" t="str">
        <f t="shared" si="279"/>
        <v>used</v>
      </c>
      <c r="J154" s="87" t="str">
        <f t="shared" si="279"/>
        <v>relative</v>
      </c>
      <c r="K154" s="87" t="str">
        <f t="shared" si="279"/>
        <v>X8</v>
      </c>
    </row>
    <row r="155" spans="1:11" x14ac:dyDescent="0.35">
      <c r="A155" s="88">
        <v>154</v>
      </c>
      <c r="B155" s="87" t="s">
        <v>884</v>
      </c>
      <c r="C155" s="87" t="str">
        <f t="shared" ref="C155:E155" si="280">C142</f>
        <v>benchmark</v>
      </c>
      <c r="D155" s="87" t="str">
        <f t="shared" si="280"/>
        <v>Population</v>
      </c>
      <c r="E155" s="87">
        <f t="shared" si="280"/>
        <v>2009</v>
      </c>
      <c r="F155" s="106">
        <f>'Sheet 1'!B44</f>
        <v>319368</v>
      </c>
      <c r="G155" s="87" t="str">
        <f t="shared" ref="G155:K155" si="281">G142</f>
        <v>capita</v>
      </c>
      <c r="H155" s="87" t="str">
        <f t="shared" si="281"/>
        <v>Eurostat</v>
      </c>
      <c r="I155" s="87" t="str">
        <f t="shared" si="281"/>
        <v>background</v>
      </c>
      <c r="J155" s="87" t="str">
        <f t="shared" si="281"/>
        <v>absolute</v>
      </c>
      <c r="K155" s="87" t="str">
        <f t="shared" si="281"/>
        <v>no</v>
      </c>
    </row>
    <row r="156" spans="1:11" x14ac:dyDescent="0.35">
      <c r="A156" s="88">
        <v>155</v>
      </c>
      <c r="B156" s="87" t="s">
        <v>884</v>
      </c>
      <c r="C156" s="87" t="str">
        <f t="shared" ref="C156:E156" si="282">C143</f>
        <v>impact</v>
      </c>
      <c r="D156" s="87" t="str">
        <f t="shared" si="282"/>
        <v>Death ratio</v>
      </c>
      <c r="E156" s="87" t="str">
        <f t="shared" si="282"/>
        <v>irrelevant</v>
      </c>
      <c r="F156" s="84">
        <f>F151/F155*1000000</f>
        <v>6.2623681771498712</v>
      </c>
      <c r="G156" s="87" t="str">
        <f t="shared" ref="G156:K156" si="283">G143</f>
        <v>rate compared to 1.000.000 capita</v>
      </c>
      <c r="H156" s="87" t="str">
        <f t="shared" si="283"/>
        <v>calculation</v>
      </c>
      <c r="I156" s="87" t="str">
        <f t="shared" si="283"/>
        <v>used</v>
      </c>
      <c r="J156" s="87" t="str">
        <f t="shared" si="283"/>
        <v>relative</v>
      </c>
      <c r="K156" s="87" t="str">
        <f t="shared" si="283"/>
        <v>Y</v>
      </c>
    </row>
    <row r="157" spans="1:11" x14ac:dyDescent="0.35">
      <c r="A157" s="88">
        <v>156</v>
      </c>
      <c r="B157" s="87" t="s">
        <v>884</v>
      </c>
      <c r="C157" s="87" t="str">
        <f t="shared" ref="C157:E157" si="284">C144</f>
        <v>impact</v>
      </c>
      <c r="D157" s="87" t="str">
        <f t="shared" si="284"/>
        <v>Infection ratio</v>
      </c>
      <c r="E157" s="87" t="str">
        <f t="shared" si="284"/>
        <v>irrelevant</v>
      </c>
      <c r="F157" s="84">
        <f>F152/F155*1000000</f>
        <v>551.08839958918861</v>
      </c>
      <c r="G157" s="87" t="str">
        <f t="shared" ref="G157:K157" si="285">G144</f>
        <v>rate compared to 1.000.000 capita</v>
      </c>
      <c r="H157" s="87" t="str">
        <f t="shared" si="285"/>
        <v>calculation</v>
      </c>
      <c r="I157" s="87" t="str">
        <f t="shared" si="285"/>
        <v>used</v>
      </c>
      <c r="J157" s="87" t="str">
        <f t="shared" si="285"/>
        <v>relative</v>
      </c>
      <c r="K157" s="87" t="str">
        <f t="shared" si="285"/>
        <v>X9</v>
      </c>
    </row>
    <row r="158" spans="1:11" x14ac:dyDescent="0.35">
      <c r="A158" s="88">
        <v>157</v>
      </c>
      <c r="B158" t="s">
        <v>872</v>
      </c>
      <c r="C158" t="str">
        <f t="shared" ref="C158:E158" si="286">C145</f>
        <v>vaccination</v>
      </c>
      <c r="D158" t="str">
        <f t="shared" si="286"/>
        <v>clinical risk groups</v>
      </c>
      <c r="E158" t="str">
        <f t="shared" si="286"/>
        <v>2009-2010</v>
      </c>
      <c r="F158">
        <v>0</v>
      </c>
      <c r="G158" t="str">
        <f t="shared" ref="G158:K158" si="287">G145</f>
        <v>coverage rate (0-100%)</v>
      </c>
      <c r="H158" t="str">
        <f t="shared" si="287"/>
        <v>ECDC</v>
      </c>
      <c r="I158" t="str">
        <f t="shared" si="287"/>
        <v>used</v>
      </c>
      <c r="J158" t="str">
        <f t="shared" si="287"/>
        <v>relative</v>
      </c>
      <c r="K158" t="str">
        <f t="shared" si="287"/>
        <v>X1</v>
      </c>
    </row>
    <row r="159" spans="1:11" x14ac:dyDescent="0.35">
      <c r="A159" s="88">
        <v>158</v>
      </c>
      <c r="B159" t="s">
        <v>872</v>
      </c>
      <c r="C159" t="str">
        <f t="shared" ref="C159:E159" si="288">C146</f>
        <v>vaccination</v>
      </c>
      <c r="D159" t="str">
        <f t="shared" si="288"/>
        <v>pregnant women</v>
      </c>
      <c r="E159" t="str">
        <f t="shared" si="288"/>
        <v>2009-2010</v>
      </c>
      <c r="F159">
        <v>0</v>
      </c>
      <c r="G159" t="str">
        <f t="shared" ref="G159:K159" si="289">G146</f>
        <v>coverage rate (0-100%)</v>
      </c>
      <c r="H159" t="str">
        <f t="shared" si="289"/>
        <v>ECDC</v>
      </c>
      <c r="I159" t="str">
        <f t="shared" si="289"/>
        <v>used</v>
      </c>
      <c r="J159" t="str">
        <f t="shared" si="289"/>
        <v>relative</v>
      </c>
      <c r="K159" t="str">
        <f t="shared" si="289"/>
        <v>X2</v>
      </c>
    </row>
    <row r="160" spans="1:11" x14ac:dyDescent="0.35">
      <c r="A160" s="88">
        <v>159</v>
      </c>
      <c r="B160" t="s">
        <v>872</v>
      </c>
      <c r="C160" t="str">
        <f t="shared" ref="C160:E160" si="290">C147</f>
        <v>vaccination</v>
      </c>
      <c r="D160" t="str">
        <f t="shared" si="290"/>
        <v>HCWs</v>
      </c>
      <c r="E160" t="str">
        <f t="shared" si="290"/>
        <v>2009-2010</v>
      </c>
      <c r="F160">
        <v>0</v>
      </c>
      <c r="G160" t="str">
        <f t="shared" ref="G160:K160" si="291">G147</f>
        <v>coverage rate (0-100%)</v>
      </c>
      <c r="H160" t="str">
        <f t="shared" si="291"/>
        <v>ECDC</v>
      </c>
      <c r="I160" t="str">
        <f t="shared" si="291"/>
        <v>used</v>
      </c>
      <c r="J160" t="str">
        <f t="shared" si="291"/>
        <v>relative</v>
      </c>
      <c r="K160" t="str">
        <f t="shared" si="291"/>
        <v>X3</v>
      </c>
    </row>
    <row r="161" spans="1:11" x14ac:dyDescent="0.35">
      <c r="A161" s="88">
        <v>160</v>
      </c>
      <c r="B161" t="s">
        <v>872</v>
      </c>
      <c r="C161" t="str">
        <f t="shared" ref="C161:E161" si="292">C148</f>
        <v>vaccination</v>
      </c>
      <c r="D161" t="str">
        <f t="shared" si="292"/>
        <v>Staff of long-term care facilities</v>
      </c>
      <c r="E161" t="str">
        <f t="shared" si="292"/>
        <v>2009-2010</v>
      </c>
      <c r="F161">
        <v>0</v>
      </c>
      <c r="G161" t="str">
        <f t="shared" ref="G161:K161" si="293">G148</f>
        <v>coverage rate (0-100%)</v>
      </c>
      <c r="H161" t="str">
        <f t="shared" si="293"/>
        <v>ECDC</v>
      </c>
      <c r="I161" t="str">
        <f t="shared" si="293"/>
        <v>used</v>
      </c>
      <c r="J161" t="str">
        <f t="shared" si="293"/>
        <v>relative</v>
      </c>
      <c r="K161" t="str">
        <f t="shared" si="293"/>
        <v>X4</v>
      </c>
    </row>
    <row r="162" spans="1:11" x14ac:dyDescent="0.35">
      <c r="A162" s="88">
        <v>161</v>
      </c>
      <c r="B162" t="s">
        <v>872</v>
      </c>
      <c r="C162" t="str">
        <f t="shared" ref="C162:E162" si="294">C149</f>
        <v>vaccination</v>
      </c>
      <c r="D162" t="str">
        <f t="shared" si="294"/>
        <v>Residents of long-term care facilities</v>
      </c>
      <c r="E162" t="str">
        <f t="shared" si="294"/>
        <v>2009-2010</v>
      </c>
      <c r="F162">
        <v>0</v>
      </c>
      <c r="G162" t="str">
        <f t="shared" ref="G162:K162" si="295">G149</f>
        <v>coverage rate (0-100%)</v>
      </c>
      <c r="H162" t="str">
        <f t="shared" si="295"/>
        <v>ECDC</v>
      </c>
      <c r="I162" t="str">
        <f t="shared" si="295"/>
        <v>used</v>
      </c>
      <c r="J162" t="str">
        <f t="shared" si="295"/>
        <v>relative</v>
      </c>
      <c r="K162" t="str">
        <f t="shared" si="295"/>
        <v>X5</v>
      </c>
    </row>
    <row r="163" spans="1:11" x14ac:dyDescent="0.35">
      <c r="A163" s="88">
        <v>162</v>
      </c>
      <c r="B163" t="s">
        <v>872</v>
      </c>
      <c r="C163" t="str">
        <f t="shared" ref="C163:E163" si="296">C150</f>
        <v>vaccination</v>
      </c>
      <c r="D163" t="str">
        <f t="shared" si="296"/>
        <v>Older population groups</v>
      </c>
      <c r="E163" t="str">
        <f t="shared" si="296"/>
        <v>2009-2010</v>
      </c>
      <c r="F163">
        <v>53.8</v>
      </c>
      <c r="G163" t="str">
        <f t="shared" ref="G163:K163" si="297">G150</f>
        <v>coverage rate (0-100%)</v>
      </c>
      <c r="H163" t="str">
        <f t="shared" si="297"/>
        <v>ECDC</v>
      </c>
      <c r="I163" t="str">
        <f t="shared" si="297"/>
        <v>used</v>
      </c>
      <c r="J163" t="str">
        <f t="shared" si="297"/>
        <v>relative</v>
      </c>
      <c r="K163" t="str">
        <f t="shared" si="297"/>
        <v>X6</v>
      </c>
    </row>
    <row r="164" spans="1:11" x14ac:dyDescent="0.35">
      <c r="A164" s="88">
        <v>163</v>
      </c>
      <c r="B164" t="s">
        <v>872</v>
      </c>
      <c r="C164" t="str">
        <f t="shared" ref="C164:E164" si="298">C151</f>
        <v>impact</v>
      </c>
      <c r="D164" t="str">
        <f t="shared" si="298"/>
        <v>Anzahl der Todesfälle</v>
      </c>
      <c r="E164" t="str">
        <f t="shared" si="298"/>
        <v>2009-2010</v>
      </c>
      <c r="F164">
        <f>'only EU'!B22</f>
        <v>26</v>
      </c>
      <c r="G164" t="str">
        <f t="shared" ref="G164:K164" si="299">G151</f>
        <v>capita</v>
      </c>
      <c r="H164" t="str">
        <f t="shared" si="299"/>
        <v>Statista</v>
      </c>
      <c r="I164" t="str">
        <f t="shared" si="299"/>
        <v>background</v>
      </c>
      <c r="J164" t="str">
        <f t="shared" si="299"/>
        <v>absolute</v>
      </c>
      <c r="K164" t="str">
        <f t="shared" si="299"/>
        <v>no</v>
      </c>
    </row>
    <row r="165" spans="1:11" x14ac:dyDescent="0.35">
      <c r="A165" s="88">
        <v>164</v>
      </c>
      <c r="B165" t="s">
        <v>872</v>
      </c>
      <c r="C165" t="str">
        <f t="shared" ref="C165:E165" si="300">C152</f>
        <v>impact</v>
      </c>
      <c r="D165" t="str">
        <f t="shared" si="300"/>
        <v>Anzahl der Infizierten</v>
      </c>
      <c r="E165">
        <f t="shared" si="300"/>
        <v>2009</v>
      </c>
      <c r="F165">
        <f>'only EU'!B53</f>
        <v>815</v>
      </c>
      <c r="G165" t="str">
        <f t="shared" ref="G165:K165" si="301">G152</f>
        <v>capita</v>
      </c>
      <c r="H165" t="str">
        <f t="shared" si="301"/>
        <v>Statista</v>
      </c>
      <c r="I165" t="str">
        <f t="shared" si="301"/>
        <v>background</v>
      </c>
      <c r="J165" t="str">
        <f t="shared" si="301"/>
        <v>absolute</v>
      </c>
      <c r="K165" t="str">
        <f t="shared" si="301"/>
        <v>no</v>
      </c>
    </row>
    <row r="166" spans="1:11" x14ac:dyDescent="0.35">
      <c r="A166" s="88">
        <v>165</v>
      </c>
      <c r="B166" t="s">
        <v>872</v>
      </c>
      <c r="C166" t="str">
        <f t="shared" ref="C166:E166" si="302">C153</f>
        <v>environment</v>
      </c>
      <c r="D166" t="str">
        <f t="shared" si="302"/>
        <v>Population density</v>
      </c>
      <c r="E166">
        <f t="shared" si="302"/>
        <v>2017</v>
      </c>
      <c r="F166">
        <f>'only EU'!B104</f>
        <v>70</v>
      </c>
      <c r="G166" t="str">
        <f t="shared" ref="G166:K166" si="303">G153</f>
        <v>capita/km2</v>
      </c>
      <c r="H166" t="str">
        <f t="shared" si="303"/>
        <v>Statista</v>
      </c>
      <c r="I166" t="str">
        <f t="shared" si="303"/>
        <v>used</v>
      </c>
      <c r="J166" t="str">
        <f t="shared" si="303"/>
        <v>relative</v>
      </c>
      <c r="K166" t="str">
        <f t="shared" si="303"/>
        <v>X7</v>
      </c>
    </row>
    <row r="167" spans="1:11" x14ac:dyDescent="0.35">
      <c r="A167" s="88">
        <v>166</v>
      </c>
      <c r="B167" t="s">
        <v>872</v>
      </c>
      <c r="C167" t="str">
        <f t="shared" ref="C167:E167" si="304">C154</f>
        <v>environment</v>
      </c>
      <c r="D167" t="str">
        <f t="shared" si="304"/>
        <v>Urbanisation grade</v>
      </c>
      <c r="E167">
        <f t="shared" si="304"/>
        <v>2018</v>
      </c>
      <c r="F167" s="104">
        <f>'only EU'!B142</f>
        <v>0.63170000000000004</v>
      </c>
      <c r="G167" t="str">
        <f t="shared" ref="G167:K167" si="305">G154</f>
        <v>%</v>
      </c>
      <c r="H167" t="str">
        <f t="shared" si="305"/>
        <v>Statista</v>
      </c>
      <c r="I167" t="str">
        <f t="shared" si="305"/>
        <v>used</v>
      </c>
      <c r="J167" t="str">
        <f t="shared" si="305"/>
        <v>relative</v>
      </c>
      <c r="K167" t="str">
        <f t="shared" si="305"/>
        <v>X8</v>
      </c>
    </row>
    <row r="168" spans="1:11" x14ac:dyDescent="0.35">
      <c r="A168" s="88">
        <v>167</v>
      </c>
      <c r="B168" t="s">
        <v>872</v>
      </c>
      <c r="C168" t="str">
        <f t="shared" ref="C168:E168" si="306">C155</f>
        <v>benchmark</v>
      </c>
      <c r="D168" t="str">
        <f t="shared" si="306"/>
        <v>Population</v>
      </c>
      <c r="E168">
        <f t="shared" si="306"/>
        <v>2009</v>
      </c>
      <c r="F168" s="105">
        <f>'Sheet 1'!B21</f>
        <v>4521322</v>
      </c>
      <c r="G168" t="str">
        <f t="shared" ref="G168:K168" si="307">G155</f>
        <v>capita</v>
      </c>
      <c r="H168" t="str">
        <f t="shared" si="307"/>
        <v>Eurostat</v>
      </c>
      <c r="I168" t="str">
        <f t="shared" si="307"/>
        <v>background</v>
      </c>
      <c r="J168" t="str">
        <f t="shared" si="307"/>
        <v>absolute</v>
      </c>
      <c r="K168" t="str">
        <f t="shared" si="307"/>
        <v>no</v>
      </c>
    </row>
    <row r="169" spans="1:11" x14ac:dyDescent="0.35">
      <c r="A169" s="88">
        <v>168</v>
      </c>
      <c r="B169" t="s">
        <v>872</v>
      </c>
      <c r="C169" t="str">
        <f t="shared" ref="C169:E169" si="308">C156</f>
        <v>impact</v>
      </c>
      <c r="D169" t="str">
        <f t="shared" si="308"/>
        <v>Death ratio</v>
      </c>
      <c r="E169" t="str">
        <f t="shared" si="308"/>
        <v>irrelevant</v>
      </c>
      <c r="F169" s="84">
        <f>F164/F168*1000000</f>
        <v>5.7505304864373743</v>
      </c>
      <c r="G169" t="str">
        <f t="shared" ref="G169:K169" si="309">G156</f>
        <v>rate compared to 1.000.000 capita</v>
      </c>
      <c r="H169" t="str">
        <f t="shared" si="309"/>
        <v>calculation</v>
      </c>
      <c r="I169" t="str">
        <f t="shared" si="309"/>
        <v>used</v>
      </c>
      <c r="J169" t="str">
        <f t="shared" si="309"/>
        <v>relative</v>
      </c>
      <c r="K169" t="str">
        <f t="shared" si="309"/>
        <v>Y</v>
      </c>
    </row>
    <row r="170" spans="1:11" x14ac:dyDescent="0.35">
      <c r="A170" s="88">
        <v>169</v>
      </c>
      <c r="B170" t="s">
        <v>872</v>
      </c>
      <c r="C170" t="str">
        <f t="shared" ref="C170:E170" si="310">C157</f>
        <v>impact</v>
      </c>
      <c r="D170" t="str">
        <f t="shared" si="310"/>
        <v>Infection ratio</v>
      </c>
      <c r="E170" t="str">
        <f t="shared" si="310"/>
        <v>irrelevant</v>
      </c>
      <c r="F170" s="84">
        <f>F165/F168*1000000</f>
        <v>180.25701332486383</v>
      </c>
      <c r="G170" t="str">
        <f t="shared" ref="G170:K170" si="311">G157</f>
        <v>rate compared to 1.000.000 capita</v>
      </c>
      <c r="H170" t="str">
        <f t="shared" si="311"/>
        <v>calculation</v>
      </c>
      <c r="I170" t="str">
        <f t="shared" si="311"/>
        <v>used</v>
      </c>
      <c r="J170" t="str">
        <f t="shared" si="311"/>
        <v>relative</v>
      </c>
      <c r="K170" t="str">
        <f t="shared" si="311"/>
        <v>X9</v>
      </c>
    </row>
    <row r="171" spans="1:11" x14ac:dyDescent="0.35">
      <c r="A171" s="88">
        <v>170</v>
      </c>
      <c r="B171" s="87" t="s">
        <v>81</v>
      </c>
      <c r="C171" s="87" t="str">
        <f t="shared" ref="C171:E171" si="312">C158</f>
        <v>vaccination</v>
      </c>
      <c r="D171" s="87" t="str">
        <f t="shared" si="312"/>
        <v>clinical risk groups</v>
      </c>
      <c r="E171" s="87" t="str">
        <f t="shared" si="312"/>
        <v>2009-2010</v>
      </c>
      <c r="F171" s="87">
        <v>0</v>
      </c>
      <c r="G171" s="87" t="str">
        <f t="shared" ref="G171:K171" si="313">G158</f>
        <v>coverage rate (0-100%)</v>
      </c>
      <c r="H171" s="87" t="str">
        <f t="shared" si="313"/>
        <v>ECDC</v>
      </c>
      <c r="I171" s="87" t="str">
        <f t="shared" si="313"/>
        <v>used</v>
      </c>
      <c r="J171" s="87" t="str">
        <f t="shared" si="313"/>
        <v>relative</v>
      </c>
      <c r="K171" s="87" t="str">
        <f t="shared" si="313"/>
        <v>X1</v>
      </c>
    </row>
    <row r="172" spans="1:11" x14ac:dyDescent="0.35">
      <c r="A172" s="88">
        <v>171</v>
      </c>
      <c r="B172" s="87" t="s">
        <v>81</v>
      </c>
      <c r="C172" s="87" t="str">
        <f t="shared" ref="C172:E172" si="314">C159</f>
        <v>vaccination</v>
      </c>
      <c r="D172" s="87" t="str">
        <f t="shared" si="314"/>
        <v>pregnant women</v>
      </c>
      <c r="E172" s="87" t="str">
        <f t="shared" si="314"/>
        <v>2009-2010</v>
      </c>
      <c r="F172" s="87">
        <v>0</v>
      </c>
      <c r="G172" s="87" t="str">
        <f t="shared" ref="G172:K172" si="315">G159</f>
        <v>coverage rate (0-100%)</v>
      </c>
      <c r="H172" s="87" t="str">
        <f t="shared" si="315"/>
        <v>ECDC</v>
      </c>
      <c r="I172" s="87" t="str">
        <f t="shared" si="315"/>
        <v>used</v>
      </c>
      <c r="J172" s="87" t="str">
        <f t="shared" si="315"/>
        <v>relative</v>
      </c>
      <c r="K172" s="87" t="str">
        <f t="shared" si="315"/>
        <v>X2</v>
      </c>
    </row>
    <row r="173" spans="1:11" x14ac:dyDescent="0.35">
      <c r="A173" s="88">
        <v>172</v>
      </c>
      <c r="B173" s="87" t="s">
        <v>81</v>
      </c>
      <c r="C173" s="87" t="str">
        <f t="shared" ref="C173:E173" si="316">C160</f>
        <v>vaccination</v>
      </c>
      <c r="D173" s="87" t="str">
        <f t="shared" si="316"/>
        <v>HCWs</v>
      </c>
      <c r="E173" s="87" t="str">
        <f t="shared" si="316"/>
        <v>2009-2010</v>
      </c>
      <c r="F173" s="87">
        <v>0</v>
      </c>
      <c r="G173" s="87" t="str">
        <f t="shared" ref="G173:K173" si="317">G160</f>
        <v>coverage rate (0-100%)</v>
      </c>
      <c r="H173" s="87" t="str">
        <f t="shared" si="317"/>
        <v>ECDC</v>
      </c>
      <c r="I173" s="87" t="str">
        <f t="shared" si="317"/>
        <v>used</v>
      </c>
      <c r="J173" s="87" t="str">
        <f t="shared" si="317"/>
        <v>relative</v>
      </c>
      <c r="K173" s="87" t="str">
        <f t="shared" si="317"/>
        <v>X3</v>
      </c>
    </row>
    <row r="174" spans="1:11" x14ac:dyDescent="0.35">
      <c r="A174" s="88">
        <v>173</v>
      </c>
      <c r="B174" s="87" t="s">
        <v>81</v>
      </c>
      <c r="C174" s="87" t="str">
        <f t="shared" ref="C174:E174" si="318">C161</f>
        <v>vaccination</v>
      </c>
      <c r="D174" s="87" t="str">
        <f t="shared" si="318"/>
        <v>Staff of long-term care facilities</v>
      </c>
      <c r="E174" s="87" t="str">
        <f t="shared" si="318"/>
        <v>2009-2010</v>
      </c>
      <c r="F174" s="87">
        <v>0</v>
      </c>
      <c r="G174" s="87" t="str">
        <f t="shared" ref="G174:K174" si="319">G161</f>
        <v>coverage rate (0-100%)</v>
      </c>
      <c r="H174" s="87" t="str">
        <f t="shared" si="319"/>
        <v>ECDC</v>
      </c>
      <c r="I174" s="87" t="str">
        <f t="shared" si="319"/>
        <v>used</v>
      </c>
      <c r="J174" s="87" t="str">
        <f t="shared" si="319"/>
        <v>relative</v>
      </c>
      <c r="K174" s="87" t="str">
        <f t="shared" si="319"/>
        <v>X4</v>
      </c>
    </row>
    <row r="175" spans="1:11" x14ac:dyDescent="0.35">
      <c r="A175" s="88">
        <v>174</v>
      </c>
      <c r="B175" s="87" t="s">
        <v>81</v>
      </c>
      <c r="C175" s="87" t="str">
        <f t="shared" ref="C175:E175" si="320">C162</f>
        <v>vaccination</v>
      </c>
      <c r="D175" s="87" t="str">
        <f t="shared" si="320"/>
        <v>Residents of long-term care facilities</v>
      </c>
      <c r="E175" s="87" t="str">
        <f t="shared" si="320"/>
        <v>2009-2010</v>
      </c>
      <c r="F175" s="87">
        <v>0</v>
      </c>
      <c r="G175" s="87" t="str">
        <f t="shared" ref="G175:K175" si="321">G162</f>
        <v>coverage rate (0-100%)</v>
      </c>
      <c r="H175" s="87" t="str">
        <f t="shared" si="321"/>
        <v>ECDC</v>
      </c>
      <c r="I175" s="87" t="str">
        <f t="shared" si="321"/>
        <v>used</v>
      </c>
      <c r="J175" s="87" t="str">
        <f t="shared" si="321"/>
        <v>relative</v>
      </c>
      <c r="K175" s="87" t="str">
        <f t="shared" si="321"/>
        <v>X5</v>
      </c>
    </row>
    <row r="176" spans="1:11" x14ac:dyDescent="0.35">
      <c r="A176" s="88">
        <v>175</v>
      </c>
      <c r="B176" s="87" t="s">
        <v>81</v>
      </c>
      <c r="C176" s="87" t="str">
        <f t="shared" ref="C176:E176" si="322">C163</f>
        <v>vaccination</v>
      </c>
      <c r="D176" s="87" t="str">
        <f t="shared" si="322"/>
        <v>Older population groups</v>
      </c>
      <c r="E176" s="87" t="str">
        <f t="shared" si="322"/>
        <v>2009-2010</v>
      </c>
      <c r="F176" s="87">
        <v>65.599999999999994</v>
      </c>
      <c r="G176" s="87" t="str">
        <f t="shared" ref="G176:K176" si="323">G163</f>
        <v>coverage rate (0-100%)</v>
      </c>
      <c r="H176" s="87" t="str">
        <f t="shared" si="323"/>
        <v>ECDC</v>
      </c>
      <c r="I176" s="87" t="str">
        <f t="shared" si="323"/>
        <v>used</v>
      </c>
      <c r="J176" s="87" t="str">
        <f t="shared" si="323"/>
        <v>relative</v>
      </c>
      <c r="K176" s="87" t="str">
        <f t="shared" si="323"/>
        <v>X6</v>
      </c>
    </row>
    <row r="177" spans="1:11" x14ac:dyDescent="0.35">
      <c r="A177" s="88">
        <v>176</v>
      </c>
      <c r="B177" s="87" t="s">
        <v>81</v>
      </c>
      <c r="C177" s="87" t="str">
        <f t="shared" ref="C177:E177" si="324">C164</f>
        <v>impact</v>
      </c>
      <c r="D177" s="87" t="str">
        <f t="shared" si="324"/>
        <v>Anzahl der Todesfälle</v>
      </c>
      <c r="E177" s="87" t="str">
        <f t="shared" si="324"/>
        <v>2009-2010</v>
      </c>
      <c r="F177" s="87">
        <f>'only EU'!B6</f>
        <v>244</v>
      </c>
      <c r="G177" s="87" t="str">
        <f t="shared" ref="G177:K177" si="325">G164</f>
        <v>capita</v>
      </c>
      <c r="H177" s="87" t="str">
        <f t="shared" si="325"/>
        <v>Statista</v>
      </c>
      <c r="I177" s="87" t="str">
        <f t="shared" si="325"/>
        <v>background</v>
      </c>
      <c r="J177" s="87" t="str">
        <f t="shared" si="325"/>
        <v>absolute</v>
      </c>
      <c r="K177" s="87" t="str">
        <f t="shared" si="325"/>
        <v>no</v>
      </c>
    </row>
    <row r="178" spans="1:11" x14ac:dyDescent="0.35">
      <c r="A178" s="88">
        <v>177</v>
      </c>
      <c r="B178" s="87" t="s">
        <v>81</v>
      </c>
      <c r="C178" s="87" t="str">
        <f t="shared" ref="C178:E178" si="326">C165</f>
        <v>impact</v>
      </c>
      <c r="D178" s="87" t="str">
        <f t="shared" si="326"/>
        <v>Anzahl der Infizierten</v>
      </c>
      <c r="E178" s="87">
        <f t="shared" si="326"/>
        <v>2009</v>
      </c>
      <c r="F178" s="87">
        <f>'only EU'!B45</f>
        <v>2058</v>
      </c>
      <c r="G178" s="87" t="str">
        <f t="shared" ref="G178:K178" si="327">G165</f>
        <v>capita</v>
      </c>
      <c r="H178" s="87" t="str">
        <f t="shared" si="327"/>
        <v>Statista</v>
      </c>
      <c r="I178" s="87" t="str">
        <f t="shared" si="327"/>
        <v>background</v>
      </c>
      <c r="J178" s="87" t="str">
        <f t="shared" si="327"/>
        <v>absolute</v>
      </c>
      <c r="K178" s="87" t="str">
        <f t="shared" si="327"/>
        <v>no</v>
      </c>
    </row>
    <row r="179" spans="1:11" x14ac:dyDescent="0.35">
      <c r="A179" s="88">
        <v>178</v>
      </c>
      <c r="B179" s="87" t="s">
        <v>81</v>
      </c>
      <c r="C179" s="87" t="str">
        <f t="shared" ref="C179:E179" si="328">C166</f>
        <v>environment</v>
      </c>
      <c r="D179" s="87" t="str">
        <f t="shared" si="328"/>
        <v>Population density</v>
      </c>
      <c r="E179" s="87">
        <f t="shared" si="328"/>
        <v>2017</v>
      </c>
      <c r="F179" s="87">
        <f>'only EU'!B88</f>
        <v>203.3</v>
      </c>
      <c r="G179" s="87" t="str">
        <f t="shared" ref="G179:K179" si="329">G166</f>
        <v>capita/km2</v>
      </c>
      <c r="H179" s="87" t="str">
        <f t="shared" si="329"/>
        <v>Statista</v>
      </c>
      <c r="I179" s="87" t="str">
        <f t="shared" si="329"/>
        <v>used</v>
      </c>
      <c r="J179" s="87" t="str">
        <f t="shared" si="329"/>
        <v>relative</v>
      </c>
      <c r="K179" s="87" t="str">
        <f t="shared" si="329"/>
        <v>X7</v>
      </c>
    </row>
    <row r="180" spans="1:11" x14ac:dyDescent="0.35">
      <c r="A180" s="88">
        <v>179</v>
      </c>
      <c r="B180" s="87" t="s">
        <v>81</v>
      </c>
      <c r="C180" s="87" t="str">
        <f t="shared" ref="C180:E180" si="330">C167</f>
        <v>environment</v>
      </c>
      <c r="D180" s="87" t="str">
        <f t="shared" si="330"/>
        <v>Urbanisation grade</v>
      </c>
      <c r="E180" s="87">
        <f t="shared" si="330"/>
        <v>2018</v>
      </c>
      <c r="F180" s="89">
        <f>'only EU'!B136</f>
        <v>0.70440000000000003</v>
      </c>
      <c r="G180" s="87" t="str">
        <f t="shared" ref="G180:K180" si="331">G167</f>
        <v>%</v>
      </c>
      <c r="H180" s="87" t="str">
        <f t="shared" si="331"/>
        <v>Statista</v>
      </c>
      <c r="I180" s="87" t="str">
        <f t="shared" si="331"/>
        <v>used</v>
      </c>
      <c r="J180" s="87" t="str">
        <f t="shared" si="331"/>
        <v>relative</v>
      </c>
      <c r="K180" s="87" t="str">
        <f t="shared" si="331"/>
        <v>X8</v>
      </c>
    </row>
    <row r="181" spans="1:11" x14ac:dyDescent="0.35">
      <c r="A181" s="88">
        <v>180</v>
      </c>
      <c r="B181" s="87" t="s">
        <v>81</v>
      </c>
      <c r="C181" s="87" t="str">
        <f t="shared" ref="C181:E181" si="332">C168</f>
        <v>benchmark</v>
      </c>
      <c r="D181" s="87" t="str">
        <f t="shared" si="332"/>
        <v>Population</v>
      </c>
      <c r="E181" s="87">
        <f t="shared" si="332"/>
        <v>2009</v>
      </c>
      <c r="F181" s="106">
        <f>'Sheet 1'!B27</f>
        <v>59000586</v>
      </c>
      <c r="G181" s="87" t="str">
        <f t="shared" ref="G181:K181" si="333">G168</f>
        <v>capita</v>
      </c>
      <c r="H181" s="87" t="str">
        <f t="shared" si="333"/>
        <v>Eurostat</v>
      </c>
      <c r="I181" s="87" t="str">
        <f t="shared" si="333"/>
        <v>background</v>
      </c>
      <c r="J181" s="87" t="str">
        <f t="shared" si="333"/>
        <v>absolute</v>
      </c>
      <c r="K181" s="87" t="str">
        <f t="shared" si="333"/>
        <v>no</v>
      </c>
    </row>
    <row r="182" spans="1:11" x14ac:dyDescent="0.35">
      <c r="A182" s="88">
        <v>181</v>
      </c>
      <c r="B182" s="87" t="s">
        <v>81</v>
      </c>
      <c r="C182" s="87" t="str">
        <f t="shared" ref="C182:E182" si="334">C169</f>
        <v>impact</v>
      </c>
      <c r="D182" s="87" t="str">
        <f t="shared" si="334"/>
        <v>Death ratio</v>
      </c>
      <c r="E182" s="87" t="str">
        <f t="shared" si="334"/>
        <v>irrelevant</v>
      </c>
      <c r="F182" s="84">
        <f>F177/F181*1000000</f>
        <v>4.1355521451939481</v>
      </c>
      <c r="G182" s="87" t="str">
        <f t="shared" ref="G182:K182" si="335">G169</f>
        <v>rate compared to 1.000.000 capita</v>
      </c>
      <c r="H182" s="87" t="str">
        <f t="shared" si="335"/>
        <v>calculation</v>
      </c>
      <c r="I182" s="87" t="str">
        <f t="shared" si="335"/>
        <v>used</v>
      </c>
      <c r="J182" s="87" t="str">
        <f t="shared" si="335"/>
        <v>relative</v>
      </c>
      <c r="K182" s="87" t="str">
        <f t="shared" si="335"/>
        <v>Y</v>
      </c>
    </row>
    <row r="183" spans="1:11" x14ac:dyDescent="0.35">
      <c r="A183" s="88">
        <v>182</v>
      </c>
      <c r="B183" s="87" t="s">
        <v>81</v>
      </c>
      <c r="C183" s="87" t="str">
        <f t="shared" ref="C183:E183" si="336">C170</f>
        <v>impact</v>
      </c>
      <c r="D183" s="87" t="str">
        <f t="shared" si="336"/>
        <v>Infection ratio</v>
      </c>
      <c r="E183" s="87" t="str">
        <f t="shared" si="336"/>
        <v>irrelevant</v>
      </c>
      <c r="F183" s="84">
        <f>F178/F181*1000000</f>
        <v>34.881009486922721</v>
      </c>
      <c r="G183" s="87" t="str">
        <f t="shared" ref="G183:K183" si="337">G170</f>
        <v>rate compared to 1.000.000 capita</v>
      </c>
      <c r="H183" s="87" t="str">
        <f t="shared" si="337"/>
        <v>calculation</v>
      </c>
      <c r="I183" s="87" t="str">
        <f t="shared" si="337"/>
        <v>used</v>
      </c>
      <c r="J183" s="87" t="str">
        <f t="shared" si="337"/>
        <v>relative</v>
      </c>
      <c r="K183" s="87" t="str">
        <f t="shared" si="337"/>
        <v>X9</v>
      </c>
    </row>
    <row r="184" spans="1:11" x14ac:dyDescent="0.35">
      <c r="A184" s="88">
        <v>183</v>
      </c>
      <c r="B184" t="s">
        <v>877</v>
      </c>
      <c r="C184" t="str">
        <f t="shared" ref="C184:E184" si="338">C171</f>
        <v>vaccination</v>
      </c>
      <c r="D184" t="str">
        <f t="shared" si="338"/>
        <v>clinical risk groups</v>
      </c>
      <c r="E184" t="str">
        <f t="shared" si="338"/>
        <v>2009-2010</v>
      </c>
      <c r="F184">
        <v>0</v>
      </c>
      <c r="G184" t="str">
        <f t="shared" ref="G184:K184" si="339">G171</f>
        <v>coverage rate (0-100%)</v>
      </c>
      <c r="H184" t="str">
        <f t="shared" si="339"/>
        <v>ECDC</v>
      </c>
      <c r="I184" t="str">
        <f t="shared" si="339"/>
        <v>used</v>
      </c>
      <c r="J184" t="str">
        <f t="shared" si="339"/>
        <v>relative</v>
      </c>
      <c r="K184" t="str">
        <f t="shared" si="339"/>
        <v>X1</v>
      </c>
    </row>
    <row r="185" spans="1:11" x14ac:dyDescent="0.35">
      <c r="A185" s="88">
        <v>184</v>
      </c>
      <c r="B185" t="s">
        <v>877</v>
      </c>
      <c r="C185" t="str">
        <f t="shared" ref="C185:E185" si="340">C172</f>
        <v>vaccination</v>
      </c>
      <c r="D185" t="str">
        <f t="shared" si="340"/>
        <v>pregnant women</v>
      </c>
      <c r="E185" t="str">
        <f t="shared" si="340"/>
        <v>2009-2010</v>
      </c>
      <c r="F185">
        <v>0</v>
      </c>
      <c r="G185" t="str">
        <f t="shared" ref="G185:K185" si="341">G172</f>
        <v>coverage rate (0-100%)</v>
      </c>
      <c r="H185" t="str">
        <f t="shared" si="341"/>
        <v>ECDC</v>
      </c>
      <c r="I185" t="str">
        <f t="shared" si="341"/>
        <v>used</v>
      </c>
      <c r="J185" t="str">
        <f t="shared" si="341"/>
        <v>relative</v>
      </c>
      <c r="K185" t="str">
        <f t="shared" si="341"/>
        <v>X2</v>
      </c>
    </row>
    <row r="186" spans="1:11" x14ac:dyDescent="0.35">
      <c r="A186" s="88">
        <v>185</v>
      </c>
      <c r="B186" t="s">
        <v>877</v>
      </c>
      <c r="C186" t="str">
        <f t="shared" ref="C186:E186" si="342">C173</f>
        <v>vaccination</v>
      </c>
      <c r="D186" t="str">
        <f t="shared" si="342"/>
        <v>HCWs</v>
      </c>
      <c r="E186" t="str">
        <f t="shared" si="342"/>
        <v>2009-2010</v>
      </c>
      <c r="F186">
        <v>0</v>
      </c>
      <c r="G186" t="str">
        <f t="shared" ref="G186:K186" si="343">G173</f>
        <v>coverage rate (0-100%)</v>
      </c>
      <c r="H186" t="str">
        <f t="shared" si="343"/>
        <v>ECDC</v>
      </c>
      <c r="I186" t="str">
        <f t="shared" si="343"/>
        <v>used</v>
      </c>
      <c r="J186" t="str">
        <f t="shared" si="343"/>
        <v>relative</v>
      </c>
      <c r="K186" t="str">
        <f t="shared" si="343"/>
        <v>X3</v>
      </c>
    </row>
    <row r="187" spans="1:11" x14ac:dyDescent="0.35">
      <c r="A187" s="88">
        <v>186</v>
      </c>
      <c r="B187" t="s">
        <v>877</v>
      </c>
      <c r="C187" t="str">
        <f t="shared" ref="C187:E187" si="344">C174</f>
        <v>vaccination</v>
      </c>
      <c r="D187" t="str">
        <f t="shared" si="344"/>
        <v>Staff of long-term care facilities</v>
      </c>
      <c r="E187" t="str">
        <f t="shared" si="344"/>
        <v>2009-2010</v>
      </c>
      <c r="F187">
        <v>0</v>
      </c>
      <c r="G187" t="str">
        <f t="shared" ref="G187:K187" si="345">G174</f>
        <v>coverage rate (0-100%)</v>
      </c>
      <c r="H187" t="str">
        <f t="shared" si="345"/>
        <v>ECDC</v>
      </c>
      <c r="I187" t="str">
        <f t="shared" si="345"/>
        <v>used</v>
      </c>
      <c r="J187" t="str">
        <f t="shared" si="345"/>
        <v>relative</v>
      </c>
      <c r="K187" t="str">
        <f t="shared" si="345"/>
        <v>X4</v>
      </c>
    </row>
    <row r="188" spans="1:11" x14ac:dyDescent="0.35">
      <c r="A188" s="88">
        <v>187</v>
      </c>
      <c r="B188" t="s">
        <v>877</v>
      </c>
      <c r="C188" t="str">
        <f t="shared" ref="C188:E188" si="346">C175</f>
        <v>vaccination</v>
      </c>
      <c r="D188" t="str">
        <f t="shared" si="346"/>
        <v>Residents of long-term care facilities</v>
      </c>
      <c r="E188" t="str">
        <f t="shared" si="346"/>
        <v>2009-2010</v>
      </c>
      <c r="F188">
        <v>0</v>
      </c>
      <c r="G188" t="str">
        <f t="shared" ref="G188:K188" si="347">G175</f>
        <v>coverage rate (0-100%)</v>
      </c>
      <c r="H188" t="str">
        <f t="shared" si="347"/>
        <v>ECDC</v>
      </c>
      <c r="I188" t="str">
        <f t="shared" si="347"/>
        <v>used</v>
      </c>
      <c r="J188" t="str">
        <f t="shared" si="347"/>
        <v>relative</v>
      </c>
      <c r="K188" t="str">
        <f t="shared" si="347"/>
        <v>X5</v>
      </c>
    </row>
    <row r="189" spans="1:11" x14ac:dyDescent="0.35">
      <c r="A189" s="88">
        <v>188</v>
      </c>
      <c r="B189" t="s">
        <v>877</v>
      </c>
      <c r="C189" t="str">
        <f t="shared" ref="C189:E189" si="348">C176</f>
        <v>vaccination</v>
      </c>
      <c r="D189" t="str">
        <f t="shared" si="348"/>
        <v>Older population groups</v>
      </c>
      <c r="E189" t="str">
        <f t="shared" si="348"/>
        <v>2009-2010</v>
      </c>
      <c r="F189">
        <v>2.1</v>
      </c>
      <c r="G189" t="str">
        <f t="shared" ref="G189:K189" si="349">G176</f>
        <v>coverage rate (0-100%)</v>
      </c>
      <c r="H189" t="str">
        <f t="shared" si="349"/>
        <v>ECDC</v>
      </c>
      <c r="I189" t="str">
        <f t="shared" si="349"/>
        <v>used</v>
      </c>
      <c r="J189" t="str">
        <f t="shared" si="349"/>
        <v>relative</v>
      </c>
      <c r="K189" t="str">
        <f t="shared" si="349"/>
        <v>X6</v>
      </c>
    </row>
    <row r="190" spans="1:11" x14ac:dyDescent="0.35">
      <c r="A190" s="88">
        <v>189</v>
      </c>
      <c r="B190" t="s">
        <v>877</v>
      </c>
      <c r="C190" t="str">
        <f t="shared" ref="C190:E190" si="350">C177</f>
        <v>impact</v>
      </c>
      <c r="D190" t="str">
        <f t="shared" si="350"/>
        <v>Anzahl der Todesfälle</v>
      </c>
      <c r="E190" t="str">
        <f t="shared" si="350"/>
        <v>2009-2010</v>
      </c>
      <c r="F190">
        <f>'only EU'!B18</f>
        <v>34</v>
      </c>
      <c r="G190" t="str">
        <f t="shared" ref="G190:K190" si="351">G177</f>
        <v>capita</v>
      </c>
      <c r="H190" t="str">
        <f t="shared" si="351"/>
        <v>Statista</v>
      </c>
      <c r="I190" t="str">
        <f t="shared" si="351"/>
        <v>background</v>
      </c>
      <c r="J190" t="str">
        <f t="shared" si="351"/>
        <v>absolute</v>
      </c>
      <c r="K190" t="str">
        <f t="shared" si="351"/>
        <v>no</v>
      </c>
    </row>
    <row r="191" spans="1:11" x14ac:dyDescent="0.35">
      <c r="A191" s="88">
        <v>190</v>
      </c>
      <c r="B191" t="s">
        <v>877</v>
      </c>
      <c r="C191" t="str">
        <f t="shared" ref="C191:E191" si="352">C178</f>
        <v>impact</v>
      </c>
      <c r="D191" t="str">
        <f t="shared" si="352"/>
        <v>Anzahl der Infizierten</v>
      </c>
      <c r="E191">
        <f t="shared" si="352"/>
        <v>2009</v>
      </c>
      <c r="F191">
        <f>'only EU'!B71</f>
        <v>27</v>
      </c>
      <c r="G191" t="str">
        <f t="shared" ref="G191:K191" si="353">G178</f>
        <v>capita</v>
      </c>
      <c r="H191" t="str">
        <f t="shared" si="353"/>
        <v>Statista</v>
      </c>
      <c r="I191" t="str">
        <f t="shared" si="353"/>
        <v>background</v>
      </c>
      <c r="J191" t="str">
        <f t="shared" si="353"/>
        <v>absolute</v>
      </c>
      <c r="K191" t="str">
        <f t="shared" si="353"/>
        <v>no</v>
      </c>
    </row>
    <row r="192" spans="1:11" x14ac:dyDescent="0.35">
      <c r="A192" s="88">
        <v>191</v>
      </c>
      <c r="B192" t="s">
        <v>877</v>
      </c>
      <c r="C192" t="str">
        <f t="shared" ref="C192:E192" si="354">C179</f>
        <v>environment</v>
      </c>
      <c r="D192" t="str">
        <f t="shared" si="354"/>
        <v>Population density</v>
      </c>
      <c r="E192">
        <f t="shared" si="354"/>
        <v>2017</v>
      </c>
      <c r="F192">
        <f>'only EU'!B107</f>
        <v>30.7</v>
      </c>
      <c r="G192" t="str">
        <f t="shared" ref="G192:K192" si="355">G179</f>
        <v>capita/km2</v>
      </c>
      <c r="H192" t="str">
        <f t="shared" si="355"/>
        <v>Statista</v>
      </c>
      <c r="I192" t="str">
        <f t="shared" si="355"/>
        <v>used</v>
      </c>
      <c r="J192" t="str">
        <f t="shared" si="355"/>
        <v>relative</v>
      </c>
      <c r="K192" t="str">
        <f t="shared" si="355"/>
        <v>X7</v>
      </c>
    </row>
    <row r="193" spans="1:11" x14ac:dyDescent="0.35">
      <c r="A193" s="88">
        <v>192</v>
      </c>
      <c r="B193" t="s">
        <v>877</v>
      </c>
      <c r="C193" t="str">
        <f t="shared" ref="C193:E193" si="356">C180</f>
        <v>environment</v>
      </c>
      <c r="D193" t="str">
        <f t="shared" si="356"/>
        <v>Urbanisation grade</v>
      </c>
      <c r="E193">
        <f t="shared" si="356"/>
        <v>2018</v>
      </c>
      <c r="F193" s="104">
        <f>'only EU'!B138</f>
        <v>0.68140000000000001</v>
      </c>
      <c r="G193" t="str">
        <f t="shared" ref="G193:K193" si="357">G180</f>
        <v>%</v>
      </c>
      <c r="H193" t="str">
        <f t="shared" si="357"/>
        <v>Statista</v>
      </c>
      <c r="I193" t="str">
        <f t="shared" si="357"/>
        <v>used</v>
      </c>
      <c r="J193" t="str">
        <f t="shared" si="357"/>
        <v>relative</v>
      </c>
      <c r="K193" t="str">
        <f t="shared" si="357"/>
        <v>X8</v>
      </c>
    </row>
    <row r="194" spans="1:11" x14ac:dyDescent="0.35">
      <c r="A194" s="88">
        <v>193</v>
      </c>
      <c r="B194" t="s">
        <v>877</v>
      </c>
      <c r="C194" t="str">
        <f t="shared" ref="C194:E194" si="358">C181</f>
        <v>benchmark</v>
      </c>
      <c r="D194" t="str">
        <f t="shared" si="358"/>
        <v>Population</v>
      </c>
      <c r="E194">
        <f t="shared" si="358"/>
        <v>2009</v>
      </c>
      <c r="F194" s="105">
        <f>'Sheet 1'!B29</f>
        <v>2162834</v>
      </c>
      <c r="G194" t="str">
        <f t="shared" ref="G194:K194" si="359">G181</f>
        <v>capita</v>
      </c>
      <c r="H194" t="str">
        <f t="shared" si="359"/>
        <v>Eurostat</v>
      </c>
      <c r="I194" t="str">
        <f t="shared" si="359"/>
        <v>background</v>
      </c>
      <c r="J194" t="str">
        <f t="shared" si="359"/>
        <v>absolute</v>
      </c>
      <c r="K194" t="str">
        <f t="shared" si="359"/>
        <v>no</v>
      </c>
    </row>
    <row r="195" spans="1:11" x14ac:dyDescent="0.35">
      <c r="A195" s="88">
        <v>194</v>
      </c>
      <c r="B195" t="s">
        <v>877</v>
      </c>
      <c r="C195" t="str">
        <f t="shared" ref="C195:E195" si="360">C182</f>
        <v>impact</v>
      </c>
      <c r="D195" t="str">
        <f t="shared" si="360"/>
        <v>Death ratio</v>
      </c>
      <c r="E195" t="str">
        <f t="shared" si="360"/>
        <v>irrelevant</v>
      </c>
      <c r="F195" s="84">
        <f>F190/F194*1000000</f>
        <v>15.720115367152543</v>
      </c>
      <c r="G195" t="str">
        <f t="shared" ref="G195:K195" si="361">G182</f>
        <v>rate compared to 1.000.000 capita</v>
      </c>
      <c r="H195" t="str">
        <f t="shared" si="361"/>
        <v>calculation</v>
      </c>
      <c r="I195" t="str">
        <f t="shared" si="361"/>
        <v>used</v>
      </c>
      <c r="J195" t="str">
        <f t="shared" si="361"/>
        <v>relative</v>
      </c>
      <c r="K195" t="str">
        <f t="shared" si="361"/>
        <v>Y</v>
      </c>
    </row>
    <row r="196" spans="1:11" x14ac:dyDescent="0.35">
      <c r="A196" s="88">
        <v>195</v>
      </c>
      <c r="B196" t="s">
        <v>877</v>
      </c>
      <c r="C196" t="str">
        <f t="shared" ref="C196:E196" si="362">C183</f>
        <v>impact</v>
      </c>
      <c r="D196" t="str">
        <f t="shared" si="362"/>
        <v>Infection ratio</v>
      </c>
      <c r="E196" t="str">
        <f t="shared" si="362"/>
        <v>irrelevant</v>
      </c>
      <c r="F196" s="84">
        <f>F191/F194*1000000</f>
        <v>12.483621026856431</v>
      </c>
      <c r="G196" t="str">
        <f t="shared" ref="G196:K196" si="363">G183</f>
        <v>rate compared to 1.000.000 capita</v>
      </c>
      <c r="H196" t="str">
        <f t="shared" si="363"/>
        <v>calculation</v>
      </c>
      <c r="I196" t="str">
        <f t="shared" si="363"/>
        <v>used</v>
      </c>
      <c r="J196" t="str">
        <f t="shared" si="363"/>
        <v>relative</v>
      </c>
      <c r="K196" t="str">
        <f t="shared" si="363"/>
        <v>X9</v>
      </c>
    </row>
    <row r="197" spans="1:11" x14ac:dyDescent="0.35">
      <c r="A197" s="88">
        <v>196</v>
      </c>
      <c r="B197" s="87" t="s">
        <v>878</v>
      </c>
      <c r="C197" s="87" t="str">
        <f t="shared" ref="C197:E197" si="364">C184</f>
        <v>vaccination</v>
      </c>
      <c r="D197" s="87" t="str">
        <f t="shared" si="364"/>
        <v>clinical risk groups</v>
      </c>
      <c r="E197" s="87" t="str">
        <f t="shared" si="364"/>
        <v>2009-2010</v>
      </c>
      <c r="F197" s="87">
        <v>0</v>
      </c>
      <c r="G197" s="87" t="str">
        <f t="shared" ref="G197:K197" si="365">G184</f>
        <v>coverage rate (0-100%)</v>
      </c>
      <c r="H197" s="87" t="str">
        <f t="shared" si="365"/>
        <v>ECDC</v>
      </c>
      <c r="I197" s="87" t="str">
        <f t="shared" si="365"/>
        <v>used</v>
      </c>
      <c r="J197" s="87" t="str">
        <f t="shared" si="365"/>
        <v>relative</v>
      </c>
      <c r="K197" s="87" t="str">
        <f t="shared" si="365"/>
        <v>X1</v>
      </c>
    </row>
    <row r="198" spans="1:11" x14ac:dyDescent="0.35">
      <c r="A198" s="88">
        <v>197</v>
      </c>
      <c r="B198" s="87" t="s">
        <v>878</v>
      </c>
      <c r="C198" s="87" t="str">
        <f t="shared" ref="C198:E198" si="366">C185</f>
        <v>vaccination</v>
      </c>
      <c r="D198" s="87" t="str">
        <f t="shared" si="366"/>
        <v>pregnant women</v>
      </c>
      <c r="E198" s="87" t="str">
        <f t="shared" si="366"/>
        <v>2009-2010</v>
      </c>
      <c r="F198" s="87">
        <v>0</v>
      </c>
      <c r="G198" s="87" t="str">
        <f t="shared" ref="G198:K198" si="367">G185</f>
        <v>coverage rate (0-100%)</v>
      </c>
      <c r="H198" s="87" t="str">
        <f t="shared" si="367"/>
        <v>ECDC</v>
      </c>
      <c r="I198" s="87" t="str">
        <f t="shared" si="367"/>
        <v>used</v>
      </c>
      <c r="J198" s="87" t="str">
        <f t="shared" si="367"/>
        <v>relative</v>
      </c>
      <c r="K198" s="87" t="str">
        <f t="shared" si="367"/>
        <v>X2</v>
      </c>
    </row>
    <row r="199" spans="1:11" x14ac:dyDescent="0.35">
      <c r="A199" s="88">
        <v>198</v>
      </c>
      <c r="B199" s="87" t="s">
        <v>878</v>
      </c>
      <c r="C199" s="87" t="str">
        <f t="shared" ref="C199:E199" si="368">C186</f>
        <v>vaccination</v>
      </c>
      <c r="D199" s="87" t="str">
        <f t="shared" si="368"/>
        <v>HCWs</v>
      </c>
      <c r="E199" s="87" t="str">
        <f t="shared" si="368"/>
        <v>2009-2010</v>
      </c>
      <c r="F199" s="87">
        <v>23.5</v>
      </c>
      <c r="G199" s="87" t="str">
        <f t="shared" ref="G199:K199" si="369">G186</f>
        <v>coverage rate (0-100%)</v>
      </c>
      <c r="H199" s="87" t="str">
        <f t="shared" si="369"/>
        <v>ECDC</v>
      </c>
      <c r="I199" s="87" t="str">
        <f t="shared" si="369"/>
        <v>used</v>
      </c>
      <c r="J199" s="87" t="str">
        <f t="shared" si="369"/>
        <v>relative</v>
      </c>
      <c r="K199" s="87" t="str">
        <f t="shared" si="369"/>
        <v>X3</v>
      </c>
    </row>
    <row r="200" spans="1:11" x14ac:dyDescent="0.35">
      <c r="A200" s="88">
        <v>199</v>
      </c>
      <c r="B200" s="87" t="s">
        <v>878</v>
      </c>
      <c r="C200" s="87" t="str">
        <f t="shared" ref="C200:E200" si="370">C187</f>
        <v>vaccination</v>
      </c>
      <c r="D200" s="87" t="str">
        <f t="shared" si="370"/>
        <v>Staff of long-term care facilities</v>
      </c>
      <c r="E200" s="87" t="str">
        <f t="shared" si="370"/>
        <v>2009-2010</v>
      </c>
      <c r="F200" s="87">
        <v>0</v>
      </c>
      <c r="G200" s="87" t="str">
        <f t="shared" ref="G200:K200" si="371">G187</f>
        <v>coverage rate (0-100%)</v>
      </c>
      <c r="H200" s="87" t="str">
        <f t="shared" si="371"/>
        <v>ECDC</v>
      </c>
      <c r="I200" s="87" t="str">
        <f t="shared" si="371"/>
        <v>used</v>
      </c>
      <c r="J200" s="87" t="str">
        <f t="shared" si="371"/>
        <v>relative</v>
      </c>
      <c r="K200" s="87" t="str">
        <f t="shared" si="371"/>
        <v>X4</v>
      </c>
    </row>
    <row r="201" spans="1:11" x14ac:dyDescent="0.35">
      <c r="A201" s="88">
        <v>200</v>
      </c>
      <c r="B201" s="87" t="s">
        <v>878</v>
      </c>
      <c r="C201" s="87" t="str">
        <f t="shared" ref="C201:E201" si="372">C188</f>
        <v>vaccination</v>
      </c>
      <c r="D201" s="87" t="str">
        <f t="shared" si="372"/>
        <v>Residents of long-term care facilities</v>
      </c>
      <c r="E201" s="87" t="str">
        <f t="shared" si="372"/>
        <v>2009-2010</v>
      </c>
      <c r="F201" s="87">
        <v>0</v>
      </c>
      <c r="G201" s="87" t="str">
        <f t="shared" ref="G201:K201" si="373">G188</f>
        <v>coverage rate (0-100%)</v>
      </c>
      <c r="H201" s="87" t="str">
        <f t="shared" si="373"/>
        <v>ECDC</v>
      </c>
      <c r="I201" s="87" t="str">
        <f t="shared" si="373"/>
        <v>used</v>
      </c>
      <c r="J201" s="87" t="str">
        <f t="shared" si="373"/>
        <v>relative</v>
      </c>
      <c r="K201" s="87" t="str">
        <f t="shared" si="373"/>
        <v>X5</v>
      </c>
    </row>
    <row r="202" spans="1:11" x14ac:dyDescent="0.35">
      <c r="A202" s="88">
        <v>201</v>
      </c>
      <c r="B202" s="87" t="s">
        <v>878</v>
      </c>
      <c r="C202" s="87" t="str">
        <f t="shared" ref="C202:E202" si="374">C189</f>
        <v>vaccination</v>
      </c>
      <c r="D202" s="87" t="str">
        <f t="shared" si="374"/>
        <v>Older population groups</v>
      </c>
      <c r="E202" s="87" t="str">
        <f t="shared" si="374"/>
        <v>2009-2010</v>
      </c>
      <c r="F202" s="87">
        <v>21.7</v>
      </c>
      <c r="G202" s="87" t="str">
        <f t="shared" ref="G202:K202" si="375">G189</f>
        <v>coverage rate (0-100%)</v>
      </c>
      <c r="H202" s="87" t="str">
        <f t="shared" si="375"/>
        <v>ECDC</v>
      </c>
      <c r="I202" s="87" t="str">
        <f t="shared" si="375"/>
        <v>used</v>
      </c>
      <c r="J202" s="87" t="str">
        <f t="shared" si="375"/>
        <v>relative</v>
      </c>
      <c r="K202" s="87" t="str">
        <f t="shared" si="375"/>
        <v>X6</v>
      </c>
    </row>
    <row r="203" spans="1:11" x14ac:dyDescent="0.35">
      <c r="A203" s="88">
        <v>202</v>
      </c>
      <c r="B203" s="87" t="s">
        <v>878</v>
      </c>
      <c r="C203" s="87" t="str">
        <f t="shared" ref="C203:E203" si="376">C190</f>
        <v>impact</v>
      </c>
      <c r="D203" s="87" t="str">
        <f t="shared" si="376"/>
        <v>Anzahl der Todesfälle</v>
      </c>
      <c r="E203" s="87" t="str">
        <f t="shared" si="376"/>
        <v>2009-2010</v>
      </c>
      <c r="F203" s="87">
        <f>'only EU'!B70</f>
        <v>51</v>
      </c>
      <c r="G203" s="87" t="str">
        <f t="shared" ref="G203:K203" si="377">G190</f>
        <v>capita</v>
      </c>
      <c r="H203" s="87" t="str">
        <f t="shared" si="377"/>
        <v>Statista</v>
      </c>
      <c r="I203" s="87" t="str">
        <f t="shared" si="377"/>
        <v>background</v>
      </c>
      <c r="J203" s="87" t="str">
        <f t="shared" si="377"/>
        <v>absolute</v>
      </c>
      <c r="K203" s="87" t="str">
        <f t="shared" si="377"/>
        <v>no</v>
      </c>
    </row>
    <row r="204" spans="1:11" x14ac:dyDescent="0.35">
      <c r="A204" s="88">
        <v>203</v>
      </c>
      <c r="B204" s="87" t="s">
        <v>878</v>
      </c>
      <c r="C204" s="87" t="str">
        <f t="shared" ref="C204:E204" si="378">C191</f>
        <v>impact</v>
      </c>
      <c r="D204" s="87" t="str">
        <f t="shared" si="378"/>
        <v>Anzahl der Infizierten</v>
      </c>
      <c r="E204" s="87">
        <f t="shared" si="378"/>
        <v>2009</v>
      </c>
      <c r="F204" s="87">
        <f>'only EU'!B106</f>
        <v>45.2</v>
      </c>
      <c r="G204" s="87" t="str">
        <f t="shared" ref="G204:K204" si="379">G191</f>
        <v>capita</v>
      </c>
      <c r="H204" s="87" t="str">
        <f t="shared" si="379"/>
        <v>Statista</v>
      </c>
      <c r="I204" s="87" t="str">
        <f t="shared" si="379"/>
        <v>background</v>
      </c>
      <c r="J204" s="87" t="str">
        <f t="shared" si="379"/>
        <v>absolute</v>
      </c>
      <c r="K204" s="87" t="str">
        <f t="shared" si="379"/>
        <v>no</v>
      </c>
    </row>
    <row r="205" spans="1:11" x14ac:dyDescent="0.35">
      <c r="A205" s="88">
        <v>204</v>
      </c>
      <c r="B205" s="87" t="s">
        <v>878</v>
      </c>
      <c r="C205" s="87" t="str">
        <f t="shared" ref="C205:E205" si="380">C192</f>
        <v>environment</v>
      </c>
      <c r="D205" s="87" t="str">
        <f t="shared" si="380"/>
        <v>Population density</v>
      </c>
      <c r="E205" s="87">
        <f t="shared" si="380"/>
        <v>2017</v>
      </c>
      <c r="F205" s="101">
        <f>'only EU'!B106</f>
        <v>45.2</v>
      </c>
      <c r="G205" s="87" t="str">
        <f t="shared" ref="G205:K205" si="381">G192</f>
        <v>capita/km2</v>
      </c>
      <c r="H205" s="87" t="str">
        <f t="shared" si="381"/>
        <v>Statista</v>
      </c>
      <c r="I205" s="87" t="str">
        <f t="shared" si="381"/>
        <v>used</v>
      </c>
      <c r="J205" s="87" t="str">
        <f t="shared" si="381"/>
        <v>relative</v>
      </c>
      <c r="K205" s="87" t="str">
        <f t="shared" si="381"/>
        <v>X7</v>
      </c>
    </row>
    <row r="206" spans="1:11" x14ac:dyDescent="0.35">
      <c r="A206" s="88">
        <v>205</v>
      </c>
      <c r="B206" s="87" t="s">
        <v>878</v>
      </c>
      <c r="C206" s="87" t="str">
        <f t="shared" ref="C206:E206" si="382">C193</f>
        <v>environment</v>
      </c>
      <c r="D206" s="87" t="str">
        <f t="shared" si="382"/>
        <v>Urbanisation grade</v>
      </c>
      <c r="E206" s="87">
        <f t="shared" si="382"/>
        <v>2018</v>
      </c>
      <c r="F206" s="89">
        <f>'only EU'!B139</f>
        <v>0.67679999999999996</v>
      </c>
      <c r="G206" s="87" t="str">
        <f t="shared" ref="G206:K206" si="383">G193</f>
        <v>%</v>
      </c>
      <c r="H206" s="87" t="str">
        <f t="shared" si="383"/>
        <v>Statista</v>
      </c>
      <c r="I206" s="87" t="str">
        <f t="shared" si="383"/>
        <v>used</v>
      </c>
      <c r="J206" s="87" t="str">
        <f t="shared" si="383"/>
        <v>relative</v>
      </c>
      <c r="K206" s="87" t="str">
        <f t="shared" si="383"/>
        <v>X8</v>
      </c>
    </row>
    <row r="207" spans="1:11" x14ac:dyDescent="0.35">
      <c r="A207" s="88">
        <v>206</v>
      </c>
      <c r="B207" s="87" t="s">
        <v>878</v>
      </c>
      <c r="C207" s="87" t="str">
        <f t="shared" ref="C207:E207" si="384">C194</f>
        <v>benchmark</v>
      </c>
      <c r="D207" s="87" t="str">
        <f t="shared" si="384"/>
        <v>Population</v>
      </c>
      <c r="E207" s="87">
        <f t="shared" si="384"/>
        <v>2009</v>
      </c>
      <c r="F207" s="106">
        <f>'Sheet 1'!B30</f>
        <v>3183856</v>
      </c>
      <c r="G207" s="87" t="str">
        <f t="shared" ref="G207:K207" si="385">G194</f>
        <v>capita</v>
      </c>
      <c r="H207" s="87" t="str">
        <f t="shared" si="385"/>
        <v>Eurostat</v>
      </c>
      <c r="I207" s="87" t="str">
        <f t="shared" si="385"/>
        <v>background</v>
      </c>
      <c r="J207" s="87" t="str">
        <f t="shared" si="385"/>
        <v>absolute</v>
      </c>
      <c r="K207" s="87" t="str">
        <f t="shared" si="385"/>
        <v>no</v>
      </c>
    </row>
    <row r="208" spans="1:11" x14ac:dyDescent="0.35">
      <c r="A208" s="88">
        <v>207</v>
      </c>
      <c r="B208" s="87" t="s">
        <v>878</v>
      </c>
      <c r="C208" s="87" t="str">
        <f t="shared" ref="C208:E208" si="386">C195</f>
        <v>impact</v>
      </c>
      <c r="D208" s="87" t="str">
        <f t="shared" si="386"/>
        <v>Death ratio</v>
      </c>
      <c r="E208" s="87" t="str">
        <f t="shared" si="386"/>
        <v>irrelevant</v>
      </c>
      <c r="F208" s="84">
        <f>F203/F207*1000000</f>
        <v>16.018312385987304</v>
      </c>
      <c r="G208" s="87" t="str">
        <f t="shared" ref="G208:K208" si="387">G195</f>
        <v>rate compared to 1.000.000 capita</v>
      </c>
      <c r="H208" s="87" t="str">
        <f t="shared" si="387"/>
        <v>calculation</v>
      </c>
      <c r="I208" s="87" t="str">
        <f t="shared" si="387"/>
        <v>used</v>
      </c>
      <c r="J208" s="87" t="str">
        <f t="shared" si="387"/>
        <v>relative</v>
      </c>
      <c r="K208" s="87" t="str">
        <f t="shared" si="387"/>
        <v>Y</v>
      </c>
    </row>
    <row r="209" spans="1:11" x14ac:dyDescent="0.35">
      <c r="A209" s="88">
        <v>208</v>
      </c>
      <c r="B209" s="87" t="s">
        <v>878</v>
      </c>
      <c r="C209" s="87" t="str">
        <f t="shared" ref="C209:E209" si="388">C196</f>
        <v>impact</v>
      </c>
      <c r="D209" s="87" t="str">
        <f t="shared" si="388"/>
        <v>Infection ratio</v>
      </c>
      <c r="E209" s="87" t="str">
        <f t="shared" si="388"/>
        <v>irrelevant</v>
      </c>
      <c r="F209" s="84">
        <f>F204/F207*1000000</f>
        <v>14.196621957776985</v>
      </c>
      <c r="G209" s="87" t="str">
        <f t="shared" ref="G209:K209" si="389">G196</f>
        <v>rate compared to 1.000.000 capita</v>
      </c>
      <c r="H209" s="87" t="str">
        <f t="shared" si="389"/>
        <v>calculation</v>
      </c>
      <c r="I209" s="87" t="str">
        <f t="shared" si="389"/>
        <v>used</v>
      </c>
      <c r="J209" s="87" t="str">
        <f t="shared" si="389"/>
        <v>relative</v>
      </c>
      <c r="K209" s="87" t="str">
        <f t="shared" si="389"/>
        <v>X9</v>
      </c>
    </row>
    <row r="210" spans="1:11" x14ac:dyDescent="0.35">
      <c r="A210" s="88">
        <v>209</v>
      </c>
      <c r="B210" t="s">
        <v>879</v>
      </c>
      <c r="C210" t="str">
        <f t="shared" ref="C210:E210" si="390">C197</f>
        <v>vaccination</v>
      </c>
      <c r="D210" t="str">
        <f t="shared" si="390"/>
        <v>clinical risk groups</v>
      </c>
      <c r="E210" t="str">
        <f t="shared" si="390"/>
        <v>2009-2010</v>
      </c>
      <c r="F210">
        <v>0</v>
      </c>
      <c r="G210" t="str">
        <f t="shared" ref="G210:K210" si="391">G197</f>
        <v>coverage rate (0-100%)</v>
      </c>
      <c r="H210" t="str">
        <f t="shared" si="391"/>
        <v>ECDC</v>
      </c>
      <c r="I210" t="str">
        <f t="shared" si="391"/>
        <v>used</v>
      </c>
      <c r="J210" t="str">
        <f t="shared" si="391"/>
        <v>relative</v>
      </c>
      <c r="K210" t="str">
        <f t="shared" si="391"/>
        <v>X1</v>
      </c>
    </row>
    <row r="211" spans="1:11" x14ac:dyDescent="0.35">
      <c r="A211" s="88">
        <v>210</v>
      </c>
      <c r="B211" t="s">
        <v>879</v>
      </c>
      <c r="C211" t="str">
        <f t="shared" ref="C211:E211" si="392">C198</f>
        <v>vaccination</v>
      </c>
      <c r="D211" t="str">
        <f t="shared" si="392"/>
        <v>pregnant women</v>
      </c>
      <c r="E211" t="str">
        <f t="shared" si="392"/>
        <v>2009-2010</v>
      </c>
      <c r="F211">
        <v>0</v>
      </c>
      <c r="G211" t="str">
        <f t="shared" ref="G211:K211" si="393">G198</f>
        <v>coverage rate (0-100%)</v>
      </c>
      <c r="H211" t="str">
        <f t="shared" si="393"/>
        <v>ECDC</v>
      </c>
      <c r="I211" t="str">
        <f t="shared" si="393"/>
        <v>used</v>
      </c>
      <c r="J211" t="str">
        <f t="shared" si="393"/>
        <v>relative</v>
      </c>
      <c r="K211" t="str">
        <f t="shared" si="393"/>
        <v>X2</v>
      </c>
    </row>
    <row r="212" spans="1:11" x14ac:dyDescent="0.35">
      <c r="A212" s="88">
        <v>211</v>
      </c>
      <c r="B212" t="s">
        <v>879</v>
      </c>
      <c r="C212" t="str">
        <f t="shared" ref="C212:E212" si="394">C199</f>
        <v>vaccination</v>
      </c>
      <c r="D212" t="str">
        <f t="shared" si="394"/>
        <v>HCWs</v>
      </c>
      <c r="E212" t="str">
        <f t="shared" si="394"/>
        <v>2009-2010</v>
      </c>
      <c r="F212">
        <v>0</v>
      </c>
      <c r="G212" t="str">
        <f t="shared" ref="G212:K212" si="395">G199</f>
        <v>coverage rate (0-100%)</v>
      </c>
      <c r="H212" t="str">
        <f t="shared" si="395"/>
        <v>ECDC</v>
      </c>
      <c r="I212" t="str">
        <f t="shared" si="395"/>
        <v>used</v>
      </c>
      <c r="J212" t="str">
        <f t="shared" si="395"/>
        <v>relative</v>
      </c>
      <c r="K212" t="str">
        <f t="shared" si="395"/>
        <v>X3</v>
      </c>
    </row>
    <row r="213" spans="1:11" x14ac:dyDescent="0.35">
      <c r="A213" s="88">
        <v>212</v>
      </c>
      <c r="B213" t="s">
        <v>879</v>
      </c>
      <c r="C213" t="str">
        <f t="shared" ref="C213:E213" si="396">C200</f>
        <v>vaccination</v>
      </c>
      <c r="D213" t="str">
        <f t="shared" si="396"/>
        <v>Staff of long-term care facilities</v>
      </c>
      <c r="E213" t="str">
        <f t="shared" si="396"/>
        <v>2009-2010</v>
      </c>
      <c r="F213">
        <v>0</v>
      </c>
      <c r="G213" t="str">
        <f t="shared" ref="G213:K213" si="397">G200</f>
        <v>coverage rate (0-100%)</v>
      </c>
      <c r="H213" t="str">
        <f t="shared" si="397"/>
        <v>ECDC</v>
      </c>
      <c r="I213" t="str">
        <f t="shared" si="397"/>
        <v>used</v>
      </c>
      <c r="J213" t="str">
        <f t="shared" si="397"/>
        <v>relative</v>
      </c>
      <c r="K213" t="str">
        <f t="shared" si="397"/>
        <v>X4</v>
      </c>
    </row>
    <row r="214" spans="1:11" x14ac:dyDescent="0.35">
      <c r="A214" s="88">
        <v>213</v>
      </c>
      <c r="B214" t="s">
        <v>879</v>
      </c>
      <c r="C214" t="str">
        <f t="shared" ref="C214:E214" si="398">C201</f>
        <v>vaccination</v>
      </c>
      <c r="D214" t="str">
        <f t="shared" si="398"/>
        <v>Residents of long-term care facilities</v>
      </c>
      <c r="E214" t="str">
        <f t="shared" si="398"/>
        <v>2009-2010</v>
      </c>
      <c r="F214">
        <v>0</v>
      </c>
      <c r="G214" t="str">
        <f t="shared" ref="G214:K214" si="399">G201</f>
        <v>coverage rate (0-100%)</v>
      </c>
      <c r="H214" t="str">
        <f t="shared" si="399"/>
        <v>ECDC</v>
      </c>
      <c r="I214" t="str">
        <f t="shared" si="399"/>
        <v>used</v>
      </c>
      <c r="J214" t="str">
        <f t="shared" si="399"/>
        <v>relative</v>
      </c>
      <c r="K214" t="str">
        <f t="shared" si="399"/>
        <v>X5</v>
      </c>
    </row>
    <row r="215" spans="1:11" x14ac:dyDescent="0.35">
      <c r="A215" s="88">
        <v>214</v>
      </c>
      <c r="B215" t="s">
        <v>879</v>
      </c>
      <c r="C215" t="str">
        <f t="shared" ref="C215:E215" si="400">C202</f>
        <v>vaccination</v>
      </c>
      <c r="D215" t="str">
        <f t="shared" si="400"/>
        <v>Older population groups</v>
      </c>
      <c r="E215" t="str">
        <f t="shared" si="400"/>
        <v>2009-2010</v>
      </c>
      <c r="F215">
        <v>52.4</v>
      </c>
      <c r="G215" t="str">
        <f t="shared" ref="G215:K215" si="401">G202</f>
        <v>coverage rate (0-100%)</v>
      </c>
      <c r="H215" t="str">
        <f t="shared" si="401"/>
        <v>ECDC</v>
      </c>
      <c r="I215" t="str">
        <f t="shared" si="401"/>
        <v>used</v>
      </c>
      <c r="J215" t="str">
        <f t="shared" si="401"/>
        <v>relative</v>
      </c>
      <c r="K215" t="str">
        <f t="shared" si="401"/>
        <v>X6</v>
      </c>
    </row>
    <row r="216" spans="1:11" x14ac:dyDescent="0.35">
      <c r="A216" s="88">
        <v>215</v>
      </c>
      <c r="B216" t="s">
        <v>879</v>
      </c>
      <c r="C216" t="str">
        <f t="shared" ref="C216:E216" si="402">C203</f>
        <v>impact</v>
      </c>
      <c r="D216" t="str">
        <f t="shared" si="402"/>
        <v>Anzahl der Todesfälle</v>
      </c>
      <c r="E216" t="str">
        <f t="shared" si="402"/>
        <v>2009-2010</v>
      </c>
      <c r="F216">
        <f>'only EU'!B30</f>
        <v>3</v>
      </c>
      <c r="G216" t="str">
        <f t="shared" ref="G216:K216" si="403">G203</f>
        <v>capita</v>
      </c>
      <c r="H216" t="str">
        <f t="shared" si="403"/>
        <v>Statista</v>
      </c>
      <c r="I216" t="str">
        <f t="shared" si="403"/>
        <v>background</v>
      </c>
      <c r="J216" t="str">
        <f t="shared" si="403"/>
        <v>absolute</v>
      </c>
      <c r="K216" t="str">
        <f t="shared" si="403"/>
        <v>no</v>
      </c>
    </row>
    <row r="217" spans="1:11" x14ac:dyDescent="0.35">
      <c r="A217" s="88">
        <v>216</v>
      </c>
      <c r="B217" t="s">
        <v>879</v>
      </c>
      <c r="C217" t="str">
        <f t="shared" ref="C217:E217" si="404">C204</f>
        <v>impact</v>
      </c>
      <c r="D217" t="str">
        <f t="shared" si="404"/>
        <v>Anzahl der Infizierten</v>
      </c>
      <c r="E217">
        <f t="shared" si="404"/>
        <v>2009</v>
      </c>
      <c r="F217">
        <f>'only EU'!B63</f>
        <v>168</v>
      </c>
      <c r="G217" t="str">
        <f t="shared" ref="G217:K217" si="405">G204</f>
        <v>capita</v>
      </c>
      <c r="H217" t="str">
        <f t="shared" si="405"/>
        <v>Statista</v>
      </c>
      <c r="I217" t="str">
        <f t="shared" si="405"/>
        <v>background</v>
      </c>
      <c r="J217" t="str">
        <f t="shared" si="405"/>
        <v>absolute</v>
      </c>
      <c r="K217" t="str">
        <f t="shared" si="405"/>
        <v>no</v>
      </c>
    </row>
    <row r="218" spans="1:11" x14ac:dyDescent="0.35">
      <c r="A218" s="88">
        <v>217</v>
      </c>
      <c r="B218" t="s">
        <v>879</v>
      </c>
      <c r="C218" t="str">
        <f t="shared" ref="C218:E218" si="406">C205</f>
        <v>environment</v>
      </c>
      <c r="D218" t="str">
        <f t="shared" si="406"/>
        <v>Population density</v>
      </c>
      <c r="E218">
        <f t="shared" si="406"/>
        <v>2017</v>
      </c>
      <c r="F218">
        <f>'only EU'!B87</f>
        <v>230.6</v>
      </c>
      <c r="G218" t="str">
        <f t="shared" ref="G218:K218" si="407">G205</f>
        <v>capita/km2</v>
      </c>
      <c r="H218" t="str">
        <f t="shared" si="407"/>
        <v>Statista</v>
      </c>
      <c r="I218" t="str">
        <f t="shared" si="407"/>
        <v>used</v>
      </c>
      <c r="J218" t="str">
        <f t="shared" si="407"/>
        <v>relative</v>
      </c>
      <c r="K218" t="str">
        <f t="shared" si="407"/>
        <v>X7</v>
      </c>
    </row>
    <row r="219" spans="1:11" x14ac:dyDescent="0.35">
      <c r="A219" s="88">
        <v>218</v>
      </c>
      <c r="B219" t="s">
        <v>879</v>
      </c>
      <c r="C219" t="str">
        <f t="shared" ref="C219:E219" si="408">C206</f>
        <v>environment</v>
      </c>
      <c r="D219" t="str">
        <f t="shared" si="408"/>
        <v>Urbanisation grade</v>
      </c>
      <c r="E219">
        <f t="shared" si="408"/>
        <v>2018</v>
      </c>
      <c r="F219" s="104">
        <f>'only EU'!B122</f>
        <v>0.90980000000000005</v>
      </c>
      <c r="G219" t="str">
        <f t="shared" ref="G219:K219" si="409">G206</f>
        <v>%</v>
      </c>
      <c r="H219" t="str">
        <f t="shared" si="409"/>
        <v>Statista</v>
      </c>
      <c r="I219" t="str">
        <f t="shared" si="409"/>
        <v>used</v>
      </c>
      <c r="J219" t="str">
        <f t="shared" si="409"/>
        <v>relative</v>
      </c>
      <c r="K219" t="str">
        <f t="shared" si="409"/>
        <v>X8</v>
      </c>
    </row>
    <row r="220" spans="1:11" x14ac:dyDescent="0.35">
      <c r="A220" s="88">
        <v>219</v>
      </c>
      <c r="B220" t="s">
        <v>879</v>
      </c>
      <c r="C220" t="str">
        <f t="shared" ref="C220:E220" si="410">C207</f>
        <v>benchmark</v>
      </c>
      <c r="D220" t="str">
        <f t="shared" si="410"/>
        <v>Population</v>
      </c>
      <c r="E220">
        <f t="shared" si="410"/>
        <v>2009</v>
      </c>
      <c r="F220" s="105">
        <f>'Sheet 1'!B31</f>
        <v>493500</v>
      </c>
      <c r="G220" t="str">
        <f t="shared" ref="G220:K220" si="411">G207</f>
        <v>capita</v>
      </c>
      <c r="H220" t="str">
        <f t="shared" si="411"/>
        <v>Eurostat</v>
      </c>
      <c r="I220" t="str">
        <f t="shared" si="411"/>
        <v>background</v>
      </c>
      <c r="J220" t="str">
        <f t="shared" si="411"/>
        <v>absolute</v>
      </c>
      <c r="K220" t="str">
        <f t="shared" si="411"/>
        <v>no</v>
      </c>
    </row>
    <row r="221" spans="1:11" x14ac:dyDescent="0.35">
      <c r="A221" s="88">
        <v>220</v>
      </c>
      <c r="B221" t="s">
        <v>879</v>
      </c>
      <c r="C221" t="str">
        <f t="shared" ref="C221:E221" si="412">C208</f>
        <v>impact</v>
      </c>
      <c r="D221" t="str">
        <f t="shared" si="412"/>
        <v>Death ratio</v>
      </c>
      <c r="E221" t="str">
        <f t="shared" si="412"/>
        <v>irrelevant</v>
      </c>
      <c r="F221" s="84">
        <f>F216/F220*1000000</f>
        <v>6.0790273556231007</v>
      </c>
      <c r="G221" t="str">
        <f t="shared" ref="G221:K221" si="413">G208</f>
        <v>rate compared to 1.000.000 capita</v>
      </c>
      <c r="H221" t="str">
        <f t="shared" si="413"/>
        <v>calculation</v>
      </c>
      <c r="I221" t="str">
        <f t="shared" si="413"/>
        <v>used</v>
      </c>
      <c r="J221" t="str">
        <f t="shared" si="413"/>
        <v>relative</v>
      </c>
      <c r="K221" t="str">
        <f t="shared" si="413"/>
        <v>Y</v>
      </c>
    </row>
    <row r="222" spans="1:11" x14ac:dyDescent="0.35">
      <c r="A222" s="88">
        <v>221</v>
      </c>
      <c r="B222" t="s">
        <v>879</v>
      </c>
      <c r="C222" t="str">
        <f t="shared" ref="C222:E222" si="414">C209</f>
        <v>impact</v>
      </c>
      <c r="D222" t="str">
        <f t="shared" si="414"/>
        <v>Infection ratio</v>
      </c>
      <c r="E222" t="str">
        <f t="shared" si="414"/>
        <v>irrelevant</v>
      </c>
      <c r="F222" s="84">
        <f>F217/F220*1000000</f>
        <v>340.42553191489361</v>
      </c>
      <c r="G222" t="str">
        <f t="shared" ref="G222:K222" si="415">G209</f>
        <v>rate compared to 1.000.000 capita</v>
      </c>
      <c r="H222" t="str">
        <f t="shared" si="415"/>
        <v>calculation</v>
      </c>
      <c r="I222" t="str">
        <f t="shared" si="415"/>
        <v>used</v>
      </c>
      <c r="J222" t="str">
        <f t="shared" si="415"/>
        <v>relative</v>
      </c>
      <c r="K222" t="str">
        <f t="shared" si="415"/>
        <v>X9</v>
      </c>
    </row>
    <row r="223" spans="1:11" x14ac:dyDescent="0.35">
      <c r="A223" s="88">
        <v>222</v>
      </c>
      <c r="B223" s="87" t="s">
        <v>319</v>
      </c>
      <c r="C223" s="87" t="str">
        <f t="shared" ref="C223:E223" si="416">C210</f>
        <v>vaccination</v>
      </c>
      <c r="D223" s="87" t="str">
        <f t="shared" si="416"/>
        <v>clinical risk groups</v>
      </c>
      <c r="E223" s="87" t="str">
        <f t="shared" si="416"/>
        <v>2009-2010</v>
      </c>
      <c r="F223" s="87">
        <v>0</v>
      </c>
      <c r="G223" s="87" t="str">
        <f t="shared" ref="G223:K223" si="417">G210</f>
        <v>coverage rate (0-100%)</v>
      </c>
      <c r="H223" s="87" t="str">
        <f t="shared" si="417"/>
        <v>ECDC</v>
      </c>
      <c r="I223" s="87" t="str">
        <f t="shared" si="417"/>
        <v>used</v>
      </c>
      <c r="J223" s="87" t="str">
        <f t="shared" si="417"/>
        <v>relative</v>
      </c>
      <c r="K223" s="87" t="str">
        <f t="shared" si="417"/>
        <v>X1</v>
      </c>
    </row>
    <row r="224" spans="1:11" x14ac:dyDescent="0.35">
      <c r="A224" s="88">
        <v>223</v>
      </c>
      <c r="B224" s="87" t="s">
        <v>319</v>
      </c>
      <c r="C224" s="87" t="str">
        <f t="shared" ref="C224:E224" si="418">C211</f>
        <v>vaccination</v>
      </c>
      <c r="D224" s="87" t="str">
        <f t="shared" si="418"/>
        <v>pregnant women</v>
      </c>
      <c r="E224" s="87" t="str">
        <f t="shared" si="418"/>
        <v>2009-2010</v>
      </c>
      <c r="F224" s="87">
        <v>0</v>
      </c>
      <c r="G224" s="87" t="str">
        <f t="shared" ref="G224:K224" si="419">G211</f>
        <v>coverage rate (0-100%)</v>
      </c>
      <c r="H224" s="87" t="str">
        <f t="shared" si="419"/>
        <v>ECDC</v>
      </c>
      <c r="I224" s="87" t="str">
        <f t="shared" si="419"/>
        <v>used</v>
      </c>
      <c r="J224" s="87" t="str">
        <f t="shared" si="419"/>
        <v>relative</v>
      </c>
      <c r="K224" s="87" t="str">
        <f t="shared" si="419"/>
        <v>X2</v>
      </c>
    </row>
    <row r="225" spans="1:11" x14ac:dyDescent="0.35">
      <c r="A225" s="88">
        <v>224</v>
      </c>
      <c r="B225" s="87" t="s">
        <v>319</v>
      </c>
      <c r="C225" s="87" t="str">
        <f t="shared" ref="C225:E225" si="420">C212</f>
        <v>vaccination</v>
      </c>
      <c r="D225" s="87" t="str">
        <f t="shared" si="420"/>
        <v>HCWs</v>
      </c>
      <c r="E225" s="87" t="str">
        <f t="shared" si="420"/>
        <v>2009-2010</v>
      </c>
      <c r="F225" s="87">
        <v>0</v>
      </c>
      <c r="G225" s="87" t="str">
        <f t="shared" ref="G225:K225" si="421">G212</f>
        <v>coverage rate (0-100%)</v>
      </c>
      <c r="H225" s="87" t="str">
        <f t="shared" si="421"/>
        <v>ECDC</v>
      </c>
      <c r="I225" s="87" t="str">
        <f t="shared" si="421"/>
        <v>used</v>
      </c>
      <c r="J225" s="87" t="str">
        <f t="shared" si="421"/>
        <v>relative</v>
      </c>
      <c r="K225" s="87" t="str">
        <f t="shared" si="421"/>
        <v>X3</v>
      </c>
    </row>
    <row r="226" spans="1:11" x14ac:dyDescent="0.35">
      <c r="A226" s="88">
        <v>225</v>
      </c>
      <c r="B226" s="87" t="s">
        <v>319</v>
      </c>
      <c r="C226" s="87" t="str">
        <f t="shared" ref="C226:E226" si="422">C213</f>
        <v>vaccination</v>
      </c>
      <c r="D226" s="87" t="str">
        <f t="shared" si="422"/>
        <v>Staff of long-term care facilities</v>
      </c>
      <c r="E226" s="87" t="str">
        <f t="shared" si="422"/>
        <v>2009-2010</v>
      </c>
      <c r="F226" s="87">
        <v>0</v>
      </c>
      <c r="G226" s="87" t="str">
        <f t="shared" ref="G226:K226" si="423">G213</f>
        <v>coverage rate (0-100%)</v>
      </c>
      <c r="H226" s="87" t="str">
        <f t="shared" si="423"/>
        <v>ECDC</v>
      </c>
      <c r="I226" s="87" t="str">
        <f t="shared" si="423"/>
        <v>used</v>
      </c>
      <c r="J226" s="87" t="str">
        <f t="shared" si="423"/>
        <v>relative</v>
      </c>
      <c r="K226" s="87" t="str">
        <f t="shared" si="423"/>
        <v>X4</v>
      </c>
    </row>
    <row r="227" spans="1:11" x14ac:dyDescent="0.35">
      <c r="A227" s="88">
        <v>226</v>
      </c>
      <c r="B227" s="87" t="s">
        <v>319</v>
      </c>
      <c r="C227" s="87" t="str">
        <f t="shared" ref="C227:E227" si="424">C214</f>
        <v>vaccination</v>
      </c>
      <c r="D227" s="87" t="str">
        <f t="shared" si="424"/>
        <v>Residents of long-term care facilities</v>
      </c>
      <c r="E227" s="87" t="str">
        <f t="shared" si="424"/>
        <v>2009-2010</v>
      </c>
      <c r="F227" s="87">
        <v>0</v>
      </c>
      <c r="G227" s="87" t="str">
        <f t="shared" ref="G227:K227" si="425">G214</f>
        <v>coverage rate (0-100%)</v>
      </c>
      <c r="H227" s="87" t="str">
        <f t="shared" si="425"/>
        <v>ECDC</v>
      </c>
      <c r="I227" s="87" t="str">
        <f t="shared" si="425"/>
        <v>used</v>
      </c>
      <c r="J227" s="87" t="str">
        <f t="shared" si="425"/>
        <v>relative</v>
      </c>
      <c r="K227" s="87" t="str">
        <f t="shared" si="425"/>
        <v>X5</v>
      </c>
    </row>
    <row r="228" spans="1:11" x14ac:dyDescent="0.35">
      <c r="A228" s="88">
        <v>227</v>
      </c>
      <c r="B228" s="87" t="s">
        <v>319</v>
      </c>
      <c r="C228" s="87" t="str">
        <f t="shared" ref="C228:E228" si="426">C215</f>
        <v>vaccination</v>
      </c>
      <c r="D228" s="87" t="str">
        <f t="shared" si="426"/>
        <v>Older population groups</v>
      </c>
      <c r="E228" s="87" t="str">
        <f t="shared" si="426"/>
        <v>2009-2010</v>
      </c>
      <c r="F228" s="87">
        <v>0</v>
      </c>
      <c r="G228" s="87" t="str">
        <f t="shared" ref="G228:K228" si="427">G215</f>
        <v>coverage rate (0-100%)</v>
      </c>
      <c r="H228" s="87" t="str">
        <f t="shared" si="427"/>
        <v>ECDC</v>
      </c>
      <c r="I228" s="87" t="str">
        <f t="shared" si="427"/>
        <v>used</v>
      </c>
      <c r="J228" s="87" t="str">
        <f t="shared" si="427"/>
        <v>relative</v>
      </c>
      <c r="K228" s="87" t="str">
        <f t="shared" si="427"/>
        <v>X6</v>
      </c>
    </row>
    <row r="229" spans="1:11" x14ac:dyDescent="0.35">
      <c r="A229" s="88">
        <v>228</v>
      </c>
      <c r="B229" s="87" t="s">
        <v>319</v>
      </c>
      <c r="C229" s="87" t="str">
        <f t="shared" ref="C229:E229" si="428">C216</f>
        <v>impact</v>
      </c>
      <c r="D229" s="87" t="str">
        <f t="shared" si="428"/>
        <v>Anzahl der Todesfälle</v>
      </c>
      <c r="E229" s="87" t="str">
        <f t="shared" si="428"/>
        <v>2009-2010</v>
      </c>
      <c r="F229" s="87">
        <f>'only EU'!B29</f>
        <v>5</v>
      </c>
      <c r="G229" s="87" t="str">
        <f t="shared" ref="G229:K229" si="429">G216</f>
        <v>capita</v>
      </c>
      <c r="H229" s="87" t="str">
        <f t="shared" si="429"/>
        <v>Statista</v>
      </c>
      <c r="I229" s="87" t="str">
        <f t="shared" si="429"/>
        <v>background</v>
      </c>
      <c r="J229" s="87" t="str">
        <f t="shared" si="429"/>
        <v>absolute</v>
      </c>
      <c r="K229" s="87" t="str">
        <f t="shared" si="429"/>
        <v>no</v>
      </c>
    </row>
    <row r="230" spans="1:11" x14ac:dyDescent="0.35">
      <c r="A230" s="88">
        <v>229</v>
      </c>
      <c r="B230" s="87" t="s">
        <v>319</v>
      </c>
      <c r="C230" s="87" t="str">
        <f t="shared" ref="C230:E230" si="430">C217</f>
        <v>impact</v>
      </c>
      <c r="D230" s="87" t="str">
        <f t="shared" si="430"/>
        <v>Anzahl der Infizierten</v>
      </c>
      <c r="E230" s="87">
        <f t="shared" si="430"/>
        <v>2009</v>
      </c>
      <c r="F230" s="87">
        <f>'only EU'!B58</f>
        <v>291</v>
      </c>
      <c r="G230" s="87" t="str">
        <f t="shared" ref="G230:K230" si="431">G217</f>
        <v>capita</v>
      </c>
      <c r="H230" s="87" t="str">
        <f t="shared" si="431"/>
        <v>Statista</v>
      </c>
      <c r="I230" s="87" t="str">
        <f t="shared" si="431"/>
        <v>background</v>
      </c>
      <c r="J230" s="87" t="str">
        <f t="shared" si="431"/>
        <v>absolute</v>
      </c>
      <c r="K230" s="87" t="str">
        <f t="shared" si="431"/>
        <v>no</v>
      </c>
    </row>
    <row r="231" spans="1:11" x14ac:dyDescent="0.35">
      <c r="A231" s="88">
        <v>230</v>
      </c>
      <c r="B231" s="87" t="s">
        <v>319</v>
      </c>
      <c r="C231" s="87" t="str">
        <f t="shared" ref="C231:E231" si="432">C218</f>
        <v>environment</v>
      </c>
      <c r="D231" s="87" t="str">
        <f t="shared" si="432"/>
        <v>Population density</v>
      </c>
      <c r="E231" s="87">
        <f t="shared" si="432"/>
        <v>2017</v>
      </c>
      <c r="F231" s="87">
        <f>'only EU'!B82</f>
        <v>1495.2</v>
      </c>
      <c r="G231" s="87" t="str">
        <f t="shared" ref="G231:K231" si="433">G218</f>
        <v>capita/km2</v>
      </c>
      <c r="H231" s="87" t="str">
        <f t="shared" si="433"/>
        <v>Statista</v>
      </c>
      <c r="I231" s="87" t="str">
        <f t="shared" si="433"/>
        <v>used</v>
      </c>
      <c r="J231" s="87" t="str">
        <f t="shared" si="433"/>
        <v>relative</v>
      </c>
      <c r="K231" s="87" t="str">
        <f t="shared" si="433"/>
        <v>X7</v>
      </c>
    </row>
    <row r="232" spans="1:11" x14ac:dyDescent="0.35">
      <c r="A232" s="88">
        <v>231</v>
      </c>
      <c r="B232" s="87" t="s">
        <v>319</v>
      </c>
      <c r="C232" s="87" t="str">
        <f t="shared" ref="C232:E232" si="434">C219</f>
        <v>environment</v>
      </c>
      <c r="D232" s="87" t="str">
        <f t="shared" si="434"/>
        <v>Urbanisation grade</v>
      </c>
      <c r="E232" s="87">
        <f t="shared" si="434"/>
        <v>2018</v>
      </c>
      <c r="F232" s="89">
        <f>'only EU'!B120</f>
        <v>0.94610000000000005</v>
      </c>
      <c r="G232" s="87" t="str">
        <f t="shared" ref="G232:K232" si="435">G219</f>
        <v>%</v>
      </c>
      <c r="H232" s="87" t="str">
        <f t="shared" si="435"/>
        <v>Statista</v>
      </c>
      <c r="I232" s="87" t="str">
        <f t="shared" si="435"/>
        <v>used</v>
      </c>
      <c r="J232" s="87" t="str">
        <f t="shared" si="435"/>
        <v>relative</v>
      </c>
      <c r="K232" s="87" t="str">
        <f t="shared" si="435"/>
        <v>X8</v>
      </c>
    </row>
    <row r="233" spans="1:11" x14ac:dyDescent="0.35">
      <c r="A233" s="88">
        <v>232</v>
      </c>
      <c r="B233" s="87" t="s">
        <v>319</v>
      </c>
      <c r="C233" s="87" t="str">
        <f t="shared" ref="C233:E233" si="436">C220</f>
        <v>benchmark</v>
      </c>
      <c r="D233" s="87" t="str">
        <f t="shared" si="436"/>
        <v>Population</v>
      </c>
      <c r="E233" s="87">
        <f t="shared" si="436"/>
        <v>2009</v>
      </c>
      <c r="F233" s="106">
        <f>'Sheet 1'!B33</f>
        <v>410926</v>
      </c>
      <c r="G233" s="87" t="str">
        <f t="shared" ref="G233:K233" si="437">G220</f>
        <v>capita</v>
      </c>
      <c r="H233" s="87" t="str">
        <f t="shared" si="437"/>
        <v>Eurostat</v>
      </c>
      <c r="I233" s="87" t="str">
        <f t="shared" si="437"/>
        <v>background</v>
      </c>
      <c r="J233" s="87" t="str">
        <f t="shared" si="437"/>
        <v>absolute</v>
      </c>
      <c r="K233" s="87" t="str">
        <f t="shared" si="437"/>
        <v>no</v>
      </c>
    </row>
    <row r="234" spans="1:11" x14ac:dyDescent="0.35">
      <c r="A234" s="88">
        <v>233</v>
      </c>
      <c r="B234" s="87" t="s">
        <v>319</v>
      </c>
      <c r="C234" s="87" t="str">
        <f t="shared" ref="C234:E234" si="438">C221</f>
        <v>impact</v>
      </c>
      <c r="D234" s="87" t="str">
        <f t="shared" si="438"/>
        <v>Death ratio</v>
      </c>
      <c r="E234" s="87" t="str">
        <f t="shared" si="438"/>
        <v>irrelevant</v>
      </c>
      <c r="F234" s="84">
        <f>F229/F233*1000000</f>
        <v>12.167640889113855</v>
      </c>
      <c r="G234" s="87" t="str">
        <f t="shared" ref="G234:K234" si="439">G221</f>
        <v>rate compared to 1.000.000 capita</v>
      </c>
      <c r="H234" s="87" t="str">
        <f t="shared" si="439"/>
        <v>calculation</v>
      </c>
      <c r="I234" s="87" t="str">
        <f t="shared" si="439"/>
        <v>used</v>
      </c>
      <c r="J234" s="87" t="str">
        <f t="shared" si="439"/>
        <v>relative</v>
      </c>
      <c r="K234" s="87" t="str">
        <f t="shared" si="439"/>
        <v>Y</v>
      </c>
    </row>
    <row r="235" spans="1:11" x14ac:dyDescent="0.35">
      <c r="A235" s="88">
        <v>234</v>
      </c>
      <c r="B235" s="87" t="s">
        <v>319</v>
      </c>
      <c r="C235" s="87" t="str">
        <f t="shared" ref="C235:E235" si="440">C222</f>
        <v>impact</v>
      </c>
      <c r="D235" s="87" t="str">
        <f t="shared" si="440"/>
        <v>Infection ratio</v>
      </c>
      <c r="E235" s="87" t="str">
        <f t="shared" si="440"/>
        <v>irrelevant</v>
      </c>
      <c r="F235" s="84">
        <f>F230/F233*1000000</f>
        <v>708.15669974642628</v>
      </c>
      <c r="G235" s="87" t="str">
        <f t="shared" ref="G235:K235" si="441">G222</f>
        <v>rate compared to 1.000.000 capita</v>
      </c>
      <c r="H235" s="87" t="str">
        <f t="shared" si="441"/>
        <v>calculation</v>
      </c>
      <c r="I235" s="87" t="str">
        <f t="shared" si="441"/>
        <v>used</v>
      </c>
      <c r="J235" s="87" t="str">
        <f t="shared" si="441"/>
        <v>relative</v>
      </c>
      <c r="K235" s="87" t="str">
        <f t="shared" si="441"/>
        <v>X9</v>
      </c>
    </row>
    <row r="236" spans="1:11" x14ac:dyDescent="0.35">
      <c r="A236" s="88">
        <v>235</v>
      </c>
      <c r="B236" t="s">
        <v>880</v>
      </c>
      <c r="C236" t="str">
        <f t="shared" ref="C236:E236" si="442">C223</f>
        <v>vaccination</v>
      </c>
      <c r="D236" t="str">
        <f t="shared" si="442"/>
        <v>clinical risk groups</v>
      </c>
      <c r="E236" t="str">
        <f t="shared" si="442"/>
        <v>2009-2010</v>
      </c>
      <c r="F236">
        <v>0</v>
      </c>
      <c r="G236" t="str">
        <f t="shared" ref="G236:K236" si="443">G223</f>
        <v>coverage rate (0-100%)</v>
      </c>
      <c r="H236" t="str">
        <f t="shared" si="443"/>
        <v>ECDC</v>
      </c>
      <c r="I236" t="str">
        <f t="shared" si="443"/>
        <v>used</v>
      </c>
      <c r="J236" t="str">
        <f t="shared" si="443"/>
        <v>relative</v>
      </c>
      <c r="K236" t="str">
        <f t="shared" si="443"/>
        <v>X1</v>
      </c>
    </row>
    <row r="237" spans="1:11" x14ac:dyDescent="0.35">
      <c r="A237" s="88">
        <v>236</v>
      </c>
      <c r="B237" t="s">
        <v>880</v>
      </c>
      <c r="C237" t="str">
        <f t="shared" ref="C237:E237" si="444">C224</f>
        <v>vaccination</v>
      </c>
      <c r="D237" t="str">
        <f t="shared" si="444"/>
        <v>pregnant women</v>
      </c>
      <c r="E237" t="str">
        <f t="shared" si="444"/>
        <v>2009-2010</v>
      </c>
      <c r="F237">
        <v>0</v>
      </c>
      <c r="G237" t="str">
        <f t="shared" ref="G237:K237" si="445">G224</f>
        <v>coverage rate (0-100%)</v>
      </c>
      <c r="H237" t="str">
        <f t="shared" si="445"/>
        <v>ECDC</v>
      </c>
      <c r="I237" t="str">
        <f t="shared" si="445"/>
        <v>used</v>
      </c>
      <c r="J237" t="str">
        <f t="shared" si="445"/>
        <v>relative</v>
      </c>
      <c r="K237" t="str">
        <f t="shared" si="445"/>
        <v>X2</v>
      </c>
    </row>
    <row r="238" spans="1:11" x14ac:dyDescent="0.35">
      <c r="A238" s="88">
        <v>237</v>
      </c>
      <c r="B238" t="s">
        <v>880</v>
      </c>
      <c r="C238" t="str">
        <f t="shared" ref="C238:E238" si="446">C225</f>
        <v>vaccination</v>
      </c>
      <c r="D238" t="str">
        <f t="shared" si="446"/>
        <v>HCWs</v>
      </c>
      <c r="E238" t="str">
        <f t="shared" si="446"/>
        <v>2009-2010</v>
      </c>
      <c r="F238">
        <v>0</v>
      </c>
      <c r="G238" t="str">
        <f t="shared" ref="G238:K238" si="447">G225</f>
        <v>coverage rate (0-100%)</v>
      </c>
      <c r="H238" t="str">
        <f t="shared" si="447"/>
        <v>ECDC</v>
      </c>
      <c r="I238" t="str">
        <f t="shared" si="447"/>
        <v>used</v>
      </c>
      <c r="J238" t="str">
        <f t="shared" si="447"/>
        <v>relative</v>
      </c>
      <c r="K238" t="str">
        <f t="shared" si="447"/>
        <v>X3</v>
      </c>
    </row>
    <row r="239" spans="1:11" x14ac:dyDescent="0.35">
      <c r="A239" s="88">
        <v>238</v>
      </c>
      <c r="B239" t="s">
        <v>880</v>
      </c>
      <c r="C239" t="str">
        <f t="shared" ref="C239:E239" si="448">C226</f>
        <v>vaccination</v>
      </c>
      <c r="D239" t="str">
        <f t="shared" si="448"/>
        <v>Staff of long-term care facilities</v>
      </c>
      <c r="E239" t="str">
        <f t="shared" si="448"/>
        <v>2009-2010</v>
      </c>
      <c r="F239">
        <v>0</v>
      </c>
      <c r="G239" t="str">
        <f t="shared" ref="G239:K239" si="449">G226</f>
        <v>coverage rate (0-100%)</v>
      </c>
      <c r="H239" t="str">
        <f t="shared" si="449"/>
        <v>ECDC</v>
      </c>
      <c r="I239" t="str">
        <f t="shared" si="449"/>
        <v>used</v>
      </c>
      <c r="J239" t="str">
        <f t="shared" si="449"/>
        <v>relative</v>
      </c>
      <c r="K239" t="str">
        <f t="shared" si="449"/>
        <v>X4</v>
      </c>
    </row>
    <row r="240" spans="1:11" x14ac:dyDescent="0.35">
      <c r="A240" s="88">
        <v>239</v>
      </c>
      <c r="B240" t="s">
        <v>880</v>
      </c>
      <c r="C240" t="str">
        <f t="shared" ref="C240:E240" si="450">C227</f>
        <v>vaccination</v>
      </c>
      <c r="D240" t="str">
        <f t="shared" si="450"/>
        <v>Residents of long-term care facilities</v>
      </c>
      <c r="E240" t="str">
        <f t="shared" si="450"/>
        <v>2009-2010</v>
      </c>
      <c r="F240">
        <v>0</v>
      </c>
      <c r="G240" t="str">
        <f t="shared" ref="G240:K240" si="451">G227</f>
        <v>coverage rate (0-100%)</v>
      </c>
      <c r="H240" t="str">
        <f t="shared" si="451"/>
        <v>ECDC</v>
      </c>
      <c r="I240" t="str">
        <f t="shared" si="451"/>
        <v>used</v>
      </c>
      <c r="J240" t="str">
        <f t="shared" si="451"/>
        <v>relative</v>
      </c>
      <c r="K240" t="str">
        <f t="shared" si="451"/>
        <v>X5</v>
      </c>
    </row>
    <row r="241" spans="1:11" x14ac:dyDescent="0.35">
      <c r="A241" s="88">
        <v>240</v>
      </c>
      <c r="B241" t="s">
        <v>880</v>
      </c>
      <c r="C241" t="str">
        <f t="shared" ref="C241:E241" si="452">C228</f>
        <v>vaccination</v>
      </c>
      <c r="D241" t="str">
        <f t="shared" si="452"/>
        <v>Older population groups</v>
      </c>
      <c r="E241" t="str">
        <f t="shared" si="452"/>
        <v>2009-2010</v>
      </c>
      <c r="F241">
        <v>76.3</v>
      </c>
      <c r="G241" t="str">
        <f t="shared" ref="G241:K241" si="453">G228</f>
        <v>coverage rate (0-100%)</v>
      </c>
      <c r="H241" t="str">
        <f t="shared" si="453"/>
        <v>ECDC</v>
      </c>
      <c r="I241" t="str">
        <f t="shared" si="453"/>
        <v>used</v>
      </c>
      <c r="J241" t="str">
        <f t="shared" si="453"/>
        <v>relative</v>
      </c>
      <c r="K241" t="str">
        <f t="shared" si="453"/>
        <v>X6</v>
      </c>
    </row>
    <row r="242" spans="1:11" x14ac:dyDescent="0.35">
      <c r="A242" s="88">
        <v>241</v>
      </c>
      <c r="B242" t="s">
        <v>880</v>
      </c>
      <c r="C242" t="str">
        <f t="shared" ref="C242:E242" si="454">C229</f>
        <v>impact</v>
      </c>
      <c r="D242" t="str">
        <f t="shared" si="454"/>
        <v>Anzahl der Todesfälle</v>
      </c>
      <c r="E242" t="str">
        <f t="shared" si="454"/>
        <v>2009-2010</v>
      </c>
      <c r="F242">
        <f>'only EU'!B13</f>
        <v>62</v>
      </c>
      <c r="G242" t="str">
        <f t="shared" ref="G242:K242" si="455">G229</f>
        <v>capita</v>
      </c>
      <c r="H242" t="str">
        <f t="shared" si="455"/>
        <v>Statista</v>
      </c>
      <c r="I242" t="str">
        <f t="shared" si="455"/>
        <v>background</v>
      </c>
      <c r="J242" t="str">
        <f t="shared" si="455"/>
        <v>absolute</v>
      </c>
      <c r="K242" t="str">
        <f t="shared" si="455"/>
        <v>no</v>
      </c>
    </row>
    <row r="243" spans="1:11" x14ac:dyDescent="0.35">
      <c r="A243" s="88">
        <v>242</v>
      </c>
      <c r="B243" t="s">
        <v>880</v>
      </c>
      <c r="C243" t="str">
        <f t="shared" ref="C243:E243" si="456">C230</f>
        <v>impact</v>
      </c>
      <c r="D243" t="str">
        <f t="shared" si="456"/>
        <v>Anzahl der Infizierten</v>
      </c>
      <c r="E243">
        <f t="shared" si="456"/>
        <v>2009</v>
      </c>
      <c r="F243">
        <f>'only EU'!B48</f>
        <v>1473</v>
      </c>
      <c r="G243" t="str">
        <f t="shared" ref="G243:K243" si="457">G230</f>
        <v>capita</v>
      </c>
      <c r="H243" t="str">
        <f t="shared" si="457"/>
        <v>Statista</v>
      </c>
      <c r="I243" t="str">
        <f t="shared" si="457"/>
        <v>background</v>
      </c>
      <c r="J243" t="str">
        <f t="shared" si="457"/>
        <v>absolute</v>
      </c>
      <c r="K243" t="str">
        <f t="shared" si="457"/>
        <v>no</v>
      </c>
    </row>
    <row r="244" spans="1:11" x14ac:dyDescent="0.35">
      <c r="A244" s="88">
        <v>243</v>
      </c>
      <c r="B244" t="s">
        <v>880</v>
      </c>
      <c r="C244" t="str">
        <f t="shared" ref="C244:E244" si="458">C231</f>
        <v>environment</v>
      </c>
      <c r="D244" t="str">
        <f t="shared" si="458"/>
        <v>Population density</v>
      </c>
      <c r="E244">
        <f t="shared" si="458"/>
        <v>2017</v>
      </c>
      <c r="F244">
        <f>'only EU'!B83</f>
        <v>501.1</v>
      </c>
      <c r="G244" t="str">
        <f t="shared" ref="G244:K244" si="459">G231</f>
        <v>capita/km2</v>
      </c>
      <c r="H244" t="str">
        <f t="shared" si="459"/>
        <v>Statista</v>
      </c>
      <c r="I244" t="str">
        <f t="shared" si="459"/>
        <v>used</v>
      </c>
      <c r="J244" t="str">
        <f t="shared" si="459"/>
        <v>relative</v>
      </c>
      <c r="K244" t="str">
        <f t="shared" si="459"/>
        <v>X7</v>
      </c>
    </row>
    <row r="245" spans="1:11" x14ac:dyDescent="0.35">
      <c r="A245" s="88">
        <v>244</v>
      </c>
      <c r="B245" t="s">
        <v>880</v>
      </c>
      <c r="C245" t="str">
        <f t="shared" ref="C245:E245" si="460">C232</f>
        <v>environment</v>
      </c>
      <c r="D245" t="str">
        <f t="shared" si="460"/>
        <v>Urbanisation grade</v>
      </c>
      <c r="E245">
        <f t="shared" si="460"/>
        <v>2018</v>
      </c>
      <c r="F245" s="104">
        <f>'only EU'!B121</f>
        <v>0.91490000000000005</v>
      </c>
      <c r="G245" t="str">
        <f t="shared" ref="G245:K245" si="461">G232</f>
        <v>%</v>
      </c>
      <c r="H245" t="str">
        <f t="shared" si="461"/>
        <v>Statista</v>
      </c>
      <c r="I245" t="str">
        <f t="shared" si="461"/>
        <v>used</v>
      </c>
      <c r="J245" t="str">
        <f t="shared" si="461"/>
        <v>relative</v>
      </c>
      <c r="K245" t="str">
        <f t="shared" si="461"/>
        <v>X8</v>
      </c>
    </row>
    <row r="246" spans="1:11" x14ac:dyDescent="0.35">
      <c r="A246" s="88">
        <v>245</v>
      </c>
      <c r="B246" t="s">
        <v>880</v>
      </c>
      <c r="C246" t="str">
        <f t="shared" ref="C246:E246" si="462">C233</f>
        <v>benchmark</v>
      </c>
      <c r="D246" t="str">
        <f t="shared" si="462"/>
        <v>Population</v>
      </c>
      <c r="E246">
        <f t="shared" si="462"/>
        <v>2009</v>
      </c>
      <c r="F246" s="105">
        <f>'Sheet 1'!B34</f>
        <v>16485787</v>
      </c>
      <c r="G246" t="str">
        <f t="shared" ref="G246:K246" si="463">G233</f>
        <v>capita</v>
      </c>
      <c r="H246" t="str">
        <f t="shared" si="463"/>
        <v>Eurostat</v>
      </c>
      <c r="I246" t="str">
        <f t="shared" si="463"/>
        <v>background</v>
      </c>
      <c r="J246" t="str">
        <f t="shared" si="463"/>
        <v>absolute</v>
      </c>
      <c r="K246" t="str">
        <f t="shared" si="463"/>
        <v>no</v>
      </c>
    </row>
    <row r="247" spans="1:11" x14ac:dyDescent="0.35">
      <c r="A247" s="88">
        <v>246</v>
      </c>
      <c r="B247" t="s">
        <v>880</v>
      </c>
      <c r="C247" t="str">
        <f t="shared" ref="C247:E247" si="464">C234</f>
        <v>impact</v>
      </c>
      <c r="D247" t="str">
        <f t="shared" si="464"/>
        <v>Death ratio</v>
      </c>
      <c r="E247" t="str">
        <f t="shared" si="464"/>
        <v>irrelevant</v>
      </c>
      <c r="F247" s="84">
        <f>F242/F246*1000000</f>
        <v>3.7608153010832908</v>
      </c>
      <c r="G247" t="str">
        <f t="shared" ref="G247:K247" si="465">G234</f>
        <v>rate compared to 1.000.000 capita</v>
      </c>
      <c r="H247" t="str">
        <f t="shared" si="465"/>
        <v>calculation</v>
      </c>
      <c r="I247" t="str">
        <f t="shared" si="465"/>
        <v>used</v>
      </c>
      <c r="J247" t="str">
        <f t="shared" si="465"/>
        <v>relative</v>
      </c>
      <c r="K247" t="str">
        <f t="shared" si="465"/>
        <v>Y</v>
      </c>
    </row>
    <row r="248" spans="1:11" x14ac:dyDescent="0.35">
      <c r="A248" s="88">
        <v>247</v>
      </c>
      <c r="B248" t="s">
        <v>880</v>
      </c>
      <c r="C248" t="str">
        <f t="shared" ref="C248:E248" si="466">C235</f>
        <v>impact</v>
      </c>
      <c r="D248" t="str">
        <f t="shared" si="466"/>
        <v>Infection ratio</v>
      </c>
      <c r="E248" t="str">
        <f t="shared" si="466"/>
        <v>irrelevant</v>
      </c>
      <c r="F248" s="84">
        <f>F243/F246*1000000</f>
        <v>89.349692556382053</v>
      </c>
      <c r="G248" t="str">
        <f t="shared" ref="G248:K248" si="467">G235</f>
        <v>rate compared to 1.000.000 capita</v>
      </c>
      <c r="H248" t="str">
        <f t="shared" si="467"/>
        <v>calculation</v>
      </c>
      <c r="I248" t="str">
        <f t="shared" si="467"/>
        <v>used</v>
      </c>
      <c r="J248" t="str">
        <f t="shared" si="467"/>
        <v>relative</v>
      </c>
      <c r="K248" t="str">
        <f t="shared" si="467"/>
        <v>X9</v>
      </c>
    </row>
    <row r="249" spans="1:11" x14ac:dyDescent="0.35">
      <c r="A249" s="88">
        <v>248</v>
      </c>
      <c r="B249" s="87" t="s">
        <v>885</v>
      </c>
      <c r="C249" s="87" t="str">
        <f t="shared" ref="C249:E249" si="468">C236</f>
        <v>vaccination</v>
      </c>
      <c r="D249" s="87" t="str">
        <f t="shared" si="468"/>
        <v>clinical risk groups</v>
      </c>
      <c r="E249" s="87" t="str">
        <f t="shared" si="468"/>
        <v>2009-2010</v>
      </c>
      <c r="F249" s="87">
        <v>51</v>
      </c>
      <c r="G249" s="87" t="str">
        <f t="shared" ref="G249:K249" si="469">G236</f>
        <v>coverage rate (0-100%)</v>
      </c>
      <c r="H249" s="87" t="str">
        <f t="shared" si="469"/>
        <v>ECDC</v>
      </c>
      <c r="I249" s="87" t="str">
        <f t="shared" si="469"/>
        <v>used</v>
      </c>
      <c r="J249" s="87" t="str">
        <f t="shared" si="469"/>
        <v>relative</v>
      </c>
      <c r="K249" s="87" t="str">
        <f t="shared" si="469"/>
        <v>X1</v>
      </c>
    </row>
    <row r="250" spans="1:11" x14ac:dyDescent="0.35">
      <c r="A250" s="88">
        <v>249</v>
      </c>
      <c r="B250" s="87" t="s">
        <v>885</v>
      </c>
      <c r="C250" s="87" t="str">
        <f t="shared" ref="C250:E250" si="470">C237</f>
        <v>vaccination</v>
      </c>
      <c r="D250" s="87" t="str">
        <f t="shared" si="470"/>
        <v>pregnant women</v>
      </c>
      <c r="E250" s="87" t="str">
        <f t="shared" si="470"/>
        <v>2009-2010</v>
      </c>
      <c r="F250" s="87">
        <v>0</v>
      </c>
      <c r="G250" s="87" t="str">
        <f t="shared" ref="G250:K250" si="471">G237</f>
        <v>coverage rate (0-100%)</v>
      </c>
      <c r="H250" s="87" t="str">
        <f t="shared" si="471"/>
        <v>ECDC</v>
      </c>
      <c r="I250" s="87" t="str">
        <f t="shared" si="471"/>
        <v>used</v>
      </c>
      <c r="J250" s="87" t="str">
        <f t="shared" si="471"/>
        <v>relative</v>
      </c>
      <c r="K250" s="87" t="str">
        <f t="shared" si="471"/>
        <v>X2</v>
      </c>
    </row>
    <row r="251" spans="1:11" x14ac:dyDescent="0.35">
      <c r="A251" s="88">
        <v>250</v>
      </c>
      <c r="B251" s="87" t="s">
        <v>885</v>
      </c>
      <c r="C251" s="87" t="str">
        <f t="shared" ref="C251:E251" si="472">C238</f>
        <v>vaccination</v>
      </c>
      <c r="D251" s="87" t="str">
        <f t="shared" si="472"/>
        <v>HCWs</v>
      </c>
      <c r="E251" s="87" t="str">
        <f t="shared" si="472"/>
        <v>2009-2010</v>
      </c>
      <c r="F251" s="87">
        <v>0</v>
      </c>
      <c r="G251" s="87" t="str">
        <f t="shared" ref="G251:K251" si="473">G238</f>
        <v>coverage rate (0-100%)</v>
      </c>
      <c r="H251" s="87" t="str">
        <f t="shared" si="473"/>
        <v>ECDC</v>
      </c>
      <c r="I251" s="87" t="str">
        <f t="shared" si="473"/>
        <v>used</v>
      </c>
      <c r="J251" s="87" t="str">
        <f t="shared" si="473"/>
        <v>relative</v>
      </c>
      <c r="K251" s="87" t="str">
        <f t="shared" si="473"/>
        <v>X3</v>
      </c>
    </row>
    <row r="252" spans="1:11" x14ac:dyDescent="0.35">
      <c r="A252" s="88">
        <v>251</v>
      </c>
      <c r="B252" s="87" t="s">
        <v>885</v>
      </c>
      <c r="C252" s="87" t="str">
        <f t="shared" ref="C252:E252" si="474">C239</f>
        <v>vaccination</v>
      </c>
      <c r="D252" s="87" t="str">
        <f t="shared" si="474"/>
        <v>Staff of long-term care facilities</v>
      </c>
      <c r="E252" s="87" t="str">
        <f t="shared" si="474"/>
        <v>2009-2010</v>
      </c>
      <c r="F252" s="87">
        <v>0</v>
      </c>
      <c r="G252" s="87" t="str">
        <f t="shared" ref="G252:K252" si="475">G239</f>
        <v>coverage rate (0-100%)</v>
      </c>
      <c r="H252" s="87" t="str">
        <f t="shared" si="475"/>
        <v>ECDC</v>
      </c>
      <c r="I252" s="87" t="str">
        <f t="shared" si="475"/>
        <v>used</v>
      </c>
      <c r="J252" s="87" t="str">
        <f t="shared" si="475"/>
        <v>relative</v>
      </c>
      <c r="K252" s="87" t="str">
        <f t="shared" si="475"/>
        <v>X4</v>
      </c>
    </row>
    <row r="253" spans="1:11" x14ac:dyDescent="0.35">
      <c r="A253" s="88">
        <v>252</v>
      </c>
      <c r="B253" s="87" t="s">
        <v>885</v>
      </c>
      <c r="C253" s="87" t="str">
        <f t="shared" ref="C253:E253" si="476">C240</f>
        <v>vaccination</v>
      </c>
      <c r="D253" s="87" t="str">
        <f t="shared" si="476"/>
        <v>Residents of long-term care facilities</v>
      </c>
      <c r="E253" s="87" t="str">
        <f t="shared" si="476"/>
        <v>2009-2010</v>
      </c>
      <c r="F253" s="87">
        <v>0</v>
      </c>
      <c r="G253" s="87" t="str">
        <f t="shared" ref="G253:K253" si="477">G240</f>
        <v>coverage rate (0-100%)</v>
      </c>
      <c r="H253" s="87" t="str">
        <f t="shared" si="477"/>
        <v>ECDC</v>
      </c>
      <c r="I253" s="87" t="str">
        <f t="shared" si="477"/>
        <v>used</v>
      </c>
      <c r="J253" s="87" t="str">
        <f t="shared" si="477"/>
        <v>relative</v>
      </c>
      <c r="K253" s="87" t="str">
        <f t="shared" si="477"/>
        <v>X5</v>
      </c>
    </row>
    <row r="254" spans="1:11" x14ac:dyDescent="0.35">
      <c r="A254" s="88">
        <v>253</v>
      </c>
      <c r="B254" s="87" t="s">
        <v>885</v>
      </c>
      <c r="C254" s="87" t="str">
        <f t="shared" ref="C254:E254" si="478">C241</f>
        <v>vaccination</v>
      </c>
      <c r="D254" s="87" t="str">
        <f t="shared" si="478"/>
        <v>Older population groups</v>
      </c>
      <c r="E254" s="87" t="str">
        <f t="shared" si="478"/>
        <v>2009-2010</v>
      </c>
      <c r="F254" s="87">
        <v>51</v>
      </c>
      <c r="G254" s="87" t="str">
        <f t="shared" ref="G254:K254" si="479">G241</f>
        <v>coverage rate (0-100%)</v>
      </c>
      <c r="H254" s="87" t="str">
        <f t="shared" si="479"/>
        <v>ECDC</v>
      </c>
      <c r="I254" s="87" t="str">
        <f t="shared" si="479"/>
        <v>used</v>
      </c>
      <c r="J254" s="87" t="str">
        <f t="shared" si="479"/>
        <v>relative</v>
      </c>
      <c r="K254" s="87" t="str">
        <f t="shared" si="479"/>
        <v>X6</v>
      </c>
    </row>
    <row r="255" spans="1:11" x14ac:dyDescent="0.35">
      <c r="A255" s="88">
        <v>254</v>
      </c>
      <c r="B255" s="87" t="s">
        <v>885</v>
      </c>
      <c r="C255" s="87" t="str">
        <f t="shared" ref="C255:E255" si="480">C242</f>
        <v>impact</v>
      </c>
      <c r="D255" s="87" t="str">
        <f t="shared" si="480"/>
        <v>Anzahl der Todesfälle</v>
      </c>
      <c r="E255" s="87" t="str">
        <f t="shared" si="480"/>
        <v>2009-2010</v>
      </c>
      <c r="F255" s="87">
        <f>'only EU'!B21</f>
        <v>29</v>
      </c>
      <c r="G255" s="87" t="str">
        <f t="shared" ref="G255:K255" si="481">G242</f>
        <v>capita</v>
      </c>
      <c r="H255" s="87" t="str">
        <f t="shared" si="481"/>
        <v>Statista</v>
      </c>
      <c r="I255" s="87" t="str">
        <f t="shared" si="481"/>
        <v>background</v>
      </c>
      <c r="J255" s="87" t="str">
        <f t="shared" si="481"/>
        <v>absolute</v>
      </c>
      <c r="K255" s="87" t="str">
        <f t="shared" si="481"/>
        <v>no</v>
      </c>
    </row>
    <row r="256" spans="1:11" x14ac:dyDescent="0.35">
      <c r="A256" s="88">
        <v>255</v>
      </c>
      <c r="B256" s="87" t="s">
        <v>885</v>
      </c>
      <c r="C256" s="87" t="str">
        <f t="shared" ref="C256:E256" si="482">C243</f>
        <v>impact</v>
      </c>
      <c r="D256" s="87" t="str">
        <f t="shared" si="482"/>
        <v>Anzahl der Infizierten</v>
      </c>
      <c r="E256" s="87">
        <f t="shared" si="482"/>
        <v>2009</v>
      </c>
      <c r="F256" s="87">
        <f>'only EU'!B49</f>
        <v>1153</v>
      </c>
      <c r="G256" s="87" t="str">
        <f t="shared" ref="G256:K256" si="483">G243</f>
        <v>capita</v>
      </c>
      <c r="H256" s="87" t="str">
        <f t="shared" si="483"/>
        <v>Statista</v>
      </c>
      <c r="I256" s="87" t="str">
        <f t="shared" si="483"/>
        <v>background</v>
      </c>
      <c r="J256" s="87" t="str">
        <f t="shared" si="483"/>
        <v>absolute</v>
      </c>
      <c r="K256" s="87" t="str">
        <f t="shared" si="483"/>
        <v>no</v>
      </c>
    </row>
    <row r="257" spans="1:11" x14ac:dyDescent="0.35">
      <c r="A257" s="88">
        <v>256</v>
      </c>
      <c r="B257" s="87" t="s">
        <v>885</v>
      </c>
      <c r="C257" s="87" t="str">
        <f t="shared" ref="C257:E257" si="484">C244</f>
        <v>environment</v>
      </c>
      <c r="D257" s="87" t="str">
        <f t="shared" si="484"/>
        <v>Population density</v>
      </c>
      <c r="E257" s="87">
        <f t="shared" si="484"/>
        <v>2017</v>
      </c>
      <c r="F257" s="87">
        <f>'only EU'!B111</f>
        <v>15</v>
      </c>
      <c r="G257" s="87" t="str">
        <f t="shared" ref="G257:K257" si="485">G244</f>
        <v>capita/km2</v>
      </c>
      <c r="H257" s="87" t="str">
        <f t="shared" si="485"/>
        <v>Statista</v>
      </c>
      <c r="I257" s="87" t="str">
        <f t="shared" si="485"/>
        <v>used</v>
      </c>
      <c r="J257" s="87" t="str">
        <f t="shared" si="485"/>
        <v>relative</v>
      </c>
      <c r="K257" s="87" t="str">
        <f t="shared" si="485"/>
        <v>X7</v>
      </c>
    </row>
    <row r="258" spans="1:11" x14ac:dyDescent="0.35">
      <c r="A258" s="88">
        <v>257</v>
      </c>
      <c r="B258" s="87" t="s">
        <v>885</v>
      </c>
      <c r="C258" s="87" t="str">
        <f t="shared" ref="C258:E258" si="486">C245</f>
        <v>environment</v>
      </c>
      <c r="D258" s="87" t="str">
        <f t="shared" si="486"/>
        <v>Urbanisation grade</v>
      </c>
      <c r="E258" s="87">
        <f t="shared" si="486"/>
        <v>2018</v>
      </c>
      <c r="F258" s="89">
        <f>'only EU'!B149</f>
        <v>0.83400000000000007</v>
      </c>
      <c r="G258" s="87" t="str">
        <f t="shared" ref="G258:K258" si="487">G245</f>
        <v>%</v>
      </c>
      <c r="H258" s="87" t="str">
        <f t="shared" si="487"/>
        <v>Statista</v>
      </c>
      <c r="I258" s="87" t="str">
        <f t="shared" si="487"/>
        <v>used</v>
      </c>
      <c r="J258" s="87" t="str">
        <f t="shared" si="487"/>
        <v>relative</v>
      </c>
      <c r="K258" s="87" t="str">
        <f t="shared" si="487"/>
        <v>X8</v>
      </c>
    </row>
    <row r="259" spans="1:11" x14ac:dyDescent="0.35">
      <c r="A259" s="88">
        <v>258</v>
      </c>
      <c r="B259" s="87" t="s">
        <v>885</v>
      </c>
      <c r="C259" s="87" t="str">
        <f t="shared" ref="C259:E259" si="488">C246</f>
        <v>benchmark</v>
      </c>
      <c r="D259" s="87" t="str">
        <f t="shared" si="488"/>
        <v>Population</v>
      </c>
      <c r="E259" s="87">
        <f t="shared" si="488"/>
        <v>2009</v>
      </c>
      <c r="F259" s="106">
        <f>'Sheet 1'!B46</f>
        <v>4799252</v>
      </c>
      <c r="G259" s="87" t="str">
        <f t="shared" ref="G259:K259" si="489">G246</f>
        <v>capita</v>
      </c>
      <c r="H259" s="87" t="str">
        <f t="shared" si="489"/>
        <v>Eurostat</v>
      </c>
      <c r="I259" s="87" t="str">
        <f t="shared" si="489"/>
        <v>background</v>
      </c>
      <c r="J259" s="87" t="str">
        <f t="shared" si="489"/>
        <v>absolute</v>
      </c>
      <c r="K259" s="87" t="str">
        <f t="shared" si="489"/>
        <v>no</v>
      </c>
    </row>
    <row r="260" spans="1:11" x14ac:dyDescent="0.35">
      <c r="A260" s="88">
        <v>259</v>
      </c>
      <c r="B260" s="87" t="s">
        <v>885</v>
      </c>
      <c r="C260" s="87" t="str">
        <f t="shared" ref="C260:E260" si="490">C247</f>
        <v>impact</v>
      </c>
      <c r="D260" s="87" t="str">
        <f t="shared" si="490"/>
        <v>Death ratio</v>
      </c>
      <c r="E260" s="87" t="str">
        <f t="shared" si="490"/>
        <v>irrelevant</v>
      </c>
      <c r="F260" s="84">
        <f>F255/F259*1000000</f>
        <v>6.0426083064610898</v>
      </c>
      <c r="G260" s="87" t="str">
        <f t="shared" ref="G260:K260" si="491">G247</f>
        <v>rate compared to 1.000.000 capita</v>
      </c>
      <c r="H260" s="87" t="str">
        <f t="shared" si="491"/>
        <v>calculation</v>
      </c>
      <c r="I260" s="87" t="str">
        <f t="shared" si="491"/>
        <v>used</v>
      </c>
      <c r="J260" s="87" t="str">
        <f t="shared" si="491"/>
        <v>relative</v>
      </c>
      <c r="K260" s="87" t="str">
        <f t="shared" si="491"/>
        <v>Y</v>
      </c>
    </row>
    <row r="261" spans="1:11" x14ac:dyDescent="0.35">
      <c r="A261" s="88">
        <v>260</v>
      </c>
      <c r="B261" s="87" t="s">
        <v>885</v>
      </c>
      <c r="C261" s="87" t="str">
        <f t="shared" ref="C261:E261" si="492">C248</f>
        <v>impact</v>
      </c>
      <c r="D261" s="87" t="str">
        <f t="shared" si="492"/>
        <v>Infection ratio</v>
      </c>
      <c r="E261" s="87" t="str">
        <f t="shared" si="492"/>
        <v>irrelevant</v>
      </c>
      <c r="F261" s="84">
        <f>F256/F259*1000000</f>
        <v>240.24577163274611</v>
      </c>
      <c r="G261" s="87" t="str">
        <f t="shared" ref="G261:K261" si="493">G248</f>
        <v>rate compared to 1.000.000 capita</v>
      </c>
      <c r="H261" s="87" t="str">
        <f t="shared" si="493"/>
        <v>calculation</v>
      </c>
      <c r="I261" s="87" t="str">
        <f t="shared" si="493"/>
        <v>used</v>
      </c>
      <c r="J261" s="87" t="str">
        <f t="shared" si="493"/>
        <v>relative</v>
      </c>
      <c r="K261" s="87" t="str">
        <f t="shared" si="493"/>
        <v>X9</v>
      </c>
    </row>
    <row r="262" spans="1:11" x14ac:dyDescent="0.35">
      <c r="A262" s="88">
        <v>261</v>
      </c>
      <c r="B262" t="s">
        <v>106</v>
      </c>
      <c r="C262" t="str">
        <f t="shared" ref="C262:E262" si="494">C249</f>
        <v>vaccination</v>
      </c>
      <c r="D262" t="str">
        <f t="shared" si="494"/>
        <v>clinical risk groups</v>
      </c>
      <c r="E262" t="str">
        <f t="shared" si="494"/>
        <v>2009-2010</v>
      </c>
      <c r="F262">
        <v>0</v>
      </c>
      <c r="G262" t="str">
        <f t="shared" ref="G262:K262" si="495">G249</f>
        <v>coverage rate (0-100%)</v>
      </c>
      <c r="H262" t="str">
        <f t="shared" si="495"/>
        <v>ECDC</v>
      </c>
      <c r="I262" t="str">
        <f t="shared" si="495"/>
        <v>used</v>
      </c>
      <c r="J262" t="str">
        <f t="shared" si="495"/>
        <v>relative</v>
      </c>
      <c r="K262" t="str">
        <f t="shared" si="495"/>
        <v>X1</v>
      </c>
    </row>
    <row r="263" spans="1:11" x14ac:dyDescent="0.35">
      <c r="A263" s="88">
        <v>262</v>
      </c>
      <c r="B263" t="s">
        <v>106</v>
      </c>
      <c r="C263" t="str">
        <f t="shared" ref="C263:E263" si="496">C250</f>
        <v>vaccination</v>
      </c>
      <c r="D263" t="str">
        <f t="shared" si="496"/>
        <v>pregnant women</v>
      </c>
      <c r="E263" t="str">
        <f t="shared" si="496"/>
        <v>2009-2010</v>
      </c>
      <c r="F263">
        <v>0</v>
      </c>
      <c r="G263" t="str">
        <f t="shared" ref="G263:K263" si="497">G250</f>
        <v>coverage rate (0-100%)</v>
      </c>
      <c r="H263" t="str">
        <f t="shared" si="497"/>
        <v>ECDC</v>
      </c>
      <c r="I263" t="str">
        <f t="shared" si="497"/>
        <v>used</v>
      </c>
      <c r="J263" t="str">
        <f t="shared" si="497"/>
        <v>relative</v>
      </c>
      <c r="K263" t="str">
        <f t="shared" si="497"/>
        <v>X2</v>
      </c>
    </row>
    <row r="264" spans="1:11" x14ac:dyDescent="0.35">
      <c r="A264" s="88">
        <v>263</v>
      </c>
      <c r="B264" t="s">
        <v>106</v>
      </c>
      <c r="C264" t="str">
        <f t="shared" ref="C264:E264" si="498">C251</f>
        <v>vaccination</v>
      </c>
      <c r="D264" t="str">
        <f t="shared" si="498"/>
        <v>HCWs</v>
      </c>
      <c r="E264" t="str">
        <f t="shared" si="498"/>
        <v>2009-2010</v>
      </c>
      <c r="F264">
        <v>0</v>
      </c>
      <c r="G264" t="str">
        <f t="shared" ref="G264:K264" si="499">G251</f>
        <v>coverage rate (0-100%)</v>
      </c>
      <c r="H264" t="str">
        <f t="shared" si="499"/>
        <v>ECDC</v>
      </c>
      <c r="I264" t="str">
        <f t="shared" si="499"/>
        <v>used</v>
      </c>
      <c r="J264" t="str">
        <f t="shared" si="499"/>
        <v>relative</v>
      </c>
      <c r="K264" t="str">
        <f t="shared" si="499"/>
        <v>X3</v>
      </c>
    </row>
    <row r="265" spans="1:11" x14ac:dyDescent="0.35">
      <c r="A265" s="88">
        <v>264</v>
      </c>
      <c r="B265" t="s">
        <v>106</v>
      </c>
      <c r="C265" t="str">
        <f t="shared" ref="C265:E265" si="500">C252</f>
        <v>vaccination</v>
      </c>
      <c r="D265" t="str">
        <f t="shared" si="500"/>
        <v>Staff of long-term care facilities</v>
      </c>
      <c r="E265" t="str">
        <f t="shared" si="500"/>
        <v>2009-2010</v>
      </c>
      <c r="F265">
        <v>0</v>
      </c>
      <c r="G265" t="str">
        <f t="shared" ref="G265:K265" si="501">G252</f>
        <v>coverage rate (0-100%)</v>
      </c>
      <c r="H265" t="str">
        <f t="shared" si="501"/>
        <v>ECDC</v>
      </c>
      <c r="I265" t="str">
        <f t="shared" si="501"/>
        <v>used</v>
      </c>
      <c r="J265" t="str">
        <f t="shared" si="501"/>
        <v>relative</v>
      </c>
      <c r="K265" t="str">
        <f t="shared" si="501"/>
        <v>X4</v>
      </c>
    </row>
    <row r="266" spans="1:11" x14ac:dyDescent="0.35">
      <c r="A266" s="88">
        <v>265</v>
      </c>
      <c r="B266" t="s">
        <v>106</v>
      </c>
      <c r="C266" t="str">
        <f t="shared" ref="C266:E266" si="502">C253</f>
        <v>vaccination</v>
      </c>
      <c r="D266" t="str">
        <f t="shared" si="502"/>
        <v>Residents of long-term care facilities</v>
      </c>
      <c r="E266" t="str">
        <f t="shared" si="502"/>
        <v>2009-2010</v>
      </c>
      <c r="F266">
        <v>0</v>
      </c>
      <c r="G266" t="str">
        <f t="shared" ref="G266:K266" si="503">G253</f>
        <v>coverage rate (0-100%)</v>
      </c>
      <c r="H266" t="str">
        <f t="shared" si="503"/>
        <v>ECDC</v>
      </c>
      <c r="I266" t="str">
        <f t="shared" si="503"/>
        <v>used</v>
      </c>
      <c r="J266" t="str">
        <f t="shared" si="503"/>
        <v>relative</v>
      </c>
      <c r="K266" t="str">
        <f t="shared" si="503"/>
        <v>X5</v>
      </c>
    </row>
    <row r="267" spans="1:11" x14ac:dyDescent="0.35">
      <c r="A267" s="88">
        <v>266</v>
      </c>
      <c r="B267" t="s">
        <v>106</v>
      </c>
      <c r="C267" t="str">
        <f t="shared" ref="C267:E267" si="504">C254</f>
        <v>vaccination</v>
      </c>
      <c r="D267" t="str">
        <f t="shared" si="504"/>
        <v>Older population groups</v>
      </c>
      <c r="E267" t="str">
        <f t="shared" si="504"/>
        <v>2009-2010</v>
      </c>
      <c r="F267">
        <v>9.3000000000000007</v>
      </c>
      <c r="G267" t="str">
        <f t="shared" ref="G267:K267" si="505">G254</f>
        <v>coverage rate (0-100%)</v>
      </c>
      <c r="H267" t="str">
        <f t="shared" si="505"/>
        <v>ECDC</v>
      </c>
      <c r="I267" t="str">
        <f t="shared" si="505"/>
        <v>used</v>
      </c>
      <c r="J267" t="str">
        <f t="shared" si="505"/>
        <v>relative</v>
      </c>
      <c r="K267" t="str">
        <f t="shared" si="505"/>
        <v>X6</v>
      </c>
    </row>
    <row r="268" spans="1:11" x14ac:dyDescent="0.35">
      <c r="A268" s="88">
        <v>267</v>
      </c>
      <c r="B268" t="s">
        <v>106</v>
      </c>
      <c r="C268" t="str">
        <f t="shared" ref="C268:E268" si="506">C255</f>
        <v>impact</v>
      </c>
      <c r="D268" t="str">
        <f t="shared" si="506"/>
        <v>Anzahl der Todesfälle</v>
      </c>
      <c r="E268" t="str">
        <f t="shared" si="506"/>
        <v>2009-2010</v>
      </c>
      <c r="F268" s="108">
        <f>'only EU'!B7</f>
        <v>181</v>
      </c>
      <c r="G268" t="str">
        <f t="shared" ref="G268:K268" si="507">G255</f>
        <v>capita</v>
      </c>
      <c r="H268" t="str">
        <f t="shared" si="507"/>
        <v>Statista</v>
      </c>
      <c r="I268" t="str">
        <f t="shared" si="507"/>
        <v>background</v>
      </c>
      <c r="J268" t="str">
        <f t="shared" si="507"/>
        <v>absolute</v>
      </c>
      <c r="K268" t="str">
        <f t="shared" si="507"/>
        <v>no</v>
      </c>
    </row>
    <row r="269" spans="1:11" x14ac:dyDescent="0.35">
      <c r="A269" s="88">
        <v>268</v>
      </c>
      <c r="B269" t="s">
        <v>106</v>
      </c>
      <c r="C269" t="str">
        <f t="shared" ref="C269:E269" si="508">C256</f>
        <v>impact</v>
      </c>
      <c r="D269" t="str">
        <f t="shared" si="508"/>
        <v>Anzahl der Infizierten</v>
      </c>
      <c r="E269">
        <f t="shared" si="508"/>
        <v>2009</v>
      </c>
      <c r="F269" s="108">
        <f>'only EU'!B64</f>
        <v>157</v>
      </c>
      <c r="G269" t="str">
        <f t="shared" ref="G269:K269" si="509">G256</f>
        <v>capita</v>
      </c>
      <c r="H269" t="str">
        <f t="shared" si="509"/>
        <v>Statista</v>
      </c>
      <c r="I269" t="str">
        <f t="shared" si="509"/>
        <v>background</v>
      </c>
      <c r="J269" t="str">
        <f t="shared" si="509"/>
        <v>absolute</v>
      </c>
      <c r="K269" t="str">
        <f t="shared" si="509"/>
        <v>no</v>
      </c>
    </row>
    <row r="270" spans="1:11" x14ac:dyDescent="0.35">
      <c r="A270" s="88">
        <v>269</v>
      </c>
      <c r="B270" t="s">
        <v>106</v>
      </c>
      <c r="C270" t="str">
        <f t="shared" ref="C270:E270" si="510">C257</f>
        <v>environment</v>
      </c>
      <c r="D270" t="str">
        <f t="shared" si="510"/>
        <v>Population density</v>
      </c>
      <c r="E270">
        <f t="shared" si="510"/>
        <v>2017</v>
      </c>
      <c r="F270">
        <f>'only EU'!B91</f>
        <v>123.6</v>
      </c>
      <c r="G270" t="str">
        <f t="shared" ref="G270:K270" si="511">G257</f>
        <v>capita/km2</v>
      </c>
      <c r="H270" t="str">
        <f t="shared" si="511"/>
        <v>Statista</v>
      </c>
      <c r="I270" t="str">
        <f t="shared" si="511"/>
        <v>used</v>
      </c>
      <c r="J270" t="str">
        <f t="shared" si="511"/>
        <v>relative</v>
      </c>
      <c r="K270" t="str">
        <f t="shared" si="511"/>
        <v>X7</v>
      </c>
    </row>
    <row r="271" spans="1:11" x14ac:dyDescent="0.35">
      <c r="A271" s="88">
        <v>270</v>
      </c>
      <c r="B271" t="s">
        <v>106</v>
      </c>
      <c r="C271" t="str">
        <f t="shared" ref="C271:E271" si="512">C258</f>
        <v>environment</v>
      </c>
      <c r="D271" t="str">
        <f t="shared" si="512"/>
        <v>Urbanisation grade</v>
      </c>
      <c r="E271">
        <f t="shared" si="512"/>
        <v>2018</v>
      </c>
      <c r="F271" s="104">
        <f>'only EU'!B143</f>
        <v>0.60060000000000002</v>
      </c>
      <c r="G271" t="str">
        <f t="shared" ref="G271:K271" si="513">G258</f>
        <v>%</v>
      </c>
      <c r="H271" t="str">
        <f t="shared" si="513"/>
        <v>Statista</v>
      </c>
      <c r="I271" t="str">
        <f t="shared" si="513"/>
        <v>used</v>
      </c>
      <c r="J271" t="str">
        <f t="shared" si="513"/>
        <v>relative</v>
      </c>
      <c r="K271" t="str">
        <f t="shared" si="513"/>
        <v>X8</v>
      </c>
    </row>
    <row r="272" spans="1:11" x14ac:dyDescent="0.35">
      <c r="A272" s="88">
        <v>271</v>
      </c>
      <c r="B272" t="s">
        <v>106</v>
      </c>
      <c r="C272" t="str">
        <f t="shared" ref="C272:E272" si="514">C259</f>
        <v>benchmark</v>
      </c>
      <c r="D272" t="str">
        <f t="shared" si="514"/>
        <v>Population</v>
      </c>
      <c r="E272">
        <f t="shared" si="514"/>
        <v>2009</v>
      </c>
      <c r="F272" s="105">
        <f>'Sheet 1'!B36</f>
        <v>38135876</v>
      </c>
      <c r="G272" t="str">
        <f t="shared" ref="G272:K272" si="515">G259</f>
        <v>capita</v>
      </c>
      <c r="H272" t="str">
        <f t="shared" si="515"/>
        <v>Eurostat</v>
      </c>
      <c r="I272" t="str">
        <f t="shared" si="515"/>
        <v>background</v>
      </c>
      <c r="J272" t="str">
        <f t="shared" si="515"/>
        <v>absolute</v>
      </c>
      <c r="K272" t="str">
        <f t="shared" si="515"/>
        <v>no</v>
      </c>
    </row>
    <row r="273" spans="1:11" x14ac:dyDescent="0.35">
      <c r="A273" s="88">
        <v>272</v>
      </c>
      <c r="B273" t="s">
        <v>106</v>
      </c>
      <c r="C273" t="str">
        <f t="shared" ref="C273:E273" si="516">C260</f>
        <v>impact</v>
      </c>
      <c r="D273" t="str">
        <f t="shared" si="516"/>
        <v>Death ratio</v>
      </c>
      <c r="E273" t="str">
        <f t="shared" si="516"/>
        <v>irrelevant</v>
      </c>
      <c r="F273" s="84">
        <f>F268/F272*1000000</f>
        <v>4.7461870287180501</v>
      </c>
      <c r="G273" t="str">
        <f t="shared" ref="G273:K273" si="517">G260</f>
        <v>rate compared to 1.000.000 capita</v>
      </c>
      <c r="H273" t="str">
        <f t="shared" si="517"/>
        <v>calculation</v>
      </c>
      <c r="I273" t="str">
        <f t="shared" si="517"/>
        <v>used</v>
      </c>
      <c r="J273" t="str">
        <f t="shared" si="517"/>
        <v>relative</v>
      </c>
      <c r="K273" t="str">
        <f t="shared" si="517"/>
        <v>Y</v>
      </c>
    </row>
    <row r="274" spans="1:11" x14ac:dyDescent="0.35">
      <c r="A274" s="88">
        <v>273</v>
      </c>
      <c r="B274" t="s">
        <v>106</v>
      </c>
      <c r="C274" t="str">
        <f t="shared" ref="C274:E274" si="518">C261</f>
        <v>impact</v>
      </c>
      <c r="D274" t="str">
        <f t="shared" si="518"/>
        <v>Infection ratio</v>
      </c>
      <c r="E274" t="str">
        <f t="shared" si="518"/>
        <v>irrelevant</v>
      </c>
      <c r="F274" s="84">
        <f>F269/F272*1000000</f>
        <v>4.1168583619267061</v>
      </c>
      <c r="G274" t="str">
        <f t="shared" ref="G274:K274" si="519">G261</f>
        <v>rate compared to 1.000.000 capita</v>
      </c>
      <c r="H274" t="str">
        <f t="shared" si="519"/>
        <v>calculation</v>
      </c>
      <c r="I274" t="str">
        <f t="shared" si="519"/>
        <v>used</v>
      </c>
      <c r="J274" t="str">
        <f t="shared" si="519"/>
        <v>relative</v>
      </c>
      <c r="K274" t="str">
        <f t="shared" si="519"/>
        <v>X9</v>
      </c>
    </row>
    <row r="275" spans="1:11" x14ac:dyDescent="0.35">
      <c r="A275" s="88">
        <v>274</v>
      </c>
      <c r="B275" s="87" t="s">
        <v>133</v>
      </c>
      <c r="C275" s="87" t="str">
        <f t="shared" ref="C275:E275" si="520">C262</f>
        <v>vaccination</v>
      </c>
      <c r="D275" s="87" t="str">
        <f t="shared" si="520"/>
        <v>clinical risk groups</v>
      </c>
      <c r="E275" s="87" t="str">
        <f t="shared" si="520"/>
        <v>2009-2010</v>
      </c>
      <c r="F275" s="87">
        <v>0</v>
      </c>
      <c r="G275" s="87" t="str">
        <f t="shared" ref="G275:K275" si="521">G262</f>
        <v>coverage rate (0-100%)</v>
      </c>
      <c r="H275" s="87" t="str">
        <f t="shared" si="521"/>
        <v>ECDC</v>
      </c>
      <c r="I275" s="87" t="str">
        <f t="shared" si="521"/>
        <v>used</v>
      </c>
      <c r="J275" s="87" t="str">
        <f t="shared" si="521"/>
        <v>relative</v>
      </c>
      <c r="K275" s="87" t="str">
        <f t="shared" si="521"/>
        <v>X1</v>
      </c>
    </row>
    <row r="276" spans="1:11" x14ac:dyDescent="0.35">
      <c r="A276" s="88">
        <v>275</v>
      </c>
      <c r="B276" s="87" t="s">
        <v>133</v>
      </c>
      <c r="C276" s="87" t="str">
        <f t="shared" ref="C276:E276" si="522">C263</f>
        <v>vaccination</v>
      </c>
      <c r="D276" s="87" t="str">
        <f t="shared" si="522"/>
        <v>pregnant women</v>
      </c>
      <c r="E276" s="87" t="str">
        <f t="shared" si="522"/>
        <v>2009-2010</v>
      </c>
      <c r="F276" s="87">
        <v>0</v>
      </c>
      <c r="G276" s="87" t="str">
        <f t="shared" ref="G276:K276" si="523">G263</f>
        <v>coverage rate (0-100%)</v>
      </c>
      <c r="H276" s="87" t="str">
        <f t="shared" si="523"/>
        <v>ECDC</v>
      </c>
      <c r="I276" s="87" t="str">
        <f t="shared" si="523"/>
        <v>used</v>
      </c>
      <c r="J276" s="87" t="str">
        <f t="shared" si="523"/>
        <v>relative</v>
      </c>
      <c r="K276" s="87" t="str">
        <f t="shared" si="523"/>
        <v>X2</v>
      </c>
    </row>
    <row r="277" spans="1:11" x14ac:dyDescent="0.35">
      <c r="A277" s="88">
        <v>276</v>
      </c>
      <c r="B277" s="87" t="s">
        <v>133</v>
      </c>
      <c r="C277" s="87" t="str">
        <f t="shared" ref="C277:E277" si="524">C264</f>
        <v>vaccination</v>
      </c>
      <c r="D277" s="87" t="str">
        <f t="shared" si="524"/>
        <v>HCWs</v>
      </c>
      <c r="E277" s="87" t="str">
        <f t="shared" si="524"/>
        <v>2009-2010</v>
      </c>
      <c r="F277" s="87">
        <v>43.5</v>
      </c>
      <c r="G277" s="87" t="str">
        <f t="shared" ref="G277:K277" si="525">G264</f>
        <v>coverage rate (0-100%)</v>
      </c>
      <c r="H277" s="87" t="str">
        <f t="shared" si="525"/>
        <v>ECDC</v>
      </c>
      <c r="I277" s="87" t="str">
        <f t="shared" si="525"/>
        <v>used</v>
      </c>
      <c r="J277" s="87" t="str">
        <f t="shared" si="525"/>
        <v>relative</v>
      </c>
      <c r="K277" s="87" t="str">
        <f t="shared" si="525"/>
        <v>X3</v>
      </c>
    </row>
    <row r="278" spans="1:11" x14ac:dyDescent="0.35">
      <c r="A278" s="88">
        <v>277</v>
      </c>
      <c r="B278" s="87" t="s">
        <v>133</v>
      </c>
      <c r="C278" s="87" t="str">
        <f t="shared" ref="C278:E278" si="526">C265</f>
        <v>vaccination</v>
      </c>
      <c r="D278" s="87" t="str">
        <f t="shared" si="526"/>
        <v>Staff of long-term care facilities</v>
      </c>
      <c r="E278" s="87" t="str">
        <f t="shared" si="526"/>
        <v>2009-2010</v>
      </c>
      <c r="F278" s="87">
        <v>36</v>
      </c>
      <c r="G278" s="87" t="str">
        <f t="shared" ref="G278:K278" si="527">G265</f>
        <v>coverage rate (0-100%)</v>
      </c>
      <c r="H278" s="87" t="str">
        <f t="shared" si="527"/>
        <v>ECDC</v>
      </c>
      <c r="I278" s="87" t="str">
        <f t="shared" si="527"/>
        <v>used</v>
      </c>
      <c r="J278" s="87" t="str">
        <f t="shared" si="527"/>
        <v>relative</v>
      </c>
      <c r="K278" s="87" t="str">
        <f t="shared" si="527"/>
        <v>X4</v>
      </c>
    </row>
    <row r="279" spans="1:11" x14ac:dyDescent="0.35">
      <c r="A279" s="88">
        <v>278</v>
      </c>
      <c r="B279" s="87" t="s">
        <v>133</v>
      </c>
      <c r="C279" s="87" t="str">
        <f t="shared" ref="C279:E279" si="528">C266</f>
        <v>vaccination</v>
      </c>
      <c r="D279" s="87" t="str">
        <f t="shared" si="528"/>
        <v>Residents of long-term care facilities</v>
      </c>
      <c r="E279" s="87" t="str">
        <f t="shared" si="528"/>
        <v>2009-2010</v>
      </c>
      <c r="F279" s="87">
        <v>87</v>
      </c>
      <c r="G279" s="87" t="str">
        <f t="shared" ref="G279:K279" si="529">G266</f>
        <v>coverage rate (0-100%)</v>
      </c>
      <c r="H279" s="87" t="str">
        <f t="shared" si="529"/>
        <v>ECDC</v>
      </c>
      <c r="I279" s="87" t="str">
        <f t="shared" si="529"/>
        <v>used</v>
      </c>
      <c r="J279" s="87" t="str">
        <f t="shared" si="529"/>
        <v>relative</v>
      </c>
      <c r="K279" s="87" t="str">
        <f t="shared" si="529"/>
        <v>X5</v>
      </c>
    </row>
    <row r="280" spans="1:11" x14ac:dyDescent="0.35">
      <c r="A280" s="88">
        <v>279</v>
      </c>
      <c r="B280" s="87" t="s">
        <v>133</v>
      </c>
      <c r="C280" s="87" t="str">
        <f t="shared" ref="C280:E280" si="530">C267</f>
        <v>vaccination</v>
      </c>
      <c r="D280" s="87" t="str">
        <f t="shared" si="530"/>
        <v>Older population groups</v>
      </c>
      <c r="E280" s="87" t="str">
        <f t="shared" si="530"/>
        <v>2009-2010</v>
      </c>
      <c r="F280" s="87">
        <v>0</v>
      </c>
      <c r="G280" s="87" t="str">
        <f t="shared" ref="G280:K280" si="531">G267</f>
        <v>coverage rate (0-100%)</v>
      </c>
      <c r="H280" s="87" t="str">
        <f t="shared" si="531"/>
        <v>ECDC</v>
      </c>
      <c r="I280" s="87" t="str">
        <f t="shared" si="531"/>
        <v>used</v>
      </c>
      <c r="J280" s="87" t="str">
        <f t="shared" si="531"/>
        <v>relative</v>
      </c>
      <c r="K280" s="87" t="str">
        <f t="shared" si="531"/>
        <v>X6</v>
      </c>
    </row>
    <row r="281" spans="1:11" x14ac:dyDescent="0.35">
      <c r="A281" s="88">
        <v>280</v>
      </c>
      <c r="B281" s="87" t="s">
        <v>133</v>
      </c>
      <c r="C281" s="87" t="str">
        <f t="shared" ref="C281:E281" si="532">C268</f>
        <v>impact</v>
      </c>
      <c r="D281" s="87" t="str">
        <f t="shared" si="532"/>
        <v>Anzahl der Todesfälle</v>
      </c>
      <c r="E281" s="87" t="str">
        <f t="shared" si="532"/>
        <v>2009-2010</v>
      </c>
      <c r="F281" s="87">
        <f>'only EU'!B11</f>
        <v>122</v>
      </c>
      <c r="G281" s="87" t="str">
        <f t="shared" ref="G281:K281" si="533">G268</f>
        <v>capita</v>
      </c>
      <c r="H281" s="87" t="str">
        <f t="shared" si="533"/>
        <v>Statista</v>
      </c>
      <c r="I281" s="87" t="str">
        <f t="shared" si="533"/>
        <v>background</v>
      </c>
      <c r="J281" s="87" t="str">
        <f t="shared" si="533"/>
        <v>absolute</v>
      </c>
      <c r="K281" s="87" t="str">
        <f t="shared" si="533"/>
        <v>no</v>
      </c>
    </row>
    <row r="282" spans="1:11" x14ac:dyDescent="0.35">
      <c r="A282" s="88">
        <v>281</v>
      </c>
      <c r="B282" s="87" t="s">
        <v>133</v>
      </c>
      <c r="C282" s="87" t="str">
        <f t="shared" ref="C282:E282" si="534">C269</f>
        <v>impact</v>
      </c>
      <c r="D282" s="87" t="str">
        <f t="shared" si="534"/>
        <v>Anzahl der Infizierten</v>
      </c>
      <c r="E282" s="87">
        <f t="shared" si="534"/>
        <v>2009</v>
      </c>
      <c r="F282" s="87">
        <f>'only EU'!B44</f>
        <v>2820</v>
      </c>
      <c r="G282" s="87" t="str">
        <f t="shared" ref="G282:K282" si="535">G269</f>
        <v>capita</v>
      </c>
      <c r="H282" s="87" t="str">
        <f t="shared" si="535"/>
        <v>Statista</v>
      </c>
      <c r="I282" s="87" t="str">
        <f t="shared" si="535"/>
        <v>background</v>
      </c>
      <c r="J282" s="87" t="str">
        <f t="shared" si="535"/>
        <v>absolute</v>
      </c>
      <c r="K282" s="87" t="str">
        <f t="shared" si="535"/>
        <v>no</v>
      </c>
    </row>
    <row r="283" spans="1:11" x14ac:dyDescent="0.35">
      <c r="A283" s="88">
        <v>282</v>
      </c>
      <c r="B283" s="87" t="s">
        <v>133</v>
      </c>
      <c r="C283" s="87" t="str">
        <f t="shared" ref="C283:E283" si="536">C270</f>
        <v>environment</v>
      </c>
      <c r="D283" s="87" t="str">
        <f t="shared" si="536"/>
        <v>Population density</v>
      </c>
      <c r="E283" s="87">
        <f t="shared" si="536"/>
        <v>2017</v>
      </c>
      <c r="F283" s="87">
        <f>'only EU'!B93</f>
        <v>113.2</v>
      </c>
      <c r="G283" s="87" t="str">
        <f t="shared" ref="G283:K283" si="537">G270</f>
        <v>capita/km2</v>
      </c>
      <c r="H283" s="87" t="str">
        <f t="shared" si="537"/>
        <v>Statista</v>
      </c>
      <c r="I283" s="87" t="str">
        <f t="shared" si="537"/>
        <v>used</v>
      </c>
      <c r="J283" s="87" t="str">
        <f t="shared" si="537"/>
        <v>relative</v>
      </c>
      <c r="K283" s="87" t="str">
        <f t="shared" si="537"/>
        <v>X7</v>
      </c>
    </row>
    <row r="284" spans="1:11" x14ac:dyDescent="0.35">
      <c r="A284" s="88">
        <v>283</v>
      </c>
      <c r="B284" s="87" t="s">
        <v>133</v>
      </c>
      <c r="C284" s="87" t="str">
        <f t="shared" ref="C284:E284" si="538">C271</f>
        <v>environment</v>
      </c>
      <c r="D284" s="87" t="str">
        <f t="shared" si="538"/>
        <v>Urbanisation grade</v>
      </c>
      <c r="E284" s="87">
        <f t="shared" si="538"/>
        <v>2018</v>
      </c>
      <c r="F284" s="89">
        <f>'only EU'!B141</f>
        <v>0.65210000000000001</v>
      </c>
      <c r="G284" s="87" t="str">
        <f t="shared" ref="G284:K284" si="539">G271</f>
        <v>%</v>
      </c>
      <c r="H284" s="87" t="str">
        <f t="shared" si="539"/>
        <v>Statista</v>
      </c>
      <c r="I284" s="87" t="str">
        <f t="shared" si="539"/>
        <v>used</v>
      </c>
      <c r="J284" s="87" t="str">
        <f t="shared" si="539"/>
        <v>relative</v>
      </c>
      <c r="K284" s="87" t="str">
        <f t="shared" si="539"/>
        <v>X8</v>
      </c>
    </row>
    <row r="285" spans="1:11" x14ac:dyDescent="0.35">
      <c r="A285" s="88">
        <v>284</v>
      </c>
      <c r="B285" s="87" t="s">
        <v>133</v>
      </c>
      <c r="C285" s="87" t="str">
        <f t="shared" ref="C285:E285" si="540">C272</f>
        <v>benchmark</v>
      </c>
      <c r="D285" s="87" t="str">
        <f t="shared" si="540"/>
        <v>Population</v>
      </c>
      <c r="E285" s="87">
        <f t="shared" si="540"/>
        <v>2009</v>
      </c>
      <c r="F285" s="106">
        <f>'Sheet 1'!B37</f>
        <v>10563014</v>
      </c>
      <c r="G285" s="87" t="str">
        <f t="shared" ref="G285:K285" si="541">G272</f>
        <v>capita</v>
      </c>
      <c r="H285" s="87" t="str">
        <f t="shared" si="541"/>
        <v>Eurostat</v>
      </c>
      <c r="I285" s="87" t="str">
        <f t="shared" si="541"/>
        <v>background</v>
      </c>
      <c r="J285" s="87" t="str">
        <f t="shared" si="541"/>
        <v>absolute</v>
      </c>
      <c r="K285" s="87" t="str">
        <f t="shared" si="541"/>
        <v>no</v>
      </c>
    </row>
    <row r="286" spans="1:11" x14ac:dyDescent="0.35">
      <c r="A286" s="88">
        <v>285</v>
      </c>
      <c r="B286" s="87" t="s">
        <v>133</v>
      </c>
      <c r="C286" s="87" t="str">
        <f t="shared" ref="C286:E286" si="542">C273</f>
        <v>impact</v>
      </c>
      <c r="D286" s="87" t="str">
        <f t="shared" si="542"/>
        <v>Death ratio</v>
      </c>
      <c r="E286" s="87" t="str">
        <f t="shared" si="542"/>
        <v>irrelevant</v>
      </c>
      <c r="F286" s="84">
        <f>F281/F285*1000000</f>
        <v>11.549733816503508</v>
      </c>
      <c r="G286" s="87" t="str">
        <f t="shared" ref="G286:K286" si="543">G273</f>
        <v>rate compared to 1.000.000 capita</v>
      </c>
      <c r="H286" s="87" t="str">
        <f t="shared" si="543"/>
        <v>calculation</v>
      </c>
      <c r="I286" s="87" t="str">
        <f t="shared" si="543"/>
        <v>used</v>
      </c>
      <c r="J286" s="87" t="str">
        <f t="shared" si="543"/>
        <v>relative</v>
      </c>
      <c r="K286" s="87" t="str">
        <f t="shared" si="543"/>
        <v>Y</v>
      </c>
    </row>
    <row r="287" spans="1:11" x14ac:dyDescent="0.35">
      <c r="A287" s="88">
        <v>286</v>
      </c>
      <c r="B287" s="87" t="s">
        <v>133</v>
      </c>
      <c r="C287" s="87" t="str">
        <f t="shared" ref="C287:E287" si="544">C274</f>
        <v>impact</v>
      </c>
      <c r="D287" s="87" t="str">
        <f t="shared" si="544"/>
        <v>Infection ratio</v>
      </c>
      <c r="E287" s="87" t="str">
        <f t="shared" si="544"/>
        <v>irrelevant</v>
      </c>
      <c r="F287" s="84">
        <f>F282/F285*1000000</f>
        <v>266.96925706999917</v>
      </c>
      <c r="G287" s="87" t="str">
        <f t="shared" ref="G287:K287" si="545">G274</f>
        <v>rate compared to 1.000.000 capita</v>
      </c>
      <c r="H287" s="87" t="str">
        <f t="shared" si="545"/>
        <v>calculation</v>
      </c>
      <c r="I287" s="87" t="str">
        <f t="shared" si="545"/>
        <v>used</v>
      </c>
      <c r="J287" s="87" t="str">
        <f t="shared" si="545"/>
        <v>relative</v>
      </c>
      <c r="K287" s="87" t="str">
        <f t="shared" si="545"/>
        <v>X9</v>
      </c>
    </row>
    <row r="288" spans="1:11" x14ac:dyDescent="0.35">
      <c r="A288" s="88">
        <v>287</v>
      </c>
      <c r="B288" t="s">
        <v>137</v>
      </c>
      <c r="C288" t="str">
        <f t="shared" ref="C288:E288" si="546">C275</f>
        <v>vaccination</v>
      </c>
      <c r="D288" t="str">
        <f t="shared" si="546"/>
        <v>clinical risk groups</v>
      </c>
      <c r="E288" t="str">
        <f t="shared" si="546"/>
        <v>2009-2010</v>
      </c>
      <c r="F288">
        <v>0</v>
      </c>
      <c r="G288" t="str">
        <f t="shared" ref="G288:K288" si="547">G275</f>
        <v>coverage rate (0-100%)</v>
      </c>
      <c r="H288" t="str">
        <f t="shared" si="547"/>
        <v>ECDC</v>
      </c>
      <c r="I288" t="str">
        <f t="shared" si="547"/>
        <v>used</v>
      </c>
      <c r="J288" t="str">
        <f t="shared" si="547"/>
        <v>relative</v>
      </c>
      <c r="K288" t="str">
        <f t="shared" si="547"/>
        <v>X1</v>
      </c>
    </row>
    <row r="289" spans="1:11" x14ac:dyDescent="0.35">
      <c r="A289" s="88">
        <v>288</v>
      </c>
      <c r="B289" t="s">
        <v>137</v>
      </c>
      <c r="C289" t="str">
        <f t="shared" ref="C289:E289" si="548">C276</f>
        <v>vaccination</v>
      </c>
      <c r="D289" t="str">
        <f t="shared" si="548"/>
        <v>pregnant women</v>
      </c>
      <c r="E289" t="str">
        <f t="shared" si="548"/>
        <v>2009-2010</v>
      </c>
      <c r="F289">
        <v>3.7</v>
      </c>
      <c r="G289" t="str">
        <f t="shared" ref="G289:K289" si="549">G276</f>
        <v>coverage rate (0-100%)</v>
      </c>
      <c r="H289" t="str">
        <f t="shared" si="549"/>
        <v>ECDC</v>
      </c>
      <c r="I289" t="str">
        <f t="shared" si="549"/>
        <v>used</v>
      </c>
      <c r="J289" t="str">
        <f t="shared" si="549"/>
        <v>relative</v>
      </c>
      <c r="K289" t="str">
        <f t="shared" si="549"/>
        <v>X2</v>
      </c>
    </row>
    <row r="290" spans="1:11" x14ac:dyDescent="0.35">
      <c r="A290" s="88">
        <v>289</v>
      </c>
      <c r="B290" t="s">
        <v>137</v>
      </c>
      <c r="C290" t="str">
        <f t="shared" ref="C290:E290" si="550">C277</f>
        <v>vaccination</v>
      </c>
      <c r="D290" t="str">
        <f t="shared" si="550"/>
        <v>HCWs</v>
      </c>
      <c r="E290" t="str">
        <f t="shared" si="550"/>
        <v>2009-2010</v>
      </c>
      <c r="F290">
        <v>0</v>
      </c>
      <c r="G290" t="str">
        <f t="shared" ref="G290:K290" si="551">G277</f>
        <v>coverage rate (0-100%)</v>
      </c>
      <c r="H290" t="str">
        <f t="shared" si="551"/>
        <v>ECDC</v>
      </c>
      <c r="I290" t="str">
        <f t="shared" si="551"/>
        <v>used</v>
      </c>
      <c r="J290" t="str">
        <f t="shared" si="551"/>
        <v>relative</v>
      </c>
      <c r="K290" t="str">
        <f t="shared" si="551"/>
        <v>X3</v>
      </c>
    </row>
    <row r="291" spans="1:11" x14ac:dyDescent="0.35">
      <c r="A291" s="88">
        <v>290</v>
      </c>
      <c r="B291" t="s">
        <v>137</v>
      </c>
      <c r="C291" t="str">
        <f t="shared" ref="C291:E291" si="552">C278</f>
        <v>vaccination</v>
      </c>
      <c r="D291" t="str">
        <f t="shared" si="552"/>
        <v>Staff of long-term care facilities</v>
      </c>
      <c r="E291" t="str">
        <f t="shared" si="552"/>
        <v>2009-2010</v>
      </c>
      <c r="F291">
        <v>0</v>
      </c>
      <c r="G291" t="str">
        <f t="shared" ref="G291:K291" si="553">G278</f>
        <v>coverage rate (0-100%)</v>
      </c>
      <c r="H291" t="str">
        <f t="shared" si="553"/>
        <v>ECDC</v>
      </c>
      <c r="I291" t="str">
        <f t="shared" si="553"/>
        <v>used</v>
      </c>
      <c r="J291" t="str">
        <f t="shared" si="553"/>
        <v>relative</v>
      </c>
      <c r="K291" t="str">
        <f t="shared" si="553"/>
        <v>X4</v>
      </c>
    </row>
    <row r="292" spans="1:11" x14ac:dyDescent="0.35">
      <c r="A292" s="88">
        <v>291</v>
      </c>
      <c r="B292" t="s">
        <v>137</v>
      </c>
      <c r="C292" t="str">
        <f t="shared" ref="C292:E292" si="554">C279</f>
        <v>vaccination</v>
      </c>
      <c r="D292" t="str">
        <f t="shared" si="554"/>
        <v>Residents of long-term care facilities</v>
      </c>
      <c r="E292" t="str">
        <f t="shared" si="554"/>
        <v>2009-2010</v>
      </c>
      <c r="F292">
        <v>0</v>
      </c>
      <c r="G292" t="str">
        <f t="shared" ref="G292:K292" si="555">G279</f>
        <v>coverage rate (0-100%)</v>
      </c>
      <c r="H292" t="str">
        <f t="shared" si="555"/>
        <v>ECDC</v>
      </c>
      <c r="I292" t="str">
        <f t="shared" si="555"/>
        <v>used</v>
      </c>
      <c r="J292" t="str">
        <f t="shared" si="555"/>
        <v>relative</v>
      </c>
      <c r="K292" t="str">
        <f t="shared" si="555"/>
        <v>X5</v>
      </c>
    </row>
    <row r="293" spans="1:11" x14ac:dyDescent="0.35">
      <c r="A293" s="88">
        <v>292</v>
      </c>
      <c r="B293" t="s">
        <v>137</v>
      </c>
      <c r="C293" t="str">
        <f t="shared" ref="C293:E293" si="556">C280</f>
        <v>vaccination</v>
      </c>
      <c r="D293" t="str">
        <f t="shared" si="556"/>
        <v>Older population groups</v>
      </c>
      <c r="E293" t="str">
        <f t="shared" si="556"/>
        <v>2009-2010</v>
      </c>
      <c r="F293">
        <v>28.5</v>
      </c>
      <c r="G293" t="str">
        <f t="shared" ref="G293:K293" si="557">G280</f>
        <v>coverage rate (0-100%)</v>
      </c>
      <c r="H293" t="str">
        <f t="shared" si="557"/>
        <v>ECDC</v>
      </c>
      <c r="I293" t="str">
        <f t="shared" si="557"/>
        <v>used</v>
      </c>
      <c r="J293" t="str">
        <f t="shared" si="557"/>
        <v>relative</v>
      </c>
      <c r="K293" t="str">
        <f t="shared" si="557"/>
        <v>X6</v>
      </c>
    </row>
    <row r="294" spans="1:11" x14ac:dyDescent="0.35">
      <c r="A294" s="88">
        <v>293</v>
      </c>
      <c r="B294" t="s">
        <v>137</v>
      </c>
      <c r="C294" t="str">
        <f t="shared" ref="C294:E294" si="558">C281</f>
        <v>impact</v>
      </c>
      <c r="D294" t="str">
        <f t="shared" si="558"/>
        <v>Anzahl der Todesfälle</v>
      </c>
      <c r="E294" t="str">
        <f t="shared" si="558"/>
        <v>2009-2010</v>
      </c>
      <c r="F294">
        <f>'only EU'!B10</f>
        <v>122</v>
      </c>
      <c r="G294" t="str">
        <f t="shared" ref="G294:K294" si="559">G281</f>
        <v>capita</v>
      </c>
      <c r="H294" t="str">
        <f t="shared" si="559"/>
        <v>Statista</v>
      </c>
      <c r="I294" t="str">
        <f t="shared" si="559"/>
        <v>background</v>
      </c>
      <c r="J294" t="str">
        <f t="shared" si="559"/>
        <v>absolute</v>
      </c>
      <c r="K294" t="str">
        <f t="shared" si="559"/>
        <v>no</v>
      </c>
    </row>
    <row r="295" spans="1:11" x14ac:dyDescent="0.35">
      <c r="A295" s="88">
        <v>294</v>
      </c>
      <c r="B295" t="s">
        <v>137</v>
      </c>
      <c r="C295" t="str">
        <f t="shared" ref="C295:E295" si="560">C282</f>
        <v>impact</v>
      </c>
      <c r="D295" t="str">
        <f t="shared" si="560"/>
        <v>Anzahl der Infizierten</v>
      </c>
      <c r="E295">
        <f t="shared" si="560"/>
        <v>2009</v>
      </c>
      <c r="F295">
        <f>'only EU'!B56</f>
        <v>322</v>
      </c>
      <c r="G295" t="str">
        <f t="shared" ref="G295:K295" si="561">G282</f>
        <v>capita</v>
      </c>
      <c r="H295" t="str">
        <f t="shared" si="561"/>
        <v>Statista</v>
      </c>
      <c r="I295" t="str">
        <f t="shared" si="561"/>
        <v>background</v>
      </c>
      <c r="J295" t="str">
        <f t="shared" si="561"/>
        <v>absolute</v>
      </c>
      <c r="K295" t="str">
        <f t="shared" si="561"/>
        <v>no</v>
      </c>
    </row>
    <row r="296" spans="1:11" x14ac:dyDescent="0.35">
      <c r="A296" s="88">
        <v>295</v>
      </c>
      <c r="B296" t="s">
        <v>137</v>
      </c>
      <c r="C296" t="str">
        <f t="shared" ref="C296:E296" si="562">C283</f>
        <v>environment</v>
      </c>
      <c r="D296" t="str">
        <f t="shared" si="562"/>
        <v>Population density</v>
      </c>
      <c r="E296">
        <f t="shared" si="562"/>
        <v>2017</v>
      </c>
      <c r="F296">
        <f>'only EU'!B101</f>
        <v>83.6</v>
      </c>
      <c r="G296" t="str">
        <f t="shared" ref="G296:K296" si="563">G283</f>
        <v>capita/km2</v>
      </c>
      <c r="H296" t="str">
        <f t="shared" si="563"/>
        <v>Statista</v>
      </c>
      <c r="I296" t="str">
        <f t="shared" si="563"/>
        <v>used</v>
      </c>
      <c r="J296" t="str">
        <f t="shared" si="563"/>
        <v>relative</v>
      </c>
      <c r="K296" t="str">
        <f t="shared" si="563"/>
        <v>X7</v>
      </c>
    </row>
    <row r="297" spans="1:11" x14ac:dyDescent="0.35">
      <c r="A297" s="88">
        <v>296</v>
      </c>
      <c r="B297" t="s">
        <v>137</v>
      </c>
      <c r="C297" t="str">
        <f t="shared" ref="C297:E297" si="564">C284</f>
        <v>environment</v>
      </c>
      <c r="D297" t="str">
        <f t="shared" si="564"/>
        <v>Urbanisation grade</v>
      </c>
      <c r="E297">
        <f t="shared" si="564"/>
        <v>2018</v>
      </c>
      <c r="F297" s="107">
        <f>'only EU'!B147</f>
        <v>0.54</v>
      </c>
      <c r="G297" t="str">
        <f t="shared" ref="G297:K297" si="565">G284</f>
        <v>%</v>
      </c>
      <c r="H297" t="str">
        <f t="shared" si="565"/>
        <v>Statista</v>
      </c>
      <c r="I297" t="str">
        <f t="shared" si="565"/>
        <v>used</v>
      </c>
      <c r="J297" t="str">
        <f t="shared" si="565"/>
        <v>relative</v>
      </c>
      <c r="K297" t="str">
        <f t="shared" si="565"/>
        <v>X8</v>
      </c>
    </row>
    <row r="298" spans="1:11" x14ac:dyDescent="0.35">
      <c r="A298" s="88">
        <v>297</v>
      </c>
      <c r="B298" t="s">
        <v>137</v>
      </c>
      <c r="C298" t="str">
        <f t="shared" ref="C298:E298" si="566">C285</f>
        <v>benchmark</v>
      </c>
      <c r="D298" t="str">
        <f t="shared" si="566"/>
        <v>Population</v>
      </c>
      <c r="E298">
        <f t="shared" si="566"/>
        <v>2009</v>
      </c>
      <c r="F298" s="105">
        <f>'Sheet 1'!B38</f>
        <v>20440290</v>
      </c>
      <c r="G298" t="str">
        <f t="shared" ref="G298:K298" si="567">G285</f>
        <v>capita</v>
      </c>
      <c r="H298" t="str">
        <f t="shared" si="567"/>
        <v>Eurostat</v>
      </c>
      <c r="I298" t="str">
        <f t="shared" si="567"/>
        <v>background</v>
      </c>
      <c r="J298" t="str">
        <f t="shared" si="567"/>
        <v>absolute</v>
      </c>
      <c r="K298" t="str">
        <f t="shared" si="567"/>
        <v>no</v>
      </c>
    </row>
    <row r="299" spans="1:11" x14ac:dyDescent="0.35">
      <c r="A299" s="88">
        <v>298</v>
      </c>
      <c r="B299" t="s">
        <v>137</v>
      </c>
      <c r="C299" t="str">
        <f t="shared" ref="C299:E299" si="568">C286</f>
        <v>impact</v>
      </c>
      <c r="D299" t="str">
        <f t="shared" si="568"/>
        <v>Death ratio</v>
      </c>
      <c r="E299" t="str">
        <f t="shared" si="568"/>
        <v>irrelevant</v>
      </c>
      <c r="F299" s="84">
        <f>F294/F298*1000000</f>
        <v>5.968604163639557</v>
      </c>
      <c r="G299" t="str">
        <f t="shared" ref="G299:K299" si="569">G286</f>
        <v>rate compared to 1.000.000 capita</v>
      </c>
      <c r="H299" t="str">
        <f t="shared" si="569"/>
        <v>calculation</v>
      </c>
      <c r="I299" t="str">
        <f t="shared" si="569"/>
        <v>used</v>
      </c>
      <c r="J299" t="str">
        <f t="shared" si="569"/>
        <v>relative</v>
      </c>
      <c r="K299" t="str">
        <f t="shared" si="569"/>
        <v>Y</v>
      </c>
    </row>
    <row r="300" spans="1:11" x14ac:dyDescent="0.35">
      <c r="A300" s="88">
        <v>299</v>
      </c>
      <c r="B300" t="s">
        <v>137</v>
      </c>
      <c r="C300" t="str">
        <f t="shared" ref="C300:E300" si="570">C287</f>
        <v>impact</v>
      </c>
      <c r="D300" t="str">
        <f t="shared" si="570"/>
        <v>Infection ratio</v>
      </c>
      <c r="E300" t="str">
        <f t="shared" si="570"/>
        <v>irrelevant</v>
      </c>
      <c r="F300" s="84">
        <f>F295/F298*1000000</f>
        <v>15.753201153212601</v>
      </c>
      <c r="G300" t="str">
        <f t="shared" ref="G300:K300" si="571">G287</f>
        <v>rate compared to 1.000.000 capita</v>
      </c>
      <c r="H300" t="str">
        <f t="shared" si="571"/>
        <v>calculation</v>
      </c>
      <c r="I300" t="str">
        <f t="shared" si="571"/>
        <v>used</v>
      </c>
      <c r="J300" t="str">
        <f t="shared" si="571"/>
        <v>relative</v>
      </c>
      <c r="K300" t="str">
        <f t="shared" si="571"/>
        <v>X9</v>
      </c>
    </row>
    <row r="301" spans="1:11" x14ac:dyDescent="0.35">
      <c r="A301" s="88">
        <v>300</v>
      </c>
      <c r="B301" s="87" t="s">
        <v>186</v>
      </c>
      <c r="C301" s="87" t="str">
        <f t="shared" ref="C301:E301" si="572">C288</f>
        <v>vaccination</v>
      </c>
      <c r="D301" s="87" t="str">
        <f t="shared" si="572"/>
        <v>clinical risk groups</v>
      </c>
      <c r="E301" s="87" t="str">
        <f t="shared" si="572"/>
        <v>2009-2010</v>
      </c>
      <c r="F301" s="87">
        <v>0</v>
      </c>
      <c r="G301" s="87" t="str">
        <f t="shared" ref="G301:K301" si="573">G288</f>
        <v>coverage rate (0-100%)</v>
      </c>
      <c r="H301" s="87" t="str">
        <f t="shared" si="573"/>
        <v>ECDC</v>
      </c>
      <c r="I301" s="87" t="str">
        <f t="shared" si="573"/>
        <v>used</v>
      </c>
      <c r="J301" s="87" t="str">
        <f t="shared" si="573"/>
        <v>relative</v>
      </c>
      <c r="K301" s="87" t="str">
        <f t="shared" si="573"/>
        <v>X1</v>
      </c>
    </row>
    <row r="302" spans="1:11" x14ac:dyDescent="0.35">
      <c r="A302" s="88">
        <v>301</v>
      </c>
      <c r="B302" s="87" t="s">
        <v>186</v>
      </c>
      <c r="C302" s="87" t="str">
        <f t="shared" ref="C302:E302" si="574">C289</f>
        <v>vaccination</v>
      </c>
      <c r="D302" s="87" t="str">
        <f t="shared" si="574"/>
        <v>pregnant women</v>
      </c>
      <c r="E302" s="87" t="str">
        <f t="shared" si="574"/>
        <v>2009-2010</v>
      </c>
      <c r="F302" s="87">
        <v>0</v>
      </c>
      <c r="G302" s="87" t="str">
        <f t="shared" ref="G302:K302" si="575">G289</f>
        <v>coverage rate (0-100%)</v>
      </c>
      <c r="H302" s="87" t="str">
        <f t="shared" si="575"/>
        <v>ECDC</v>
      </c>
      <c r="I302" s="87" t="str">
        <f t="shared" si="575"/>
        <v>used</v>
      </c>
      <c r="J302" s="87" t="str">
        <f t="shared" si="575"/>
        <v>relative</v>
      </c>
      <c r="K302" s="87" t="str">
        <f t="shared" si="575"/>
        <v>X2</v>
      </c>
    </row>
    <row r="303" spans="1:11" x14ac:dyDescent="0.35">
      <c r="A303" s="88">
        <v>302</v>
      </c>
      <c r="B303" s="87" t="s">
        <v>186</v>
      </c>
      <c r="C303" s="87" t="str">
        <f t="shared" ref="C303:E303" si="576">C290</f>
        <v>vaccination</v>
      </c>
      <c r="D303" s="87" t="str">
        <f t="shared" si="576"/>
        <v>HCWs</v>
      </c>
      <c r="E303" s="87" t="str">
        <f t="shared" si="576"/>
        <v>2009-2010</v>
      </c>
      <c r="F303" s="87">
        <v>0</v>
      </c>
      <c r="G303" s="87" t="str">
        <f t="shared" ref="G303:K303" si="577">G290</f>
        <v>coverage rate (0-100%)</v>
      </c>
      <c r="H303" s="87" t="str">
        <f t="shared" si="577"/>
        <v>ECDC</v>
      </c>
      <c r="I303" s="87" t="str">
        <f t="shared" si="577"/>
        <v>used</v>
      </c>
      <c r="J303" s="87" t="str">
        <f t="shared" si="577"/>
        <v>relative</v>
      </c>
      <c r="K303" s="87" t="str">
        <f t="shared" si="577"/>
        <v>X3</v>
      </c>
    </row>
    <row r="304" spans="1:11" x14ac:dyDescent="0.35">
      <c r="A304" s="88">
        <v>303</v>
      </c>
      <c r="B304" s="87" t="s">
        <v>186</v>
      </c>
      <c r="C304" s="87" t="str">
        <f t="shared" ref="C304:E304" si="578">C291</f>
        <v>vaccination</v>
      </c>
      <c r="D304" s="87" t="str">
        <f t="shared" si="578"/>
        <v>Staff of long-term care facilities</v>
      </c>
      <c r="E304" s="87" t="str">
        <f t="shared" si="578"/>
        <v>2009-2010</v>
      </c>
      <c r="F304" s="87">
        <v>0</v>
      </c>
      <c r="G304" s="87" t="str">
        <f t="shared" ref="G304:K304" si="579">G291</f>
        <v>coverage rate (0-100%)</v>
      </c>
      <c r="H304" s="87" t="str">
        <f t="shared" si="579"/>
        <v>ECDC</v>
      </c>
      <c r="I304" s="87" t="str">
        <f t="shared" si="579"/>
        <v>used</v>
      </c>
      <c r="J304" s="87" t="str">
        <f t="shared" si="579"/>
        <v>relative</v>
      </c>
      <c r="K304" s="87" t="str">
        <f t="shared" si="579"/>
        <v>X4</v>
      </c>
    </row>
    <row r="305" spans="1:11" x14ac:dyDescent="0.35">
      <c r="A305" s="88">
        <v>304</v>
      </c>
      <c r="B305" s="87" t="s">
        <v>186</v>
      </c>
      <c r="C305" s="87" t="str">
        <f t="shared" ref="C305:E305" si="580">C292</f>
        <v>vaccination</v>
      </c>
      <c r="D305" s="87" t="str">
        <f t="shared" si="580"/>
        <v>Residents of long-term care facilities</v>
      </c>
      <c r="E305" s="87" t="str">
        <f t="shared" si="580"/>
        <v>2009-2010</v>
      </c>
      <c r="F305" s="87">
        <v>82.9</v>
      </c>
      <c r="G305" s="87" t="str">
        <f t="shared" ref="G305:K305" si="581">G292</f>
        <v>coverage rate (0-100%)</v>
      </c>
      <c r="H305" s="87" t="str">
        <f t="shared" si="581"/>
        <v>ECDC</v>
      </c>
      <c r="I305" s="87" t="str">
        <f t="shared" si="581"/>
        <v>used</v>
      </c>
      <c r="J305" s="87" t="str">
        <f t="shared" si="581"/>
        <v>relative</v>
      </c>
      <c r="K305" s="87" t="str">
        <f t="shared" si="581"/>
        <v>X5</v>
      </c>
    </row>
    <row r="306" spans="1:11" x14ac:dyDescent="0.35">
      <c r="A306" s="88">
        <v>305</v>
      </c>
      <c r="B306" s="87" t="s">
        <v>186</v>
      </c>
      <c r="C306" s="87" t="str">
        <f t="shared" ref="C306:E306" si="582">C293</f>
        <v>vaccination</v>
      </c>
      <c r="D306" s="87" t="str">
        <f t="shared" si="582"/>
        <v>Older population groups</v>
      </c>
      <c r="E306" s="87" t="str">
        <f t="shared" si="582"/>
        <v>2009-2010</v>
      </c>
      <c r="F306" s="87">
        <v>30.5</v>
      </c>
      <c r="G306" s="87" t="str">
        <f t="shared" ref="G306:K306" si="583">G293</f>
        <v>coverage rate (0-100%)</v>
      </c>
      <c r="H306" s="87" t="str">
        <f t="shared" si="583"/>
        <v>ECDC</v>
      </c>
      <c r="I306" s="87" t="str">
        <f t="shared" si="583"/>
        <v>used</v>
      </c>
      <c r="J306" s="87" t="str">
        <f t="shared" si="583"/>
        <v>relative</v>
      </c>
      <c r="K306" s="87" t="str">
        <f t="shared" si="583"/>
        <v>X6</v>
      </c>
    </row>
    <row r="307" spans="1:11" x14ac:dyDescent="0.35">
      <c r="A307" s="88">
        <v>306</v>
      </c>
      <c r="B307" s="87" t="s">
        <v>186</v>
      </c>
      <c r="C307" s="87" t="str">
        <f t="shared" ref="C307:E307" si="584">C294</f>
        <v>impact</v>
      </c>
      <c r="D307" s="87" t="str">
        <f t="shared" si="584"/>
        <v>Anzahl der Todesfälle</v>
      </c>
      <c r="E307" s="87" t="str">
        <f t="shared" si="584"/>
        <v>2009-2010</v>
      </c>
      <c r="F307" s="87">
        <f>'only EU'!B14</f>
        <v>56</v>
      </c>
      <c r="G307" s="87" t="str">
        <f t="shared" ref="G307:K307" si="585">G294</f>
        <v>capita</v>
      </c>
      <c r="H307" s="87" t="str">
        <f t="shared" si="585"/>
        <v>Statista</v>
      </c>
      <c r="I307" s="87" t="str">
        <f t="shared" si="585"/>
        <v>background</v>
      </c>
      <c r="J307" s="87" t="str">
        <f t="shared" si="585"/>
        <v>absolute</v>
      </c>
      <c r="K307" s="87" t="str">
        <f t="shared" si="585"/>
        <v>no</v>
      </c>
    </row>
    <row r="308" spans="1:11" x14ac:dyDescent="0.35">
      <c r="A308" s="88">
        <v>307</v>
      </c>
      <c r="B308" s="87" t="s">
        <v>186</v>
      </c>
      <c r="C308" s="87" t="str">
        <f t="shared" ref="C308:E308" si="586">C295</f>
        <v>impact</v>
      </c>
      <c r="D308" s="87" t="str">
        <f t="shared" si="586"/>
        <v>Anzahl der Infizierten</v>
      </c>
      <c r="E308" s="87">
        <f t="shared" si="586"/>
        <v>2009</v>
      </c>
      <c r="F308" s="87">
        <f>'only EU'!B66</f>
        <v>128</v>
      </c>
      <c r="G308" s="87" t="str">
        <f t="shared" ref="G308:K308" si="587">G295</f>
        <v>capita</v>
      </c>
      <c r="H308" s="87" t="str">
        <f t="shared" si="587"/>
        <v>Statista</v>
      </c>
      <c r="I308" s="87" t="str">
        <f t="shared" si="587"/>
        <v>background</v>
      </c>
      <c r="J308" s="87" t="str">
        <f t="shared" si="587"/>
        <v>absolute</v>
      </c>
      <c r="K308" s="87" t="str">
        <f t="shared" si="587"/>
        <v>no</v>
      </c>
    </row>
    <row r="309" spans="1:11" x14ac:dyDescent="0.35">
      <c r="A309" s="88">
        <v>308</v>
      </c>
      <c r="B309" s="87" t="s">
        <v>186</v>
      </c>
      <c r="C309" s="87" t="str">
        <f t="shared" ref="C309:E309" si="588">C296</f>
        <v>environment</v>
      </c>
      <c r="D309" s="87" t="str">
        <f t="shared" si="588"/>
        <v>Population density</v>
      </c>
      <c r="E309" s="87">
        <f t="shared" si="588"/>
        <v>2017</v>
      </c>
      <c r="F309" s="87">
        <f>'only EU'!B94</f>
        <v>111.7</v>
      </c>
      <c r="G309" s="87" t="str">
        <f t="shared" ref="G309:K309" si="589">G296</f>
        <v>capita/km2</v>
      </c>
      <c r="H309" s="87" t="str">
        <f t="shared" si="589"/>
        <v>Statista</v>
      </c>
      <c r="I309" s="87" t="str">
        <f t="shared" si="589"/>
        <v>used</v>
      </c>
      <c r="J309" s="87" t="str">
        <f t="shared" si="589"/>
        <v>relative</v>
      </c>
      <c r="K309" s="87" t="str">
        <f t="shared" si="589"/>
        <v>X7</v>
      </c>
    </row>
    <row r="310" spans="1:11" x14ac:dyDescent="0.35">
      <c r="A310" s="88">
        <v>309</v>
      </c>
      <c r="B310" s="87" t="s">
        <v>186</v>
      </c>
      <c r="C310" s="87" t="str">
        <f t="shared" ref="C310:E310" si="590">C297</f>
        <v>environment</v>
      </c>
      <c r="D310" s="87" t="str">
        <f t="shared" si="590"/>
        <v>Urbanisation grade</v>
      </c>
      <c r="E310" s="87">
        <f t="shared" si="590"/>
        <v>2018</v>
      </c>
      <c r="F310" s="89">
        <f>'only EU'!B148</f>
        <v>0.5373</v>
      </c>
      <c r="G310" s="87" t="str">
        <f t="shared" ref="G310:K310" si="591">G297</f>
        <v>%</v>
      </c>
      <c r="H310" s="87" t="str">
        <f t="shared" si="591"/>
        <v>Statista</v>
      </c>
      <c r="I310" s="87" t="str">
        <f t="shared" si="591"/>
        <v>used</v>
      </c>
      <c r="J310" s="87" t="str">
        <f t="shared" si="591"/>
        <v>relative</v>
      </c>
      <c r="K310" s="87" t="str">
        <f t="shared" si="591"/>
        <v>X8</v>
      </c>
    </row>
    <row r="311" spans="1:11" x14ac:dyDescent="0.35">
      <c r="A311" s="88">
        <v>310</v>
      </c>
      <c r="B311" s="87" t="s">
        <v>186</v>
      </c>
      <c r="C311" s="87" t="str">
        <f t="shared" ref="C311:E311" si="592">C298</f>
        <v>benchmark</v>
      </c>
      <c r="D311" s="87" t="str">
        <f t="shared" si="592"/>
        <v>Population</v>
      </c>
      <c r="E311" s="87">
        <f t="shared" si="592"/>
        <v>2009</v>
      </c>
      <c r="F311" s="106">
        <f>'Sheet 1'!B40</f>
        <v>5382401</v>
      </c>
      <c r="G311" s="87" t="str">
        <f t="shared" ref="G311:K311" si="593">G298</f>
        <v>capita</v>
      </c>
      <c r="H311" s="87" t="str">
        <f t="shared" si="593"/>
        <v>Eurostat</v>
      </c>
      <c r="I311" s="87" t="str">
        <f t="shared" si="593"/>
        <v>background</v>
      </c>
      <c r="J311" s="87" t="str">
        <f t="shared" si="593"/>
        <v>absolute</v>
      </c>
      <c r="K311" s="87" t="str">
        <f t="shared" si="593"/>
        <v>no</v>
      </c>
    </row>
    <row r="312" spans="1:11" x14ac:dyDescent="0.35">
      <c r="A312" s="88">
        <v>311</v>
      </c>
      <c r="B312" s="87" t="s">
        <v>186</v>
      </c>
      <c r="C312" s="87" t="str">
        <f t="shared" ref="C312:E312" si="594">C299</f>
        <v>impact</v>
      </c>
      <c r="D312" s="87" t="str">
        <f t="shared" si="594"/>
        <v>Death ratio</v>
      </c>
      <c r="E312" s="87" t="str">
        <f t="shared" si="594"/>
        <v>irrelevant</v>
      </c>
      <c r="F312" s="84">
        <f>F307/F311*1000000</f>
        <v>10.40427868529305</v>
      </c>
      <c r="G312" s="87" t="str">
        <f t="shared" ref="G312:K312" si="595">G299</f>
        <v>rate compared to 1.000.000 capita</v>
      </c>
      <c r="H312" s="87" t="str">
        <f t="shared" si="595"/>
        <v>calculation</v>
      </c>
      <c r="I312" s="87" t="str">
        <f t="shared" si="595"/>
        <v>used</v>
      </c>
      <c r="J312" s="87" t="str">
        <f t="shared" si="595"/>
        <v>relative</v>
      </c>
      <c r="K312" s="87" t="str">
        <f t="shared" si="595"/>
        <v>Y</v>
      </c>
    </row>
    <row r="313" spans="1:11" x14ac:dyDescent="0.35">
      <c r="A313" s="88">
        <v>312</v>
      </c>
      <c r="B313" s="87" t="s">
        <v>186</v>
      </c>
      <c r="C313" s="87" t="str">
        <f t="shared" ref="C313:E313" si="596">C300</f>
        <v>impact</v>
      </c>
      <c r="D313" s="87" t="str">
        <f t="shared" si="596"/>
        <v>Infection ratio</v>
      </c>
      <c r="E313" s="87" t="str">
        <f t="shared" si="596"/>
        <v>irrelevant</v>
      </c>
      <c r="F313" s="84">
        <f>F308/F311*1000000</f>
        <v>23.781208423526973</v>
      </c>
      <c r="G313" s="87" t="str">
        <f t="shared" ref="G313:K313" si="597">G300</f>
        <v>rate compared to 1.000.000 capita</v>
      </c>
      <c r="H313" s="87" t="str">
        <f t="shared" si="597"/>
        <v>calculation</v>
      </c>
      <c r="I313" s="87" t="str">
        <f t="shared" si="597"/>
        <v>used</v>
      </c>
      <c r="J313" s="87" t="str">
        <f t="shared" si="597"/>
        <v>relative</v>
      </c>
      <c r="K313" s="87" t="str">
        <f t="shared" si="597"/>
        <v>X9</v>
      </c>
    </row>
    <row r="314" spans="1:11" x14ac:dyDescent="0.35">
      <c r="A314" s="88">
        <v>313</v>
      </c>
      <c r="B314" t="s">
        <v>881</v>
      </c>
      <c r="C314" t="str">
        <f t="shared" ref="C314:E314" si="598">C301</f>
        <v>vaccination</v>
      </c>
      <c r="D314" t="str">
        <f t="shared" si="598"/>
        <v>clinical risk groups</v>
      </c>
      <c r="E314" t="str">
        <f t="shared" si="598"/>
        <v>2009-2010</v>
      </c>
      <c r="F314">
        <v>0</v>
      </c>
      <c r="G314" t="str">
        <f t="shared" ref="G314:K314" si="599">G301</f>
        <v>coverage rate (0-100%)</v>
      </c>
      <c r="H314" t="str">
        <f t="shared" si="599"/>
        <v>ECDC</v>
      </c>
      <c r="I314" t="str">
        <f t="shared" si="599"/>
        <v>used</v>
      </c>
      <c r="J314" t="str">
        <f t="shared" si="599"/>
        <v>relative</v>
      </c>
      <c r="K314" t="str">
        <f t="shared" si="599"/>
        <v>X1</v>
      </c>
    </row>
    <row r="315" spans="1:11" x14ac:dyDescent="0.35">
      <c r="A315" s="88">
        <v>314</v>
      </c>
      <c r="B315" t="s">
        <v>881</v>
      </c>
      <c r="C315" t="str">
        <f t="shared" ref="C315:E315" si="600">C302</f>
        <v>vaccination</v>
      </c>
      <c r="D315" t="str">
        <f t="shared" si="600"/>
        <v>pregnant women</v>
      </c>
      <c r="E315" t="str">
        <f t="shared" si="600"/>
        <v>2009-2010</v>
      </c>
      <c r="F315">
        <v>2.4</v>
      </c>
      <c r="G315" t="str">
        <f t="shared" ref="G315:K315" si="601">G302</f>
        <v>coverage rate (0-100%)</v>
      </c>
      <c r="H315" t="str">
        <f t="shared" si="601"/>
        <v>ECDC</v>
      </c>
      <c r="I315" t="str">
        <f t="shared" si="601"/>
        <v>used</v>
      </c>
      <c r="J315" t="str">
        <f t="shared" si="601"/>
        <v>relative</v>
      </c>
      <c r="K315" t="str">
        <f t="shared" si="601"/>
        <v>X2</v>
      </c>
    </row>
    <row r="316" spans="1:11" x14ac:dyDescent="0.35">
      <c r="A316" s="88">
        <v>315</v>
      </c>
      <c r="B316" t="s">
        <v>881</v>
      </c>
      <c r="C316" t="str">
        <f t="shared" ref="C316:E316" si="602">C303</f>
        <v>vaccination</v>
      </c>
      <c r="D316" t="str">
        <f t="shared" si="602"/>
        <v>HCWs</v>
      </c>
      <c r="E316" t="str">
        <f t="shared" si="602"/>
        <v>2009-2010</v>
      </c>
      <c r="F316">
        <v>0</v>
      </c>
      <c r="G316" t="str">
        <f t="shared" ref="G316:K316" si="603">G303</f>
        <v>coverage rate (0-100%)</v>
      </c>
      <c r="H316" t="str">
        <f t="shared" si="603"/>
        <v>ECDC</v>
      </c>
      <c r="I316" t="str">
        <f t="shared" si="603"/>
        <v>used</v>
      </c>
      <c r="J316" t="str">
        <f t="shared" si="603"/>
        <v>relative</v>
      </c>
      <c r="K316" t="str">
        <f t="shared" si="603"/>
        <v>X3</v>
      </c>
    </row>
    <row r="317" spans="1:11" x14ac:dyDescent="0.35">
      <c r="A317" s="88">
        <v>316</v>
      </c>
      <c r="B317" t="s">
        <v>881</v>
      </c>
      <c r="C317" t="str">
        <f t="shared" ref="C317:E317" si="604">C304</f>
        <v>vaccination</v>
      </c>
      <c r="D317" t="str">
        <f t="shared" si="604"/>
        <v>Staff of long-term care facilities</v>
      </c>
      <c r="E317" t="str">
        <f t="shared" si="604"/>
        <v>2009-2010</v>
      </c>
      <c r="F317">
        <v>0</v>
      </c>
      <c r="G317" t="str">
        <f t="shared" ref="G317:K317" si="605">G304</f>
        <v>coverage rate (0-100%)</v>
      </c>
      <c r="H317" t="str">
        <f t="shared" si="605"/>
        <v>ECDC</v>
      </c>
      <c r="I317" t="str">
        <f t="shared" si="605"/>
        <v>used</v>
      </c>
      <c r="J317" t="str">
        <f t="shared" si="605"/>
        <v>relative</v>
      </c>
      <c r="K317" t="str">
        <f t="shared" si="605"/>
        <v>X4</v>
      </c>
    </row>
    <row r="318" spans="1:11" x14ac:dyDescent="0.35">
      <c r="A318" s="88">
        <v>317</v>
      </c>
      <c r="B318" t="s">
        <v>881</v>
      </c>
      <c r="C318" t="str">
        <f t="shared" ref="C318:E318" si="606">C305</f>
        <v>vaccination</v>
      </c>
      <c r="D318" t="str">
        <f t="shared" si="606"/>
        <v>Residents of long-term care facilities</v>
      </c>
      <c r="E318" t="str">
        <f t="shared" si="606"/>
        <v>2009-2010</v>
      </c>
      <c r="F318">
        <v>0</v>
      </c>
      <c r="G318" t="str">
        <f t="shared" ref="G318:K318" si="607">G305</f>
        <v>coverage rate (0-100%)</v>
      </c>
      <c r="H318" t="str">
        <f t="shared" si="607"/>
        <v>ECDC</v>
      </c>
      <c r="I318" t="str">
        <f t="shared" si="607"/>
        <v>used</v>
      </c>
      <c r="J318" t="str">
        <f t="shared" si="607"/>
        <v>relative</v>
      </c>
      <c r="K318" t="str">
        <f t="shared" si="607"/>
        <v>X5</v>
      </c>
    </row>
    <row r="319" spans="1:11" x14ac:dyDescent="0.35">
      <c r="A319" s="88">
        <v>318</v>
      </c>
      <c r="B319" t="s">
        <v>881</v>
      </c>
      <c r="C319" t="str">
        <f t="shared" ref="C319:E319" si="608">C306</f>
        <v>vaccination</v>
      </c>
      <c r="D319" t="str">
        <f t="shared" si="608"/>
        <v>Older population groups</v>
      </c>
      <c r="E319" t="str">
        <f t="shared" si="608"/>
        <v>2009-2010</v>
      </c>
      <c r="F319">
        <v>22.1</v>
      </c>
      <c r="G319" t="str">
        <f t="shared" ref="G319:K319" si="609">G306</f>
        <v>coverage rate (0-100%)</v>
      </c>
      <c r="H319" t="str">
        <f t="shared" si="609"/>
        <v>ECDC</v>
      </c>
      <c r="I319" t="str">
        <f t="shared" si="609"/>
        <v>used</v>
      </c>
      <c r="J319" t="str">
        <f t="shared" si="609"/>
        <v>relative</v>
      </c>
      <c r="K319" t="str">
        <f t="shared" si="609"/>
        <v>X6</v>
      </c>
    </row>
    <row r="320" spans="1:11" x14ac:dyDescent="0.35">
      <c r="A320" s="88">
        <v>319</v>
      </c>
      <c r="B320" t="s">
        <v>881</v>
      </c>
      <c r="C320" t="str">
        <f t="shared" ref="C320:E320" si="610">C307</f>
        <v>impact</v>
      </c>
      <c r="D320" t="str">
        <f t="shared" si="610"/>
        <v>Anzahl der Todesfälle</v>
      </c>
      <c r="E320" t="str">
        <f t="shared" si="610"/>
        <v>2009-2010</v>
      </c>
      <c r="F320">
        <f>'only EU'!B26</f>
        <v>19</v>
      </c>
      <c r="G320" t="str">
        <f t="shared" ref="G320:K320" si="611">G307</f>
        <v>capita</v>
      </c>
      <c r="H320" t="str">
        <f t="shared" si="611"/>
        <v>Statista</v>
      </c>
      <c r="I320" t="str">
        <f t="shared" si="611"/>
        <v>background</v>
      </c>
      <c r="J320" t="str">
        <f t="shared" si="611"/>
        <v>absolute</v>
      </c>
      <c r="K320" t="str">
        <f t="shared" si="611"/>
        <v>no</v>
      </c>
    </row>
    <row r="321" spans="1:11" x14ac:dyDescent="0.35">
      <c r="A321" s="88">
        <v>320</v>
      </c>
      <c r="B321" t="s">
        <v>881</v>
      </c>
      <c r="C321" t="str">
        <f t="shared" ref="C321:E321" si="612">C308</f>
        <v>impact</v>
      </c>
      <c r="D321" t="str">
        <f t="shared" si="612"/>
        <v>Anzahl der Infizierten</v>
      </c>
      <c r="E321">
        <f t="shared" si="612"/>
        <v>2009</v>
      </c>
      <c r="F321">
        <f>'only EU'!B61</f>
        <v>217</v>
      </c>
      <c r="G321" t="str">
        <f t="shared" ref="G321:K321" si="613">G308</f>
        <v>capita</v>
      </c>
      <c r="H321" t="str">
        <f t="shared" si="613"/>
        <v>Statista</v>
      </c>
      <c r="I321" t="str">
        <f t="shared" si="613"/>
        <v>background</v>
      </c>
      <c r="J321" t="str">
        <f t="shared" si="613"/>
        <v>absolute</v>
      </c>
      <c r="K321" t="str">
        <f t="shared" si="613"/>
        <v>no</v>
      </c>
    </row>
    <row r="322" spans="1:11" x14ac:dyDescent="0.35">
      <c r="A322" s="88">
        <v>321</v>
      </c>
      <c r="B322" t="s">
        <v>881</v>
      </c>
      <c r="C322" t="str">
        <f t="shared" ref="C322:E322" si="614">C309</f>
        <v>environment</v>
      </c>
      <c r="D322" t="str">
        <f t="shared" si="614"/>
        <v>Population density</v>
      </c>
      <c r="E322">
        <f t="shared" si="614"/>
        <v>2017</v>
      </c>
      <c r="F322">
        <f>'only EU'!B98</f>
        <v>102.6</v>
      </c>
      <c r="G322" t="str">
        <f t="shared" ref="G322:K322" si="615">G309</f>
        <v>capita/km2</v>
      </c>
      <c r="H322" t="str">
        <f t="shared" si="615"/>
        <v>Statista</v>
      </c>
      <c r="I322" t="str">
        <f t="shared" si="615"/>
        <v>used</v>
      </c>
      <c r="J322" t="str">
        <f t="shared" si="615"/>
        <v>relative</v>
      </c>
      <c r="K322" t="str">
        <f t="shared" si="615"/>
        <v>X7</v>
      </c>
    </row>
    <row r="323" spans="1:11" x14ac:dyDescent="0.35">
      <c r="A323" s="88">
        <v>322</v>
      </c>
      <c r="B323" t="s">
        <v>881</v>
      </c>
      <c r="C323" t="str">
        <f t="shared" ref="C323:E323" si="616">C310</f>
        <v>environment</v>
      </c>
      <c r="D323" t="str">
        <f t="shared" si="616"/>
        <v>Urbanisation grade</v>
      </c>
      <c r="E323">
        <f t="shared" si="616"/>
        <v>2018</v>
      </c>
      <c r="F323" s="104">
        <f>'only EU'!B146</f>
        <v>0.5454</v>
      </c>
      <c r="G323" t="str">
        <f t="shared" ref="G323:K323" si="617">G310</f>
        <v>%</v>
      </c>
      <c r="H323" t="str">
        <f t="shared" si="617"/>
        <v>Statista</v>
      </c>
      <c r="I323" t="str">
        <f t="shared" si="617"/>
        <v>used</v>
      </c>
      <c r="J323" t="str">
        <f t="shared" si="617"/>
        <v>relative</v>
      </c>
      <c r="K323" t="str">
        <f t="shared" si="617"/>
        <v>X8</v>
      </c>
    </row>
    <row r="324" spans="1:11" x14ac:dyDescent="0.35">
      <c r="A324" s="88">
        <v>323</v>
      </c>
      <c r="B324" t="s">
        <v>881</v>
      </c>
      <c r="C324" t="str">
        <f t="shared" ref="C324:E324" si="618">C311</f>
        <v>benchmark</v>
      </c>
      <c r="D324" t="str">
        <f t="shared" si="618"/>
        <v>Population</v>
      </c>
      <c r="E324">
        <f t="shared" si="618"/>
        <v>2009</v>
      </c>
      <c r="F324" s="105">
        <f>'Sheet 1'!B39</f>
        <v>2032362</v>
      </c>
      <c r="G324" t="str">
        <f t="shared" ref="G324:K324" si="619">G311</f>
        <v>capita</v>
      </c>
      <c r="H324" t="str">
        <f t="shared" si="619"/>
        <v>Eurostat</v>
      </c>
      <c r="I324" t="str">
        <f t="shared" si="619"/>
        <v>background</v>
      </c>
      <c r="J324" t="str">
        <f t="shared" si="619"/>
        <v>absolute</v>
      </c>
      <c r="K324" t="str">
        <f t="shared" si="619"/>
        <v>no</v>
      </c>
    </row>
    <row r="325" spans="1:11" x14ac:dyDescent="0.35">
      <c r="A325" s="88">
        <v>324</v>
      </c>
      <c r="B325" t="s">
        <v>881</v>
      </c>
      <c r="C325" t="str">
        <f t="shared" ref="C325:E325" si="620">C312</f>
        <v>impact</v>
      </c>
      <c r="D325" t="str">
        <f t="shared" si="620"/>
        <v>Death ratio</v>
      </c>
      <c r="E325" t="str">
        <f t="shared" si="620"/>
        <v>irrelevant</v>
      </c>
      <c r="F325" s="84">
        <f>F320/F324*1000000</f>
        <v>9.3487282285340889</v>
      </c>
      <c r="G325" t="str">
        <f t="shared" ref="G325:K325" si="621">G312</f>
        <v>rate compared to 1.000.000 capita</v>
      </c>
      <c r="H325" t="str">
        <f t="shared" si="621"/>
        <v>calculation</v>
      </c>
      <c r="I325" t="str">
        <f t="shared" si="621"/>
        <v>used</v>
      </c>
      <c r="J325" t="str">
        <f t="shared" si="621"/>
        <v>relative</v>
      </c>
      <c r="K325" t="str">
        <f t="shared" si="621"/>
        <v>Y</v>
      </c>
    </row>
    <row r="326" spans="1:11" x14ac:dyDescent="0.35">
      <c r="A326" s="88">
        <v>325</v>
      </c>
      <c r="B326" t="s">
        <v>881</v>
      </c>
      <c r="C326" t="str">
        <f t="shared" ref="C326:E326" si="622">C313</f>
        <v>impact</v>
      </c>
      <c r="D326" t="str">
        <f t="shared" si="622"/>
        <v>Infection ratio</v>
      </c>
      <c r="E326" t="str">
        <f t="shared" si="622"/>
        <v>irrelevant</v>
      </c>
      <c r="F326" s="84">
        <f>F321/F324*1000000</f>
        <v>106.77231713641565</v>
      </c>
      <c r="G326" t="str">
        <f t="shared" ref="G326:K326" si="623">G313</f>
        <v>rate compared to 1.000.000 capita</v>
      </c>
      <c r="H326" t="str">
        <f t="shared" si="623"/>
        <v>calculation</v>
      </c>
      <c r="I326" t="str">
        <f t="shared" si="623"/>
        <v>used</v>
      </c>
      <c r="J326" t="str">
        <f t="shared" si="623"/>
        <v>relative</v>
      </c>
      <c r="K326" t="str">
        <f t="shared" si="623"/>
        <v>X9</v>
      </c>
    </row>
    <row r="327" spans="1:11" x14ac:dyDescent="0.35">
      <c r="A327" s="88">
        <v>326</v>
      </c>
      <c r="B327" s="87" t="s">
        <v>64</v>
      </c>
      <c r="C327" s="87" t="str">
        <f t="shared" ref="C327:E327" si="624">C314</f>
        <v>vaccination</v>
      </c>
      <c r="D327" s="87" t="str">
        <f t="shared" si="624"/>
        <v>clinical risk groups</v>
      </c>
      <c r="E327" s="87" t="str">
        <f t="shared" si="624"/>
        <v>2009-2010</v>
      </c>
      <c r="F327" s="87">
        <v>0</v>
      </c>
      <c r="G327" s="87" t="str">
        <f t="shared" ref="G327:K327" si="625">G314</f>
        <v>coverage rate (0-100%)</v>
      </c>
      <c r="H327" s="87" t="str">
        <f t="shared" si="625"/>
        <v>ECDC</v>
      </c>
      <c r="I327" s="87" t="str">
        <f t="shared" si="625"/>
        <v>used</v>
      </c>
      <c r="J327" s="87" t="str">
        <f t="shared" si="625"/>
        <v>relative</v>
      </c>
      <c r="K327" s="87" t="str">
        <f t="shared" si="625"/>
        <v>X1</v>
      </c>
    </row>
    <row r="328" spans="1:11" x14ac:dyDescent="0.35">
      <c r="A328" s="88">
        <v>327</v>
      </c>
      <c r="B328" s="87" t="s">
        <v>64</v>
      </c>
      <c r="C328" s="87" t="str">
        <f t="shared" ref="C328:E328" si="626">C315</f>
        <v>vaccination</v>
      </c>
      <c r="D328" s="87" t="str">
        <f t="shared" si="626"/>
        <v>pregnant women</v>
      </c>
      <c r="E328" s="87" t="str">
        <f t="shared" si="626"/>
        <v>2009-2010</v>
      </c>
      <c r="F328" s="87">
        <v>0</v>
      </c>
      <c r="G328" s="87" t="str">
        <f t="shared" ref="G328:K328" si="627">G315</f>
        <v>coverage rate (0-100%)</v>
      </c>
      <c r="H328" s="87" t="str">
        <f t="shared" si="627"/>
        <v>ECDC</v>
      </c>
      <c r="I328" s="87" t="str">
        <f t="shared" si="627"/>
        <v>used</v>
      </c>
      <c r="J328" s="87" t="str">
        <f t="shared" si="627"/>
        <v>relative</v>
      </c>
      <c r="K328" s="87" t="str">
        <f t="shared" si="627"/>
        <v>X2</v>
      </c>
    </row>
    <row r="329" spans="1:11" x14ac:dyDescent="0.35">
      <c r="A329" s="88">
        <v>328</v>
      </c>
      <c r="B329" s="87" t="s">
        <v>64</v>
      </c>
      <c r="C329" s="87" t="str">
        <f t="shared" ref="C329:E329" si="628">C316</f>
        <v>vaccination</v>
      </c>
      <c r="D329" s="87" t="str">
        <f t="shared" si="628"/>
        <v>HCWs</v>
      </c>
      <c r="E329" s="87" t="str">
        <f t="shared" si="628"/>
        <v>2009-2010</v>
      </c>
      <c r="F329" s="87">
        <v>34.799999999999997</v>
      </c>
      <c r="G329" s="87" t="str">
        <f t="shared" ref="G329:K329" si="629">G316</f>
        <v>coverage rate (0-100%)</v>
      </c>
      <c r="H329" s="87" t="str">
        <f t="shared" si="629"/>
        <v>ECDC</v>
      </c>
      <c r="I329" s="87" t="str">
        <f t="shared" si="629"/>
        <v>used</v>
      </c>
      <c r="J329" s="87" t="str">
        <f t="shared" si="629"/>
        <v>relative</v>
      </c>
      <c r="K329" s="87" t="str">
        <f t="shared" si="629"/>
        <v>X3</v>
      </c>
    </row>
    <row r="330" spans="1:11" x14ac:dyDescent="0.35">
      <c r="A330" s="88">
        <v>329</v>
      </c>
      <c r="B330" s="87" t="s">
        <v>64</v>
      </c>
      <c r="C330" s="87" t="str">
        <f t="shared" ref="C330:E330" si="630">C317</f>
        <v>vaccination</v>
      </c>
      <c r="D330" s="87" t="str">
        <f t="shared" si="630"/>
        <v>Staff of long-term care facilities</v>
      </c>
      <c r="E330" s="87" t="str">
        <f t="shared" si="630"/>
        <v>2009-2010</v>
      </c>
      <c r="F330" s="87">
        <v>0</v>
      </c>
      <c r="G330" s="87" t="str">
        <f t="shared" ref="G330:K330" si="631">G317</f>
        <v>coverage rate (0-100%)</v>
      </c>
      <c r="H330" s="87" t="str">
        <f t="shared" si="631"/>
        <v>ECDC</v>
      </c>
      <c r="I330" s="87" t="str">
        <f t="shared" si="631"/>
        <v>used</v>
      </c>
      <c r="J330" s="87" t="str">
        <f t="shared" si="631"/>
        <v>relative</v>
      </c>
      <c r="K330" s="87" t="str">
        <f t="shared" si="631"/>
        <v>X4</v>
      </c>
    </row>
    <row r="331" spans="1:11" x14ac:dyDescent="0.35">
      <c r="A331" s="88">
        <v>330</v>
      </c>
      <c r="B331" s="87" t="s">
        <v>64</v>
      </c>
      <c r="C331" s="87" t="str">
        <f t="shared" ref="C331:E331" si="632">C318</f>
        <v>vaccination</v>
      </c>
      <c r="D331" s="87" t="str">
        <f t="shared" si="632"/>
        <v>Residents of long-term care facilities</v>
      </c>
      <c r="E331" s="87" t="str">
        <f t="shared" si="632"/>
        <v>2009-2010</v>
      </c>
      <c r="F331" s="87">
        <v>0</v>
      </c>
      <c r="G331" s="87" t="str">
        <f t="shared" ref="G331:K331" si="633">G318</f>
        <v>coverage rate (0-100%)</v>
      </c>
      <c r="H331" s="87" t="str">
        <f t="shared" si="633"/>
        <v>ECDC</v>
      </c>
      <c r="I331" s="87" t="str">
        <f t="shared" si="633"/>
        <v>used</v>
      </c>
      <c r="J331" s="87" t="str">
        <f t="shared" si="633"/>
        <v>relative</v>
      </c>
      <c r="K331" s="87" t="str">
        <f t="shared" si="633"/>
        <v>X5</v>
      </c>
    </row>
    <row r="332" spans="1:11" x14ac:dyDescent="0.35">
      <c r="A332" s="88">
        <v>331</v>
      </c>
      <c r="B332" s="87" t="s">
        <v>64</v>
      </c>
      <c r="C332" s="87" t="str">
        <f t="shared" ref="C332:E332" si="634">C319</f>
        <v>vaccination</v>
      </c>
      <c r="D332" s="87" t="str">
        <f t="shared" si="634"/>
        <v>Older population groups</v>
      </c>
      <c r="E332" s="87" t="str">
        <f t="shared" si="634"/>
        <v>2009-2010</v>
      </c>
      <c r="F332" s="87">
        <v>65.7</v>
      </c>
      <c r="G332" s="87" t="str">
        <f t="shared" ref="G332:K332" si="635">G319</f>
        <v>coverage rate (0-100%)</v>
      </c>
      <c r="H332" s="87" t="str">
        <f t="shared" si="635"/>
        <v>ECDC</v>
      </c>
      <c r="I332" s="87" t="str">
        <f t="shared" si="635"/>
        <v>used</v>
      </c>
      <c r="J332" s="87" t="str">
        <f t="shared" si="635"/>
        <v>relative</v>
      </c>
      <c r="K332" s="87" t="str">
        <f t="shared" si="635"/>
        <v>X6</v>
      </c>
    </row>
    <row r="333" spans="1:11" x14ac:dyDescent="0.35">
      <c r="A333" s="88">
        <v>332</v>
      </c>
      <c r="B333" s="87" t="s">
        <v>64</v>
      </c>
      <c r="C333" s="87" t="str">
        <f t="shared" ref="C333:E333" si="636">C320</f>
        <v>impact</v>
      </c>
      <c r="D333" s="87" t="str">
        <f t="shared" si="636"/>
        <v>Anzahl der Todesfälle</v>
      </c>
      <c r="E333" s="87" t="str">
        <f t="shared" si="636"/>
        <v>2009-2010</v>
      </c>
      <c r="F333" s="87">
        <f>'only EU'!B4</f>
        <v>271</v>
      </c>
      <c r="G333" s="87" t="str">
        <f t="shared" ref="G333:K333" si="637">G320</f>
        <v>capita</v>
      </c>
      <c r="H333" s="87" t="str">
        <f t="shared" si="637"/>
        <v>Statista</v>
      </c>
      <c r="I333" s="87" t="str">
        <f t="shared" si="637"/>
        <v>background</v>
      </c>
      <c r="J333" s="87" t="str">
        <f t="shared" si="637"/>
        <v>absolute</v>
      </c>
      <c r="K333" s="87" t="str">
        <f t="shared" si="637"/>
        <v>no</v>
      </c>
    </row>
    <row r="334" spans="1:11" x14ac:dyDescent="0.35">
      <c r="A334" s="88">
        <v>333</v>
      </c>
      <c r="B334" s="87" t="s">
        <v>64</v>
      </c>
      <c r="C334" s="87" t="str">
        <f t="shared" ref="C334:E334" si="638">C321</f>
        <v>impact</v>
      </c>
      <c r="D334" s="87" t="str">
        <f t="shared" si="638"/>
        <v>Anzahl der Infizierten</v>
      </c>
      <c r="E334" s="87">
        <f t="shared" si="638"/>
        <v>2009</v>
      </c>
      <c r="F334" s="87">
        <f>'only EU'!B47</f>
        <v>1538</v>
      </c>
      <c r="G334" s="87" t="str">
        <f t="shared" ref="G334:K334" si="639">G321</f>
        <v>capita</v>
      </c>
      <c r="H334" s="87" t="str">
        <f t="shared" si="639"/>
        <v>Statista</v>
      </c>
      <c r="I334" s="87" t="str">
        <f t="shared" si="639"/>
        <v>background</v>
      </c>
      <c r="J334" s="87" t="str">
        <f t="shared" si="639"/>
        <v>absolute</v>
      </c>
      <c r="K334" s="87" t="str">
        <f t="shared" si="639"/>
        <v>no</v>
      </c>
    </row>
    <row r="335" spans="1:11" x14ac:dyDescent="0.35">
      <c r="A335" s="88">
        <v>334</v>
      </c>
      <c r="B335" s="87" t="s">
        <v>64</v>
      </c>
      <c r="C335" s="87" t="str">
        <f t="shared" ref="C335:E335" si="640">C322</f>
        <v>environment</v>
      </c>
      <c r="D335" s="87" t="str">
        <f t="shared" si="640"/>
        <v>Population density</v>
      </c>
      <c r="E335" s="87">
        <f t="shared" si="640"/>
        <v>2017</v>
      </c>
      <c r="F335" s="87">
        <f>'only EU'!B100</f>
        <v>92.7</v>
      </c>
      <c r="G335" s="87" t="str">
        <f t="shared" ref="G335:K335" si="641">G322</f>
        <v>capita/km2</v>
      </c>
      <c r="H335" s="87" t="str">
        <f t="shared" si="641"/>
        <v>Statista</v>
      </c>
      <c r="I335" s="87" t="str">
        <f t="shared" si="641"/>
        <v>used</v>
      </c>
      <c r="J335" s="87" t="str">
        <f t="shared" si="641"/>
        <v>relative</v>
      </c>
      <c r="K335" s="87" t="str">
        <f t="shared" si="641"/>
        <v>X7</v>
      </c>
    </row>
    <row r="336" spans="1:11" x14ac:dyDescent="0.35">
      <c r="A336" s="88">
        <v>335</v>
      </c>
      <c r="B336" s="87" t="s">
        <v>64</v>
      </c>
      <c r="C336" s="87" t="str">
        <f t="shared" ref="C336:E336" si="642">C323</f>
        <v>environment</v>
      </c>
      <c r="D336" s="87" t="str">
        <f t="shared" si="642"/>
        <v>Urbanisation grade</v>
      </c>
      <c r="E336" s="87">
        <f t="shared" si="642"/>
        <v>2018</v>
      </c>
      <c r="F336" s="89">
        <f>'only EU'!B128</f>
        <v>0.80320000000000003</v>
      </c>
      <c r="G336" s="87" t="str">
        <f t="shared" ref="G336:K336" si="643">G323</f>
        <v>%</v>
      </c>
      <c r="H336" s="87" t="str">
        <f t="shared" si="643"/>
        <v>Statista</v>
      </c>
      <c r="I336" s="87" t="str">
        <f t="shared" si="643"/>
        <v>used</v>
      </c>
      <c r="J336" s="87" t="str">
        <f t="shared" si="643"/>
        <v>relative</v>
      </c>
      <c r="K336" s="87" t="str">
        <f t="shared" si="643"/>
        <v>X8</v>
      </c>
    </row>
    <row r="337" spans="1:11" x14ac:dyDescent="0.35">
      <c r="A337" s="88">
        <v>336</v>
      </c>
      <c r="B337" s="87" t="s">
        <v>64</v>
      </c>
      <c r="C337" s="87" t="str">
        <f t="shared" ref="C337:E337" si="644">C324</f>
        <v>benchmark</v>
      </c>
      <c r="D337" s="87" t="str">
        <f t="shared" si="644"/>
        <v>Population</v>
      </c>
      <c r="E337" s="87">
        <f t="shared" si="644"/>
        <v>2009</v>
      </c>
      <c r="F337" s="106">
        <f>'Sheet 1'!B23</f>
        <v>46239273</v>
      </c>
      <c r="G337" s="87" t="str">
        <f t="shared" ref="G337:K337" si="645">G324</f>
        <v>capita</v>
      </c>
      <c r="H337" s="87" t="str">
        <f t="shared" si="645"/>
        <v>Eurostat</v>
      </c>
      <c r="I337" s="87" t="str">
        <f t="shared" si="645"/>
        <v>background</v>
      </c>
      <c r="J337" s="87" t="str">
        <f t="shared" si="645"/>
        <v>absolute</v>
      </c>
      <c r="K337" s="87" t="str">
        <f t="shared" si="645"/>
        <v>no</v>
      </c>
    </row>
    <row r="338" spans="1:11" x14ac:dyDescent="0.35">
      <c r="A338" s="88">
        <v>337</v>
      </c>
      <c r="B338" s="87" t="s">
        <v>64</v>
      </c>
      <c r="C338" s="87" t="str">
        <f t="shared" ref="C338:E338" si="646">C325</f>
        <v>impact</v>
      </c>
      <c r="D338" s="87" t="str">
        <f t="shared" si="646"/>
        <v>Death ratio</v>
      </c>
      <c r="E338" s="87" t="str">
        <f t="shared" si="646"/>
        <v>irrelevant</v>
      </c>
      <c r="F338" s="84">
        <f>F333/F337*1000000</f>
        <v>5.8608187892573484</v>
      </c>
      <c r="G338" s="87" t="str">
        <f t="shared" ref="G338:K338" si="647">G325</f>
        <v>rate compared to 1.000.000 capita</v>
      </c>
      <c r="H338" s="87" t="str">
        <f t="shared" si="647"/>
        <v>calculation</v>
      </c>
      <c r="I338" s="87" t="str">
        <f t="shared" si="647"/>
        <v>used</v>
      </c>
      <c r="J338" s="87" t="str">
        <f t="shared" si="647"/>
        <v>relative</v>
      </c>
      <c r="K338" s="87" t="str">
        <f t="shared" si="647"/>
        <v>Y</v>
      </c>
    </row>
    <row r="339" spans="1:11" x14ac:dyDescent="0.35">
      <c r="A339" s="88">
        <v>338</v>
      </c>
      <c r="B339" s="87" t="s">
        <v>64</v>
      </c>
      <c r="C339" s="87" t="str">
        <f t="shared" ref="C339:E339" si="648">C326</f>
        <v>impact</v>
      </c>
      <c r="D339" s="87" t="str">
        <f t="shared" si="648"/>
        <v>Infection ratio</v>
      </c>
      <c r="E339" s="87" t="str">
        <f t="shared" si="648"/>
        <v>irrelevant</v>
      </c>
      <c r="F339" s="84">
        <f>F334/F337*1000000</f>
        <v>33.261768626855357</v>
      </c>
      <c r="G339" s="87" t="str">
        <f t="shared" ref="G339:K339" si="649">G326</f>
        <v>rate compared to 1.000.000 capita</v>
      </c>
      <c r="H339" s="87" t="str">
        <f t="shared" si="649"/>
        <v>calculation</v>
      </c>
      <c r="I339" s="87" t="str">
        <f t="shared" si="649"/>
        <v>used</v>
      </c>
      <c r="J339" s="87" t="str">
        <f t="shared" si="649"/>
        <v>relative</v>
      </c>
      <c r="K339" s="87" t="str">
        <f t="shared" si="649"/>
        <v>X9</v>
      </c>
    </row>
    <row r="340" spans="1:11" x14ac:dyDescent="0.35">
      <c r="A340" s="88">
        <v>339</v>
      </c>
      <c r="B340" t="s">
        <v>882</v>
      </c>
      <c r="C340" t="str">
        <f t="shared" ref="C340:E340" si="650">C327</f>
        <v>vaccination</v>
      </c>
      <c r="D340" t="str">
        <f t="shared" si="650"/>
        <v>clinical risk groups</v>
      </c>
      <c r="E340" t="str">
        <f t="shared" si="650"/>
        <v>2009-2010</v>
      </c>
      <c r="F340">
        <v>0</v>
      </c>
      <c r="G340" t="str">
        <f t="shared" ref="G340:K340" si="651">G327</f>
        <v>coverage rate (0-100%)</v>
      </c>
      <c r="H340" t="str">
        <f t="shared" si="651"/>
        <v>ECDC</v>
      </c>
      <c r="I340" t="str">
        <f t="shared" si="651"/>
        <v>used</v>
      </c>
      <c r="J340" t="str">
        <f t="shared" si="651"/>
        <v>relative</v>
      </c>
      <c r="K340" t="str">
        <f t="shared" si="651"/>
        <v>X1</v>
      </c>
    </row>
    <row r="341" spans="1:11" x14ac:dyDescent="0.35">
      <c r="A341" s="88">
        <v>340</v>
      </c>
      <c r="B341" t="s">
        <v>882</v>
      </c>
      <c r="C341" t="str">
        <f t="shared" ref="C341:E341" si="652">C328</f>
        <v>vaccination</v>
      </c>
      <c r="D341" t="str">
        <f t="shared" si="652"/>
        <v>pregnant women</v>
      </c>
      <c r="E341" t="str">
        <f t="shared" si="652"/>
        <v>2009-2010</v>
      </c>
      <c r="F341">
        <v>0</v>
      </c>
      <c r="G341" t="str">
        <f t="shared" ref="G341:K341" si="653">G328</f>
        <v>coverage rate (0-100%)</v>
      </c>
      <c r="H341" t="str">
        <f t="shared" si="653"/>
        <v>ECDC</v>
      </c>
      <c r="I341" t="str">
        <f t="shared" si="653"/>
        <v>used</v>
      </c>
      <c r="J341" t="str">
        <f t="shared" si="653"/>
        <v>relative</v>
      </c>
      <c r="K341" t="str">
        <f t="shared" si="653"/>
        <v>X2</v>
      </c>
    </row>
    <row r="342" spans="1:11" x14ac:dyDescent="0.35">
      <c r="A342" s="88">
        <v>341</v>
      </c>
      <c r="B342" t="s">
        <v>882</v>
      </c>
      <c r="C342" t="str">
        <f t="shared" ref="C342:E342" si="654">C329</f>
        <v>vaccination</v>
      </c>
      <c r="D342" t="str">
        <f t="shared" si="654"/>
        <v>HCWs</v>
      </c>
      <c r="E342" t="str">
        <f t="shared" si="654"/>
        <v>2009-2010</v>
      </c>
      <c r="F342">
        <v>0</v>
      </c>
      <c r="G342" t="str">
        <f t="shared" ref="G342:K342" si="655">G329</f>
        <v>coverage rate (0-100%)</v>
      </c>
      <c r="H342" t="str">
        <f t="shared" si="655"/>
        <v>ECDC</v>
      </c>
      <c r="I342" t="str">
        <f t="shared" si="655"/>
        <v>used</v>
      </c>
      <c r="J342" t="str">
        <f t="shared" si="655"/>
        <v>relative</v>
      </c>
      <c r="K342" t="str">
        <f t="shared" si="655"/>
        <v>X3</v>
      </c>
    </row>
    <row r="343" spans="1:11" x14ac:dyDescent="0.35">
      <c r="A343" s="88">
        <v>342</v>
      </c>
      <c r="B343" t="s">
        <v>882</v>
      </c>
      <c r="C343" t="str">
        <f t="shared" ref="C343:E343" si="656">C330</f>
        <v>vaccination</v>
      </c>
      <c r="D343" t="str">
        <f t="shared" si="656"/>
        <v>Staff of long-term care facilities</v>
      </c>
      <c r="E343" t="str">
        <f t="shared" si="656"/>
        <v>2009-2010</v>
      </c>
      <c r="F343">
        <v>0</v>
      </c>
      <c r="G343" t="str">
        <f t="shared" ref="G343:K343" si="657">G330</f>
        <v>coverage rate (0-100%)</v>
      </c>
      <c r="H343" t="str">
        <f t="shared" si="657"/>
        <v>ECDC</v>
      </c>
      <c r="I343" t="str">
        <f t="shared" si="657"/>
        <v>used</v>
      </c>
      <c r="J343" t="str">
        <f t="shared" si="657"/>
        <v>relative</v>
      </c>
      <c r="K343" t="str">
        <f t="shared" si="657"/>
        <v>X4</v>
      </c>
    </row>
    <row r="344" spans="1:11" x14ac:dyDescent="0.35">
      <c r="A344" s="88">
        <v>343</v>
      </c>
      <c r="B344" t="s">
        <v>882</v>
      </c>
      <c r="C344" t="str">
        <f t="shared" ref="C344:E344" si="658">C331</f>
        <v>vaccination</v>
      </c>
      <c r="D344" t="str">
        <f t="shared" si="658"/>
        <v>Residents of long-term care facilities</v>
      </c>
      <c r="E344" t="str">
        <f t="shared" si="658"/>
        <v>2009-2010</v>
      </c>
      <c r="F344">
        <v>0</v>
      </c>
      <c r="G344" t="str">
        <f t="shared" ref="G344:K344" si="659">G331</f>
        <v>coverage rate (0-100%)</v>
      </c>
      <c r="H344" t="str">
        <f t="shared" si="659"/>
        <v>ECDC</v>
      </c>
      <c r="I344" t="str">
        <f t="shared" si="659"/>
        <v>used</v>
      </c>
      <c r="J344" t="str">
        <f t="shared" si="659"/>
        <v>relative</v>
      </c>
      <c r="K344" t="str">
        <f t="shared" si="659"/>
        <v>X5</v>
      </c>
    </row>
    <row r="345" spans="1:11" x14ac:dyDescent="0.35">
      <c r="A345" s="88">
        <v>344</v>
      </c>
      <c r="B345" t="s">
        <v>882</v>
      </c>
      <c r="C345" t="str">
        <f t="shared" ref="C345:E345" si="660">C332</f>
        <v>vaccination</v>
      </c>
      <c r="D345" t="str">
        <f t="shared" si="660"/>
        <v>Older population groups</v>
      </c>
      <c r="E345" t="str">
        <f t="shared" si="660"/>
        <v>2009-2010</v>
      </c>
      <c r="F345">
        <v>43.9</v>
      </c>
      <c r="G345" t="str">
        <f t="shared" ref="G345:K345" si="661">G332</f>
        <v>coverage rate (0-100%)</v>
      </c>
      <c r="H345" t="str">
        <f t="shared" si="661"/>
        <v>ECDC</v>
      </c>
      <c r="I345" t="str">
        <f t="shared" si="661"/>
        <v>used</v>
      </c>
      <c r="J345" t="str">
        <f t="shared" si="661"/>
        <v>relative</v>
      </c>
      <c r="K345" t="str">
        <f t="shared" si="661"/>
        <v>X6</v>
      </c>
    </row>
    <row r="346" spans="1:11" x14ac:dyDescent="0.35">
      <c r="A346" s="88">
        <v>345</v>
      </c>
      <c r="B346" t="s">
        <v>882</v>
      </c>
      <c r="C346" t="str">
        <f t="shared" ref="C346:E346" si="662">C333</f>
        <v>impact</v>
      </c>
      <c r="D346" t="str">
        <f t="shared" si="662"/>
        <v>Anzahl der Todesfälle</v>
      </c>
      <c r="E346" t="str">
        <f t="shared" si="662"/>
        <v>2009-2010</v>
      </c>
      <c r="F346">
        <f>'only EU'!B20</f>
        <v>29</v>
      </c>
      <c r="G346" t="str">
        <f t="shared" ref="G346:K346" si="663">G333</f>
        <v>capita</v>
      </c>
      <c r="H346" t="str">
        <f t="shared" si="663"/>
        <v>Statista</v>
      </c>
      <c r="I346" t="str">
        <f t="shared" si="663"/>
        <v>background</v>
      </c>
      <c r="J346" t="str">
        <f t="shared" si="663"/>
        <v>absolute</v>
      </c>
      <c r="K346" t="str">
        <f t="shared" si="663"/>
        <v>no</v>
      </c>
    </row>
    <row r="347" spans="1:11" x14ac:dyDescent="0.35">
      <c r="A347" s="88">
        <v>346</v>
      </c>
      <c r="B347" t="s">
        <v>882</v>
      </c>
      <c r="C347" t="str">
        <f t="shared" ref="C347:E347" si="664">C334</f>
        <v>impact</v>
      </c>
      <c r="D347" t="str">
        <f t="shared" si="664"/>
        <v>Anzahl der Infizierten</v>
      </c>
      <c r="E347">
        <f t="shared" si="664"/>
        <v>2009</v>
      </c>
      <c r="F347">
        <f>'only EU'!B52</f>
        <v>937</v>
      </c>
      <c r="G347" t="str">
        <f t="shared" ref="G347:K347" si="665">G334</f>
        <v>capita</v>
      </c>
      <c r="H347" t="str">
        <f t="shared" si="665"/>
        <v>Statista</v>
      </c>
      <c r="I347" t="str">
        <f t="shared" si="665"/>
        <v>background</v>
      </c>
      <c r="J347" t="str">
        <f t="shared" si="665"/>
        <v>absolute</v>
      </c>
      <c r="K347" t="str">
        <f t="shared" si="665"/>
        <v>no</v>
      </c>
    </row>
    <row r="348" spans="1:11" x14ac:dyDescent="0.35">
      <c r="A348" s="88">
        <v>347</v>
      </c>
      <c r="B348" t="s">
        <v>882</v>
      </c>
      <c r="C348" t="str">
        <f t="shared" ref="C348:E348" si="666">C335</f>
        <v>environment</v>
      </c>
      <c r="D348" t="str">
        <f t="shared" si="666"/>
        <v>Population density</v>
      </c>
      <c r="E348">
        <f t="shared" si="666"/>
        <v>2017</v>
      </c>
      <c r="F348">
        <f>'only EU'!B109</f>
        <v>24.7</v>
      </c>
      <c r="G348" t="str">
        <f t="shared" ref="G348:K348" si="667">G335</f>
        <v>capita/km2</v>
      </c>
      <c r="H348" t="str">
        <f t="shared" si="667"/>
        <v>Statista</v>
      </c>
      <c r="I348" t="str">
        <f t="shared" si="667"/>
        <v>used</v>
      </c>
      <c r="J348" t="str">
        <f t="shared" si="667"/>
        <v>relative</v>
      </c>
      <c r="K348" t="str">
        <f t="shared" si="667"/>
        <v>X7</v>
      </c>
    </row>
    <row r="349" spans="1:11" x14ac:dyDescent="0.35">
      <c r="A349" s="88">
        <v>348</v>
      </c>
      <c r="B349" t="s">
        <v>882</v>
      </c>
      <c r="C349" t="str">
        <f t="shared" ref="C349:E349" si="668">C336</f>
        <v>environment</v>
      </c>
      <c r="D349" t="str">
        <f t="shared" si="668"/>
        <v>Urbanisation grade</v>
      </c>
      <c r="E349">
        <f t="shared" si="668"/>
        <v>2018</v>
      </c>
      <c r="F349" s="104">
        <f>'only EU'!B124</f>
        <v>0.87429999999999997</v>
      </c>
      <c r="G349" t="str">
        <f t="shared" ref="G349:K349" si="669">G336</f>
        <v>%</v>
      </c>
      <c r="H349" t="str">
        <f t="shared" si="669"/>
        <v>Statista</v>
      </c>
      <c r="I349" t="str">
        <f t="shared" si="669"/>
        <v>used</v>
      </c>
      <c r="J349" t="str">
        <f t="shared" si="669"/>
        <v>relative</v>
      </c>
      <c r="K349" t="str">
        <f t="shared" si="669"/>
        <v>X8</v>
      </c>
    </row>
    <row r="350" spans="1:11" x14ac:dyDescent="0.35">
      <c r="A350" s="88">
        <v>349</v>
      </c>
      <c r="B350" t="s">
        <v>882</v>
      </c>
      <c r="C350" t="str">
        <f t="shared" ref="C350:E350" si="670">C337</f>
        <v>benchmark</v>
      </c>
      <c r="D350" t="str">
        <f t="shared" si="670"/>
        <v>Population</v>
      </c>
      <c r="E350">
        <f t="shared" si="670"/>
        <v>2009</v>
      </c>
      <c r="F350" s="105">
        <f>'Sheet 1'!B42</f>
        <v>9256347</v>
      </c>
      <c r="G350" t="str">
        <f t="shared" ref="G350:K350" si="671">G337</f>
        <v>capita</v>
      </c>
      <c r="H350" t="str">
        <f t="shared" si="671"/>
        <v>Eurostat</v>
      </c>
      <c r="I350" t="str">
        <f t="shared" si="671"/>
        <v>background</v>
      </c>
      <c r="J350" t="str">
        <f t="shared" si="671"/>
        <v>absolute</v>
      </c>
      <c r="K350" t="str">
        <f t="shared" si="671"/>
        <v>no</v>
      </c>
    </row>
    <row r="351" spans="1:11" x14ac:dyDescent="0.35">
      <c r="A351" s="88">
        <v>350</v>
      </c>
      <c r="B351" t="s">
        <v>882</v>
      </c>
      <c r="C351" t="str">
        <f t="shared" ref="C351:E351" si="672">C338</f>
        <v>impact</v>
      </c>
      <c r="D351" t="str">
        <f t="shared" si="672"/>
        <v>Death ratio</v>
      </c>
      <c r="E351" t="str">
        <f t="shared" si="672"/>
        <v>irrelevant</v>
      </c>
      <c r="F351" s="84">
        <f>F346/F350*1000000</f>
        <v>3.1329853990996663</v>
      </c>
      <c r="G351" t="str">
        <f t="shared" ref="G351:K351" si="673">G338</f>
        <v>rate compared to 1.000.000 capita</v>
      </c>
      <c r="H351" t="str">
        <f t="shared" si="673"/>
        <v>calculation</v>
      </c>
      <c r="I351" t="str">
        <f t="shared" si="673"/>
        <v>used</v>
      </c>
      <c r="J351" t="str">
        <f t="shared" si="673"/>
        <v>relative</v>
      </c>
      <c r="K351" t="str">
        <f t="shared" si="673"/>
        <v>Y</v>
      </c>
    </row>
    <row r="352" spans="1:11" x14ac:dyDescent="0.35">
      <c r="A352" s="88">
        <v>351</v>
      </c>
      <c r="B352" t="s">
        <v>882</v>
      </c>
      <c r="C352" t="str">
        <f t="shared" ref="C352:E352" si="674">C339</f>
        <v>impact</v>
      </c>
      <c r="D352" t="str">
        <f t="shared" si="674"/>
        <v>Infection ratio</v>
      </c>
      <c r="E352" t="str">
        <f t="shared" si="674"/>
        <v>irrelevant</v>
      </c>
      <c r="F352" s="84">
        <f>F347/F350*1000000</f>
        <v>101.22783858470302</v>
      </c>
      <c r="G352" t="str">
        <f t="shared" ref="G352:K352" si="675">G339</f>
        <v>rate compared to 1.000.000 capita</v>
      </c>
      <c r="H352" t="str">
        <f t="shared" si="675"/>
        <v>calculation</v>
      </c>
      <c r="I352" t="str">
        <f t="shared" si="675"/>
        <v>used</v>
      </c>
      <c r="J352" t="str">
        <f t="shared" si="675"/>
        <v>relative</v>
      </c>
      <c r="K352" t="str">
        <f t="shared" si="675"/>
        <v>X9</v>
      </c>
    </row>
    <row r="353" spans="1:11" x14ac:dyDescent="0.35">
      <c r="A353" s="88">
        <v>352</v>
      </c>
      <c r="B353" s="87" t="s">
        <v>741</v>
      </c>
      <c r="C353" s="87" t="str">
        <f t="shared" ref="C353:E353" si="676">C340</f>
        <v>vaccination</v>
      </c>
      <c r="D353" s="87" t="str">
        <f t="shared" si="676"/>
        <v>clinical risk groups</v>
      </c>
      <c r="E353" s="87" t="str">
        <f t="shared" si="676"/>
        <v>2009-2010</v>
      </c>
      <c r="F353" s="101">
        <f>(84*49.1+3*51.1+8*80+5*51.6)/100</f>
        <v>51.757000000000005</v>
      </c>
      <c r="G353" s="87" t="str">
        <f t="shared" ref="G353:K353" si="677">G340</f>
        <v>coverage rate (0-100%)</v>
      </c>
      <c r="H353" s="102" t="str">
        <f>H340&amp;"-WIKI"</f>
        <v>ECDC-WIKI</v>
      </c>
      <c r="I353" s="87" t="str">
        <f t="shared" si="677"/>
        <v>used</v>
      </c>
      <c r="J353" s="87" t="str">
        <f t="shared" si="677"/>
        <v>relative</v>
      </c>
      <c r="K353" s="87" t="str">
        <f t="shared" si="677"/>
        <v>X1</v>
      </c>
    </row>
    <row r="354" spans="1:11" x14ac:dyDescent="0.35">
      <c r="A354" s="88">
        <v>353</v>
      </c>
      <c r="B354" s="87" t="s">
        <v>741</v>
      </c>
      <c r="C354" s="87" t="str">
        <f t="shared" ref="C354:E354" si="678">C341</f>
        <v>vaccination</v>
      </c>
      <c r="D354" s="87" t="str">
        <f t="shared" si="678"/>
        <v>pregnant women</v>
      </c>
      <c r="E354" s="87" t="str">
        <f t="shared" si="678"/>
        <v>2009-2010</v>
      </c>
      <c r="F354" s="101">
        <f>(84*38+3*0+8*65.6+5*39.6)/100</f>
        <v>39.148000000000003</v>
      </c>
      <c r="G354" s="87" t="str">
        <f t="shared" ref="G354:K354" si="679">G341</f>
        <v>coverage rate (0-100%)</v>
      </c>
      <c r="H354" s="87" t="str">
        <f t="shared" ref="H354:H358" si="680">H341&amp;"-WIKI"</f>
        <v>ECDC-WIKI</v>
      </c>
      <c r="I354" s="87" t="str">
        <f t="shared" si="679"/>
        <v>used</v>
      </c>
      <c r="J354" s="87" t="str">
        <f t="shared" si="679"/>
        <v>relative</v>
      </c>
      <c r="K354" s="87" t="str">
        <f t="shared" si="679"/>
        <v>X2</v>
      </c>
    </row>
    <row r="355" spans="1:11" x14ac:dyDescent="0.35">
      <c r="A355" s="88">
        <v>354</v>
      </c>
      <c r="B355" s="87" t="s">
        <v>741</v>
      </c>
      <c r="C355" s="87" t="str">
        <f t="shared" ref="C355:E355" si="681">C342</f>
        <v>vaccination</v>
      </c>
      <c r="D355" s="87" t="str">
        <f t="shared" si="681"/>
        <v>HCWs</v>
      </c>
      <c r="E355" s="87" t="str">
        <f t="shared" si="681"/>
        <v>2009-2010</v>
      </c>
      <c r="F355" s="101">
        <f>(84*26.4+3*18+8*0+5*11.6)/100</f>
        <v>23.295999999999999</v>
      </c>
      <c r="G355" s="87" t="str">
        <f t="shared" ref="G355:K355" si="682">G342</f>
        <v>coverage rate (0-100%)</v>
      </c>
      <c r="H355" s="87" t="str">
        <f t="shared" si="680"/>
        <v>ECDC-WIKI</v>
      </c>
      <c r="I355" s="87" t="str">
        <f t="shared" si="682"/>
        <v>used</v>
      </c>
      <c r="J355" s="87" t="str">
        <f t="shared" si="682"/>
        <v>relative</v>
      </c>
      <c r="K355" s="87" t="str">
        <f t="shared" si="682"/>
        <v>X3</v>
      </c>
    </row>
    <row r="356" spans="1:11" x14ac:dyDescent="0.35">
      <c r="A356" s="88">
        <v>355</v>
      </c>
      <c r="B356" s="87" t="s">
        <v>741</v>
      </c>
      <c r="C356" s="87" t="str">
        <f t="shared" ref="C356:E356" si="683">C343</f>
        <v>vaccination</v>
      </c>
      <c r="D356" s="87" t="str">
        <f t="shared" si="683"/>
        <v>Staff of long-term care facilities</v>
      </c>
      <c r="E356" s="87" t="str">
        <f t="shared" si="683"/>
        <v>2009-2010</v>
      </c>
      <c r="F356" s="101">
        <f>(84*0+3*0+8*0+5*0)/4</f>
        <v>0</v>
      </c>
      <c r="G356" s="87" t="str">
        <f t="shared" ref="G356:K356" si="684">G343</f>
        <v>coverage rate (0-100%)</v>
      </c>
      <c r="H356" s="87" t="str">
        <f t="shared" si="680"/>
        <v>ECDC-WIKI</v>
      </c>
      <c r="I356" s="87" t="str">
        <f t="shared" si="684"/>
        <v>used</v>
      </c>
      <c r="J356" s="87" t="str">
        <f t="shared" si="684"/>
        <v>relative</v>
      </c>
      <c r="K356" s="87" t="str">
        <f t="shared" si="684"/>
        <v>X4</v>
      </c>
    </row>
    <row r="357" spans="1:11" x14ac:dyDescent="0.35">
      <c r="A357" s="88">
        <v>356</v>
      </c>
      <c r="B357" s="87" t="s">
        <v>741</v>
      </c>
      <c r="C357" s="87" t="str">
        <f t="shared" ref="C357:E357" si="685">C344</f>
        <v>vaccination</v>
      </c>
      <c r="D357" s="87" t="str">
        <f t="shared" si="685"/>
        <v>Residents of long-term care facilities</v>
      </c>
      <c r="E357" s="87" t="str">
        <f t="shared" si="685"/>
        <v>2009-2010</v>
      </c>
      <c r="F357" s="101">
        <f>(84*0+3*0+8*0+5*0)/4</f>
        <v>0</v>
      </c>
      <c r="G357" s="87" t="str">
        <f t="shared" ref="G357:K357" si="686">G344</f>
        <v>coverage rate (0-100%)</v>
      </c>
      <c r="H357" s="87" t="str">
        <f t="shared" si="680"/>
        <v>ECDC-WIKI</v>
      </c>
      <c r="I357" s="87" t="str">
        <f t="shared" si="686"/>
        <v>used</v>
      </c>
      <c r="J357" s="87" t="str">
        <f t="shared" si="686"/>
        <v>relative</v>
      </c>
      <c r="K357" s="87" t="str">
        <f t="shared" si="686"/>
        <v>X5</v>
      </c>
    </row>
    <row r="358" spans="1:11" x14ac:dyDescent="0.35">
      <c r="A358" s="88">
        <v>357</v>
      </c>
      <c r="B358" s="87" t="s">
        <v>741</v>
      </c>
      <c r="C358" s="87" t="str">
        <f t="shared" ref="C358:E358" si="687">C345</f>
        <v>vaccination</v>
      </c>
      <c r="D358" s="87" t="str">
        <f t="shared" si="687"/>
        <v>Older population groups</v>
      </c>
      <c r="E358" s="87" t="str">
        <f t="shared" si="687"/>
        <v>2009-2010</v>
      </c>
      <c r="F358" s="101">
        <f>(84*72.4+3*77+8*75+5*63.5)/100</f>
        <v>72.301000000000002</v>
      </c>
      <c r="G358" s="87" t="str">
        <f t="shared" ref="G358:K358" si="688">G345</f>
        <v>coverage rate (0-100%)</v>
      </c>
      <c r="H358" s="87" t="str">
        <f t="shared" si="680"/>
        <v>ECDC-WIKI</v>
      </c>
      <c r="I358" s="87" t="str">
        <f t="shared" si="688"/>
        <v>used</v>
      </c>
      <c r="J358" s="87" t="str">
        <f t="shared" si="688"/>
        <v>relative</v>
      </c>
      <c r="K358" s="87" t="str">
        <f t="shared" si="688"/>
        <v>X6</v>
      </c>
    </row>
    <row r="359" spans="1:11" x14ac:dyDescent="0.35">
      <c r="A359" s="88">
        <v>358</v>
      </c>
      <c r="B359" s="87" t="s">
        <v>741</v>
      </c>
      <c r="C359" s="87" t="str">
        <f t="shared" ref="C359:E359" si="689">C346</f>
        <v>impact</v>
      </c>
      <c r="D359" s="87" t="str">
        <f t="shared" si="689"/>
        <v>Anzahl der Todesfälle</v>
      </c>
      <c r="E359" s="87" t="str">
        <f t="shared" si="689"/>
        <v>2009-2010</v>
      </c>
      <c r="F359" s="87">
        <f>'only EU'!B2</f>
        <v>474</v>
      </c>
      <c r="G359" s="87" t="str">
        <f t="shared" ref="G359:K359" si="690">G346</f>
        <v>capita</v>
      </c>
      <c r="H359" s="87" t="str">
        <f t="shared" si="690"/>
        <v>Statista</v>
      </c>
      <c r="I359" s="87" t="str">
        <f t="shared" si="690"/>
        <v>background</v>
      </c>
      <c r="J359" s="87" t="str">
        <f t="shared" si="690"/>
        <v>absolute</v>
      </c>
      <c r="K359" s="87" t="str">
        <f t="shared" si="690"/>
        <v>no</v>
      </c>
    </row>
    <row r="360" spans="1:11" x14ac:dyDescent="0.35">
      <c r="A360" s="88">
        <v>359</v>
      </c>
      <c r="B360" s="87" t="s">
        <v>741</v>
      </c>
      <c r="C360" s="87" t="str">
        <f t="shared" ref="C360:E360" si="691">C347</f>
        <v>impact</v>
      </c>
      <c r="D360" s="87" t="str">
        <f t="shared" si="691"/>
        <v>Anzahl der Infizierten</v>
      </c>
      <c r="E360" s="87">
        <f t="shared" si="691"/>
        <v>2009</v>
      </c>
      <c r="F360" s="87">
        <f>'only EU'!B43</f>
        <v>13192</v>
      </c>
      <c r="G360" s="87" t="str">
        <f t="shared" ref="G360:K360" si="692">G347</f>
        <v>capita</v>
      </c>
      <c r="H360" s="87" t="str">
        <f t="shared" si="692"/>
        <v>Statista</v>
      </c>
      <c r="I360" s="87" t="str">
        <f t="shared" si="692"/>
        <v>background</v>
      </c>
      <c r="J360" s="87" t="str">
        <f t="shared" si="692"/>
        <v>absolute</v>
      </c>
      <c r="K360" s="87" t="str">
        <f t="shared" si="692"/>
        <v>no</v>
      </c>
    </row>
    <row r="361" spans="1:11" x14ac:dyDescent="0.35">
      <c r="A361" s="88">
        <v>360</v>
      </c>
      <c r="B361" s="87" t="s">
        <v>741</v>
      </c>
      <c r="C361" s="87" t="str">
        <f t="shared" ref="C361:E361" si="693">C348</f>
        <v>environment</v>
      </c>
      <c r="D361" s="87" t="str">
        <f t="shared" si="693"/>
        <v>Population density</v>
      </c>
      <c r="E361" s="87">
        <f t="shared" si="693"/>
        <v>2017</v>
      </c>
      <c r="F361" s="87">
        <f>'only EU'!B85</f>
        <v>272.39999999999998</v>
      </c>
      <c r="G361" s="87" t="str">
        <f t="shared" ref="G361:K361" si="694">G348</f>
        <v>capita/km2</v>
      </c>
      <c r="H361" s="87" t="str">
        <f t="shared" si="694"/>
        <v>Statista</v>
      </c>
      <c r="I361" s="87" t="str">
        <f t="shared" si="694"/>
        <v>used</v>
      </c>
      <c r="J361" s="87" t="str">
        <f t="shared" si="694"/>
        <v>relative</v>
      </c>
      <c r="K361" s="87" t="str">
        <f t="shared" si="694"/>
        <v>X7</v>
      </c>
    </row>
    <row r="362" spans="1:11" x14ac:dyDescent="0.35">
      <c r="A362" s="88">
        <v>361</v>
      </c>
      <c r="B362" s="87" t="s">
        <v>741</v>
      </c>
      <c r="C362" s="87" t="str">
        <f t="shared" ref="C362:E362" si="695">C349</f>
        <v>environment</v>
      </c>
      <c r="D362" s="87" t="str">
        <f t="shared" si="695"/>
        <v>Urbanisation grade</v>
      </c>
      <c r="E362" s="87">
        <f t="shared" si="695"/>
        <v>2018</v>
      </c>
      <c r="F362" s="89">
        <f>'only EU'!B126</f>
        <v>0.83399999999999996</v>
      </c>
      <c r="G362" s="87" t="str">
        <f t="shared" ref="G362:K362" si="696">G349</f>
        <v>%</v>
      </c>
      <c r="H362" s="87" t="str">
        <f t="shared" si="696"/>
        <v>Statista</v>
      </c>
      <c r="I362" s="87" t="str">
        <f t="shared" si="696"/>
        <v>used</v>
      </c>
      <c r="J362" s="87" t="str">
        <f t="shared" si="696"/>
        <v>relative</v>
      </c>
      <c r="K362" s="87" t="str">
        <f t="shared" si="696"/>
        <v>X8</v>
      </c>
    </row>
    <row r="363" spans="1:11" x14ac:dyDescent="0.35">
      <c r="A363" s="88">
        <v>362</v>
      </c>
      <c r="B363" s="87" t="s">
        <v>741</v>
      </c>
      <c r="C363" s="87" t="str">
        <f t="shared" ref="C363:E363" si="697">C350</f>
        <v>benchmark</v>
      </c>
      <c r="D363" s="87" t="str">
        <f t="shared" si="697"/>
        <v>Population</v>
      </c>
      <c r="E363" s="87">
        <f t="shared" si="697"/>
        <v>2009</v>
      </c>
      <c r="F363" s="90">
        <f>'Sheet 1'!B43</f>
        <v>62042343</v>
      </c>
      <c r="G363" s="87" t="str">
        <f t="shared" ref="G363:K363" si="698">G350</f>
        <v>capita</v>
      </c>
      <c r="H363" s="87" t="str">
        <f t="shared" si="698"/>
        <v>Eurostat</v>
      </c>
      <c r="I363" s="87" t="str">
        <f t="shared" si="698"/>
        <v>background</v>
      </c>
      <c r="J363" s="87" t="str">
        <f t="shared" si="698"/>
        <v>absolute</v>
      </c>
      <c r="K363" s="87" t="str">
        <f t="shared" si="698"/>
        <v>no</v>
      </c>
    </row>
    <row r="364" spans="1:11" x14ac:dyDescent="0.35">
      <c r="A364" s="88">
        <v>363</v>
      </c>
      <c r="B364" s="87" t="s">
        <v>741</v>
      </c>
      <c r="C364" s="87" t="str">
        <f t="shared" ref="C364:E364" si="699">C351</f>
        <v>impact</v>
      </c>
      <c r="D364" s="87" t="str">
        <f t="shared" si="699"/>
        <v>Death ratio</v>
      </c>
      <c r="E364" s="87" t="str">
        <f t="shared" si="699"/>
        <v>irrelevant</v>
      </c>
      <c r="F364" s="84">
        <f>F359/F363*1000000</f>
        <v>7.6399435785331322</v>
      </c>
      <c r="G364" s="87" t="str">
        <f t="shared" ref="G364:K364" si="700">G351</f>
        <v>rate compared to 1.000.000 capita</v>
      </c>
      <c r="H364" s="87" t="str">
        <f t="shared" si="700"/>
        <v>calculation</v>
      </c>
      <c r="I364" s="87" t="str">
        <f t="shared" si="700"/>
        <v>used</v>
      </c>
      <c r="J364" s="87" t="str">
        <f t="shared" si="700"/>
        <v>relative</v>
      </c>
      <c r="K364" s="87" t="str">
        <f t="shared" si="700"/>
        <v>Y</v>
      </c>
    </row>
    <row r="365" spans="1:11" x14ac:dyDescent="0.35">
      <c r="A365" s="88">
        <v>364</v>
      </c>
      <c r="B365" s="87" t="s">
        <v>741</v>
      </c>
      <c r="C365" s="87" t="str">
        <f t="shared" ref="C365:E365" si="701">C352</f>
        <v>impact</v>
      </c>
      <c r="D365" s="87" t="str">
        <f t="shared" si="701"/>
        <v>Infection ratio</v>
      </c>
      <c r="E365" s="87" t="str">
        <f t="shared" si="701"/>
        <v>irrelevant</v>
      </c>
      <c r="F365" s="84">
        <f>F360/F363*1000000</f>
        <v>212.6289782447449</v>
      </c>
      <c r="G365" s="87" t="str">
        <f t="shared" ref="G365:K365" si="702">G352</f>
        <v>rate compared to 1.000.000 capita</v>
      </c>
      <c r="H365" s="87" t="str">
        <f t="shared" si="702"/>
        <v>calculation</v>
      </c>
      <c r="I365" s="87" t="str">
        <f t="shared" si="702"/>
        <v>used</v>
      </c>
      <c r="J365" s="87" t="str">
        <f t="shared" si="702"/>
        <v>relative</v>
      </c>
      <c r="K365" s="87" t="str">
        <f t="shared" si="702"/>
        <v>X9</v>
      </c>
    </row>
    <row r="366" spans="1:11" x14ac:dyDescent="0.35">
      <c r="A366" s="88">
        <v>365</v>
      </c>
      <c r="B366" t="s">
        <v>909</v>
      </c>
      <c r="C366" t="str">
        <f t="shared" ref="C366:E366" si="703">C353</f>
        <v>vaccination</v>
      </c>
      <c r="D366" t="str">
        <f t="shared" si="703"/>
        <v>clinical risk groups</v>
      </c>
      <c r="E366" t="str">
        <f t="shared" si="703"/>
        <v>2009-2010</v>
      </c>
      <c r="G366" t="str">
        <f t="shared" ref="G366:K366" si="704">G353</f>
        <v>coverage rate (0-100%)</v>
      </c>
      <c r="H366" t="str">
        <f t="shared" si="704"/>
        <v>ECDC-WIKI</v>
      </c>
      <c r="I366" t="str">
        <f t="shared" si="704"/>
        <v>used</v>
      </c>
      <c r="J366" t="str">
        <f t="shared" si="704"/>
        <v>relative</v>
      </c>
      <c r="K366" t="str">
        <f t="shared" si="704"/>
        <v>X1</v>
      </c>
    </row>
    <row r="367" spans="1:11" x14ac:dyDescent="0.35">
      <c r="A367" s="88">
        <v>366</v>
      </c>
      <c r="B367" t="s">
        <v>909</v>
      </c>
      <c r="C367" t="str">
        <f t="shared" ref="C367:E367" si="705">C354</f>
        <v>vaccination</v>
      </c>
      <c r="D367" t="str">
        <f t="shared" si="705"/>
        <v>pregnant women</v>
      </c>
      <c r="E367" t="str">
        <f t="shared" si="705"/>
        <v>2009-2010</v>
      </c>
      <c r="G367" t="str">
        <f t="shared" ref="G367:K367" si="706">G354</f>
        <v>coverage rate (0-100%)</v>
      </c>
      <c r="H367" t="str">
        <f t="shared" si="706"/>
        <v>ECDC-WIKI</v>
      </c>
      <c r="I367" t="str">
        <f t="shared" si="706"/>
        <v>used</v>
      </c>
      <c r="J367" t="str">
        <f t="shared" si="706"/>
        <v>relative</v>
      </c>
      <c r="K367" t="str">
        <f t="shared" si="706"/>
        <v>X2</v>
      </c>
    </row>
    <row r="368" spans="1:11" x14ac:dyDescent="0.35">
      <c r="A368" s="88">
        <v>367</v>
      </c>
      <c r="B368" t="s">
        <v>909</v>
      </c>
      <c r="C368" t="str">
        <f t="shared" ref="C368:E368" si="707">C355</f>
        <v>vaccination</v>
      </c>
      <c r="D368" t="str">
        <f t="shared" si="707"/>
        <v>HCWs</v>
      </c>
      <c r="E368" t="str">
        <f t="shared" si="707"/>
        <v>2009-2010</v>
      </c>
      <c r="G368" t="str">
        <f t="shared" ref="G368:K368" si="708">G355</f>
        <v>coverage rate (0-100%)</v>
      </c>
      <c r="H368" t="str">
        <f t="shared" si="708"/>
        <v>ECDC-WIKI</v>
      </c>
      <c r="I368" t="str">
        <f t="shared" si="708"/>
        <v>used</v>
      </c>
      <c r="J368" t="str">
        <f t="shared" si="708"/>
        <v>relative</v>
      </c>
      <c r="K368" t="str">
        <f t="shared" si="708"/>
        <v>X3</v>
      </c>
    </row>
    <row r="369" spans="1:11" x14ac:dyDescent="0.35">
      <c r="A369" s="88">
        <v>368</v>
      </c>
      <c r="B369" t="s">
        <v>909</v>
      </c>
      <c r="C369" t="str">
        <f t="shared" ref="C369:E369" si="709">C356</f>
        <v>vaccination</v>
      </c>
      <c r="D369" t="str">
        <f t="shared" si="709"/>
        <v>Staff of long-term care facilities</v>
      </c>
      <c r="E369" t="str">
        <f t="shared" si="709"/>
        <v>2009-2010</v>
      </c>
      <c r="G369" t="str">
        <f t="shared" ref="G369:K369" si="710">G356</f>
        <v>coverage rate (0-100%)</v>
      </c>
      <c r="H369" t="str">
        <f t="shared" si="710"/>
        <v>ECDC-WIKI</v>
      </c>
      <c r="I369" t="str">
        <f t="shared" si="710"/>
        <v>used</v>
      </c>
      <c r="J369" t="str">
        <f t="shared" si="710"/>
        <v>relative</v>
      </c>
      <c r="K369" t="str">
        <f t="shared" si="710"/>
        <v>X4</v>
      </c>
    </row>
    <row r="370" spans="1:11" x14ac:dyDescent="0.35">
      <c r="A370" s="88">
        <v>369</v>
      </c>
      <c r="B370" t="s">
        <v>909</v>
      </c>
      <c r="C370" t="str">
        <f t="shared" ref="C370:E370" si="711">C357</f>
        <v>vaccination</v>
      </c>
      <c r="D370" t="str">
        <f t="shared" si="711"/>
        <v>Residents of long-term care facilities</v>
      </c>
      <c r="E370" t="str">
        <f t="shared" si="711"/>
        <v>2009-2010</v>
      </c>
      <c r="G370" t="str">
        <f t="shared" ref="G370:K370" si="712">G357</f>
        <v>coverage rate (0-100%)</v>
      </c>
      <c r="H370" t="str">
        <f t="shared" si="712"/>
        <v>ECDC-WIKI</v>
      </c>
      <c r="I370" t="str">
        <f t="shared" si="712"/>
        <v>used</v>
      </c>
      <c r="J370" t="str">
        <f t="shared" si="712"/>
        <v>relative</v>
      </c>
      <c r="K370" t="str">
        <f t="shared" si="712"/>
        <v>X5</v>
      </c>
    </row>
    <row r="371" spans="1:11" x14ac:dyDescent="0.35">
      <c r="A371" s="88">
        <v>370</v>
      </c>
      <c r="B371" t="s">
        <v>909</v>
      </c>
      <c r="C371" t="str">
        <f t="shared" ref="C371:E371" si="713">C358</f>
        <v>vaccination</v>
      </c>
      <c r="D371" t="str">
        <f t="shared" si="713"/>
        <v>Older population groups</v>
      </c>
      <c r="E371" t="str">
        <f t="shared" si="713"/>
        <v>2009-2010</v>
      </c>
      <c r="G371" t="str">
        <f t="shared" ref="G371:K371" si="714">G358</f>
        <v>coverage rate (0-100%)</v>
      </c>
      <c r="H371" t="str">
        <f t="shared" si="714"/>
        <v>ECDC-WIKI</v>
      </c>
      <c r="I371" t="str">
        <f t="shared" si="714"/>
        <v>used</v>
      </c>
      <c r="J371" t="str">
        <f t="shared" si="714"/>
        <v>relative</v>
      </c>
      <c r="K371" t="str">
        <f t="shared" si="714"/>
        <v>X6</v>
      </c>
    </row>
    <row r="372" spans="1:11" x14ac:dyDescent="0.35">
      <c r="A372" s="88">
        <v>371</v>
      </c>
      <c r="B372" t="s">
        <v>909</v>
      </c>
      <c r="C372" t="str">
        <f t="shared" ref="C372:E372" si="715">C359</f>
        <v>impact</v>
      </c>
      <c r="D372" t="str">
        <f t="shared" si="715"/>
        <v>Anzahl der Todesfälle</v>
      </c>
      <c r="E372" t="str">
        <f t="shared" si="715"/>
        <v>2009-2010</v>
      </c>
      <c r="G372" t="str">
        <f t="shared" ref="G372:K372" si="716">G359</f>
        <v>capita</v>
      </c>
      <c r="H372" t="str">
        <f t="shared" si="716"/>
        <v>Statista</v>
      </c>
      <c r="I372" t="str">
        <f t="shared" si="716"/>
        <v>background</v>
      </c>
      <c r="J372" t="str">
        <f t="shared" si="716"/>
        <v>absolute</v>
      </c>
      <c r="K372" t="str">
        <f t="shared" si="716"/>
        <v>no</v>
      </c>
    </row>
    <row r="373" spans="1:11" x14ac:dyDescent="0.35">
      <c r="A373" s="88">
        <v>372</v>
      </c>
      <c r="B373" t="s">
        <v>909</v>
      </c>
      <c r="C373" t="str">
        <f t="shared" ref="C373:E373" si="717">C360</f>
        <v>impact</v>
      </c>
      <c r="D373" t="str">
        <f t="shared" si="717"/>
        <v>Anzahl der Infizierten</v>
      </c>
      <c r="E373">
        <f t="shared" si="717"/>
        <v>2009</v>
      </c>
      <c r="G373" t="str">
        <f t="shared" ref="G373:K373" si="718">G360</f>
        <v>capita</v>
      </c>
      <c r="H373" t="str">
        <f t="shared" si="718"/>
        <v>Statista</v>
      </c>
      <c r="I373" t="str">
        <f t="shared" si="718"/>
        <v>background</v>
      </c>
      <c r="J373" t="str">
        <f t="shared" si="718"/>
        <v>absolute</v>
      </c>
      <c r="K373" t="str">
        <f t="shared" si="718"/>
        <v>no</v>
      </c>
    </row>
    <row r="374" spans="1:11" x14ac:dyDescent="0.35">
      <c r="A374" s="88">
        <v>373</v>
      </c>
      <c r="B374" t="s">
        <v>909</v>
      </c>
      <c r="C374" t="str">
        <f t="shared" ref="C374:E374" si="719">C361</f>
        <v>environment</v>
      </c>
      <c r="D374" t="str">
        <f t="shared" si="719"/>
        <v>Population density</v>
      </c>
      <c r="E374">
        <f t="shared" si="719"/>
        <v>2017</v>
      </c>
      <c r="G374" t="str">
        <f t="shared" ref="G374:K374" si="720">G361</f>
        <v>capita/km2</v>
      </c>
      <c r="H374" t="str">
        <f t="shared" si="720"/>
        <v>Statista</v>
      </c>
      <c r="I374" t="str">
        <f t="shared" si="720"/>
        <v>used</v>
      </c>
      <c r="J374" t="str">
        <f t="shared" si="720"/>
        <v>relative</v>
      </c>
      <c r="K374" t="str">
        <f t="shared" si="720"/>
        <v>X7</v>
      </c>
    </row>
    <row r="375" spans="1:11" x14ac:dyDescent="0.35">
      <c r="A375" s="88">
        <v>374</v>
      </c>
      <c r="B375" t="s">
        <v>909</v>
      </c>
      <c r="C375" t="str">
        <f t="shared" ref="C375:E375" si="721">C362</f>
        <v>environment</v>
      </c>
      <c r="D375" t="str">
        <f t="shared" si="721"/>
        <v>Urbanisation grade</v>
      </c>
      <c r="E375">
        <f t="shared" si="721"/>
        <v>2018</v>
      </c>
      <c r="G375" t="str">
        <f t="shared" ref="G375:K375" si="722">G362</f>
        <v>%</v>
      </c>
      <c r="H375" t="str">
        <f t="shared" si="722"/>
        <v>Statista</v>
      </c>
      <c r="I375" t="str">
        <f t="shared" si="722"/>
        <v>used</v>
      </c>
      <c r="J375" t="str">
        <f t="shared" si="722"/>
        <v>relative</v>
      </c>
      <c r="K375" t="str">
        <f t="shared" si="722"/>
        <v>X8</v>
      </c>
    </row>
    <row r="376" spans="1:11" x14ac:dyDescent="0.35">
      <c r="A376" s="88">
        <v>375</v>
      </c>
      <c r="B376" t="s">
        <v>909</v>
      </c>
      <c r="C376" t="str">
        <f t="shared" ref="C376:E376" si="723">C363</f>
        <v>benchmark</v>
      </c>
      <c r="D376" t="str">
        <f t="shared" si="723"/>
        <v>Population</v>
      </c>
      <c r="E376">
        <f t="shared" si="723"/>
        <v>2009</v>
      </c>
      <c r="G376" t="str">
        <f t="shared" ref="G376:K376" si="724">G363</f>
        <v>capita</v>
      </c>
      <c r="H376" t="str">
        <f t="shared" si="724"/>
        <v>Eurostat</v>
      </c>
      <c r="I376" t="str">
        <f t="shared" si="724"/>
        <v>background</v>
      </c>
      <c r="J376" t="str">
        <f t="shared" si="724"/>
        <v>absolute</v>
      </c>
      <c r="K376" t="str">
        <f t="shared" si="724"/>
        <v>no</v>
      </c>
    </row>
    <row r="377" spans="1:11" x14ac:dyDescent="0.35">
      <c r="A377" s="88">
        <v>376</v>
      </c>
      <c r="B377" t="s">
        <v>909</v>
      </c>
      <c r="C377" t="str">
        <f t="shared" ref="C377:E377" si="725">C364</f>
        <v>impact</v>
      </c>
      <c r="D377" t="str">
        <f t="shared" si="725"/>
        <v>Death ratio</v>
      </c>
      <c r="E377" t="str">
        <f t="shared" si="725"/>
        <v>irrelevant</v>
      </c>
      <c r="G377" t="str">
        <f t="shared" ref="G377:K377" si="726">G364</f>
        <v>rate compared to 1.000.000 capita</v>
      </c>
      <c r="H377" t="str">
        <f t="shared" si="726"/>
        <v>calculation</v>
      </c>
      <c r="I377" t="str">
        <f t="shared" si="726"/>
        <v>used</v>
      </c>
      <c r="J377" t="str">
        <f t="shared" si="726"/>
        <v>relative</v>
      </c>
      <c r="K377" t="str">
        <f t="shared" si="726"/>
        <v>Y</v>
      </c>
    </row>
    <row r="378" spans="1:11" x14ac:dyDescent="0.35">
      <c r="A378" s="88">
        <v>377</v>
      </c>
      <c r="B378" t="s">
        <v>909</v>
      </c>
      <c r="C378" t="str">
        <f t="shared" ref="C378:E378" si="727">C365</f>
        <v>impact</v>
      </c>
      <c r="D378" t="str">
        <f t="shared" si="727"/>
        <v>Infection ratio</v>
      </c>
      <c r="E378" t="str">
        <f t="shared" si="727"/>
        <v>irrelevant</v>
      </c>
      <c r="G378" t="str">
        <f t="shared" ref="G378:K378" si="728">G365</f>
        <v>rate compared to 1.000.000 capita</v>
      </c>
      <c r="H378" t="str">
        <f t="shared" si="728"/>
        <v>calculation</v>
      </c>
      <c r="I378" t="str">
        <f t="shared" si="728"/>
        <v>used</v>
      </c>
      <c r="J378" t="str">
        <f t="shared" si="728"/>
        <v>relative</v>
      </c>
      <c r="K378" t="str">
        <f t="shared" si="728"/>
        <v>X9</v>
      </c>
    </row>
    <row r="379" spans="1:11" x14ac:dyDescent="0.35">
      <c r="A379" s="88">
        <v>378</v>
      </c>
      <c r="B379" t="s">
        <v>909</v>
      </c>
      <c r="C379" t="str">
        <f t="shared" ref="C379:E379" si="729">C366</f>
        <v>vaccination</v>
      </c>
      <c r="D379" t="str">
        <f t="shared" si="729"/>
        <v>clinical risk groups</v>
      </c>
      <c r="E379" t="str">
        <f t="shared" si="729"/>
        <v>2009-2010</v>
      </c>
      <c r="G379" t="str">
        <f t="shared" ref="G379:K379" si="730">G366</f>
        <v>coverage rate (0-100%)</v>
      </c>
      <c r="H379" t="str">
        <f t="shared" si="730"/>
        <v>ECDC-WIKI</v>
      </c>
      <c r="I379" t="str">
        <f t="shared" si="730"/>
        <v>used</v>
      </c>
      <c r="J379" t="str">
        <f t="shared" si="730"/>
        <v>relative</v>
      </c>
      <c r="K379" t="str">
        <f t="shared" si="730"/>
        <v>X1</v>
      </c>
    </row>
    <row r="380" spans="1:11" x14ac:dyDescent="0.35">
      <c r="A380" s="88">
        <v>379</v>
      </c>
      <c r="B380" t="s">
        <v>909</v>
      </c>
      <c r="C380" t="str">
        <f t="shared" ref="C380:E380" si="731">C367</f>
        <v>vaccination</v>
      </c>
      <c r="D380" t="str">
        <f t="shared" si="731"/>
        <v>pregnant women</v>
      </c>
      <c r="E380" t="str">
        <f t="shared" si="731"/>
        <v>2009-2010</v>
      </c>
      <c r="G380" t="str">
        <f t="shared" ref="G380:K380" si="732">G367</f>
        <v>coverage rate (0-100%)</v>
      </c>
      <c r="H380" t="str">
        <f t="shared" si="732"/>
        <v>ECDC-WIKI</v>
      </c>
      <c r="I380" t="str">
        <f t="shared" si="732"/>
        <v>used</v>
      </c>
      <c r="J380" t="str">
        <f t="shared" si="732"/>
        <v>relative</v>
      </c>
      <c r="K380" t="str">
        <f t="shared" si="732"/>
        <v>X2</v>
      </c>
    </row>
    <row r="381" spans="1:11" x14ac:dyDescent="0.35">
      <c r="A381" s="88">
        <v>380</v>
      </c>
      <c r="B381" t="s">
        <v>909</v>
      </c>
      <c r="C381" t="str">
        <f t="shared" ref="C381:E381" si="733">C368</f>
        <v>vaccination</v>
      </c>
      <c r="D381" t="str">
        <f t="shared" si="733"/>
        <v>HCWs</v>
      </c>
      <c r="E381" t="str">
        <f t="shared" si="733"/>
        <v>2009-2010</v>
      </c>
      <c r="G381" t="str">
        <f t="shared" ref="G381:K381" si="734">G368</f>
        <v>coverage rate (0-100%)</v>
      </c>
      <c r="H381" t="str">
        <f t="shared" si="734"/>
        <v>ECDC-WIKI</v>
      </c>
      <c r="I381" t="str">
        <f t="shared" si="734"/>
        <v>used</v>
      </c>
      <c r="J381" t="str">
        <f t="shared" si="734"/>
        <v>relative</v>
      </c>
      <c r="K381" t="str">
        <f t="shared" si="734"/>
        <v>X3</v>
      </c>
    </row>
    <row r="382" spans="1:11" x14ac:dyDescent="0.35">
      <c r="A382" s="88">
        <v>381</v>
      </c>
      <c r="B382" t="s">
        <v>909</v>
      </c>
      <c r="C382" t="str">
        <f t="shared" ref="C382:E382" si="735">C369</f>
        <v>vaccination</v>
      </c>
      <c r="D382" t="str">
        <f t="shared" si="735"/>
        <v>Staff of long-term care facilities</v>
      </c>
      <c r="E382" t="str">
        <f t="shared" si="735"/>
        <v>2009-2010</v>
      </c>
      <c r="G382" t="str">
        <f t="shared" ref="G382:K382" si="736">G369</f>
        <v>coverage rate (0-100%)</v>
      </c>
      <c r="H382" t="str">
        <f t="shared" si="736"/>
        <v>ECDC-WIKI</v>
      </c>
      <c r="I382" t="str">
        <f t="shared" si="736"/>
        <v>used</v>
      </c>
      <c r="J382" t="str">
        <f t="shared" si="736"/>
        <v>relative</v>
      </c>
      <c r="K382" t="str">
        <f t="shared" si="736"/>
        <v>X4</v>
      </c>
    </row>
    <row r="383" spans="1:11" x14ac:dyDescent="0.35">
      <c r="A383" s="88">
        <v>382</v>
      </c>
      <c r="B383" t="s">
        <v>909</v>
      </c>
      <c r="C383" t="str">
        <f t="shared" ref="C383:E383" si="737">C370</f>
        <v>vaccination</v>
      </c>
      <c r="D383" t="str">
        <f t="shared" si="737"/>
        <v>Residents of long-term care facilities</v>
      </c>
      <c r="E383" t="str">
        <f t="shared" si="737"/>
        <v>2009-2010</v>
      </c>
      <c r="G383" t="str">
        <f t="shared" ref="G383:K383" si="738">G370</f>
        <v>coverage rate (0-100%)</v>
      </c>
      <c r="H383" t="str">
        <f t="shared" si="738"/>
        <v>ECDC-WIKI</v>
      </c>
      <c r="I383" t="str">
        <f t="shared" si="738"/>
        <v>used</v>
      </c>
      <c r="J383" t="str">
        <f t="shared" si="738"/>
        <v>relative</v>
      </c>
      <c r="K383" t="str">
        <f t="shared" si="738"/>
        <v>X5</v>
      </c>
    </row>
    <row r="384" spans="1:11" x14ac:dyDescent="0.35">
      <c r="A384" s="88">
        <v>383</v>
      </c>
      <c r="B384" t="s">
        <v>909</v>
      </c>
      <c r="C384" t="str">
        <f t="shared" ref="C384:E384" si="739">C371</f>
        <v>vaccination</v>
      </c>
      <c r="D384" t="str">
        <f t="shared" si="739"/>
        <v>Older population groups</v>
      </c>
      <c r="E384" t="str">
        <f t="shared" si="739"/>
        <v>2009-2010</v>
      </c>
      <c r="G384" t="str">
        <f t="shared" ref="G384:K384" si="740">G371</f>
        <v>coverage rate (0-100%)</v>
      </c>
      <c r="H384" t="str">
        <f t="shared" si="740"/>
        <v>ECDC-WIKI</v>
      </c>
      <c r="I384" t="str">
        <f t="shared" si="740"/>
        <v>used</v>
      </c>
      <c r="J384" t="str">
        <f t="shared" si="740"/>
        <v>relative</v>
      </c>
      <c r="K384" t="str">
        <f t="shared" si="740"/>
        <v>X6</v>
      </c>
    </row>
    <row r="385" spans="1:11" x14ac:dyDescent="0.35">
      <c r="A385" s="88">
        <v>384</v>
      </c>
      <c r="B385" t="s">
        <v>909</v>
      </c>
      <c r="C385" t="str">
        <f t="shared" ref="C385:E385" si="741">C372</f>
        <v>impact</v>
      </c>
      <c r="D385" t="str">
        <f t="shared" si="741"/>
        <v>Anzahl der Todesfälle</v>
      </c>
      <c r="E385" t="str">
        <f t="shared" si="741"/>
        <v>2009-2010</v>
      </c>
      <c r="G385" t="str">
        <f t="shared" ref="G385:K385" si="742">G372</f>
        <v>capita</v>
      </c>
      <c r="H385" t="str">
        <f t="shared" si="742"/>
        <v>Statista</v>
      </c>
      <c r="I385" t="str">
        <f t="shared" si="742"/>
        <v>background</v>
      </c>
      <c r="J385" t="str">
        <f t="shared" si="742"/>
        <v>absolute</v>
      </c>
      <c r="K385" t="str">
        <f t="shared" si="742"/>
        <v>no</v>
      </c>
    </row>
    <row r="386" spans="1:11" x14ac:dyDescent="0.35">
      <c r="A386" s="88">
        <v>385</v>
      </c>
      <c r="B386" t="s">
        <v>909</v>
      </c>
      <c r="C386" t="str">
        <f t="shared" ref="C386:E386" si="743">C373</f>
        <v>impact</v>
      </c>
      <c r="D386" t="str">
        <f t="shared" si="743"/>
        <v>Anzahl der Infizierten</v>
      </c>
      <c r="E386">
        <f t="shared" si="743"/>
        <v>2009</v>
      </c>
      <c r="G386" t="str">
        <f t="shared" ref="G386:K386" si="744">G373</f>
        <v>capita</v>
      </c>
      <c r="H386" t="str">
        <f t="shared" si="744"/>
        <v>Statista</v>
      </c>
      <c r="I386" t="str">
        <f t="shared" si="744"/>
        <v>background</v>
      </c>
      <c r="J386" t="str">
        <f t="shared" si="744"/>
        <v>absolute</v>
      </c>
      <c r="K386" t="str">
        <f t="shared" si="744"/>
        <v>no</v>
      </c>
    </row>
    <row r="387" spans="1:11" x14ac:dyDescent="0.35">
      <c r="A387" s="88">
        <v>386</v>
      </c>
      <c r="B387" t="s">
        <v>909</v>
      </c>
      <c r="C387" t="str">
        <f t="shared" ref="C387:E387" si="745">C374</f>
        <v>environment</v>
      </c>
      <c r="D387" t="str">
        <f t="shared" si="745"/>
        <v>Population density</v>
      </c>
      <c r="E387">
        <f t="shared" si="745"/>
        <v>2017</v>
      </c>
      <c r="G387" t="str">
        <f t="shared" ref="G387:K387" si="746">G374</f>
        <v>capita/km2</v>
      </c>
      <c r="H387" t="str">
        <f t="shared" si="746"/>
        <v>Statista</v>
      </c>
      <c r="I387" t="str">
        <f t="shared" si="746"/>
        <v>used</v>
      </c>
      <c r="J387" t="str">
        <f t="shared" si="746"/>
        <v>relative</v>
      </c>
      <c r="K387" t="str">
        <f t="shared" si="746"/>
        <v>X7</v>
      </c>
    </row>
    <row r="388" spans="1:11" x14ac:dyDescent="0.35">
      <c r="A388" s="88">
        <v>387</v>
      </c>
      <c r="B388" t="s">
        <v>909</v>
      </c>
      <c r="C388" t="str">
        <f t="shared" ref="C388:E388" si="747">C375</f>
        <v>environment</v>
      </c>
      <c r="D388" t="str">
        <f t="shared" si="747"/>
        <v>Urbanisation grade</v>
      </c>
      <c r="E388">
        <f t="shared" si="747"/>
        <v>2018</v>
      </c>
      <c r="G388" t="str">
        <f t="shared" ref="G388:K388" si="748">G375</f>
        <v>%</v>
      </c>
      <c r="H388" t="str">
        <f t="shared" si="748"/>
        <v>Statista</v>
      </c>
      <c r="I388" t="str">
        <f t="shared" si="748"/>
        <v>used</v>
      </c>
      <c r="J388" t="str">
        <f t="shared" si="748"/>
        <v>relative</v>
      </c>
      <c r="K388" t="str">
        <f t="shared" si="748"/>
        <v>X8</v>
      </c>
    </row>
    <row r="389" spans="1:11" x14ac:dyDescent="0.35">
      <c r="A389" s="88">
        <v>388</v>
      </c>
      <c r="B389" t="s">
        <v>909</v>
      </c>
      <c r="C389" t="str">
        <f t="shared" ref="C389:E389" si="749">C376</f>
        <v>benchmark</v>
      </c>
      <c r="D389" t="str">
        <f t="shared" si="749"/>
        <v>Population</v>
      </c>
      <c r="E389">
        <f t="shared" si="749"/>
        <v>2009</v>
      </c>
      <c r="G389" t="str">
        <f t="shared" ref="G389:K389" si="750">G376</f>
        <v>capita</v>
      </c>
      <c r="H389" t="str">
        <f t="shared" si="750"/>
        <v>Eurostat</v>
      </c>
      <c r="I389" t="str">
        <f t="shared" si="750"/>
        <v>background</v>
      </c>
      <c r="J389" t="str">
        <f t="shared" si="750"/>
        <v>absolute</v>
      </c>
      <c r="K389" t="str">
        <f t="shared" si="750"/>
        <v>no</v>
      </c>
    </row>
    <row r="390" spans="1:11" x14ac:dyDescent="0.35">
      <c r="A390" s="88">
        <v>389</v>
      </c>
      <c r="B390" t="s">
        <v>909</v>
      </c>
      <c r="C390" t="str">
        <f t="shared" ref="C390:E390" si="751">C377</f>
        <v>impact</v>
      </c>
      <c r="D390" t="str">
        <f t="shared" si="751"/>
        <v>Death ratio</v>
      </c>
      <c r="E390" t="str">
        <f t="shared" si="751"/>
        <v>irrelevant</v>
      </c>
      <c r="G390" t="str">
        <f t="shared" ref="G390:K390" si="752">G377</f>
        <v>rate compared to 1.000.000 capita</v>
      </c>
      <c r="H390" t="str">
        <f t="shared" si="752"/>
        <v>calculation</v>
      </c>
      <c r="I390" t="str">
        <f t="shared" si="752"/>
        <v>used</v>
      </c>
      <c r="J390" t="str">
        <f t="shared" si="752"/>
        <v>relative</v>
      </c>
      <c r="K390" t="str">
        <f t="shared" si="752"/>
        <v>Y</v>
      </c>
    </row>
    <row r="391" spans="1:11" x14ac:dyDescent="0.35">
      <c r="A391" s="88">
        <v>390</v>
      </c>
      <c r="B391" t="s">
        <v>909</v>
      </c>
      <c r="C391" t="str">
        <f t="shared" ref="C391:E391" si="753">C378</f>
        <v>impact</v>
      </c>
      <c r="D391" t="str">
        <f t="shared" si="753"/>
        <v>Infection ratio</v>
      </c>
      <c r="E391" t="str">
        <f t="shared" si="753"/>
        <v>irrelevant</v>
      </c>
      <c r="G391" t="str">
        <f t="shared" ref="G391:K391" si="754">G378</f>
        <v>rate compared to 1.000.000 capita</v>
      </c>
      <c r="H391" t="str">
        <f t="shared" si="754"/>
        <v>calculation</v>
      </c>
      <c r="I391" t="str">
        <f t="shared" si="754"/>
        <v>used</v>
      </c>
      <c r="J391" t="str">
        <f t="shared" si="754"/>
        <v>relative</v>
      </c>
      <c r="K391" t="str">
        <f t="shared" si="754"/>
        <v>X9</v>
      </c>
    </row>
    <row r="392" spans="1:11" x14ac:dyDescent="0.35">
      <c r="A392" s="88">
        <v>391</v>
      </c>
      <c r="B392" t="s">
        <v>909</v>
      </c>
      <c r="C392" t="str">
        <f t="shared" ref="C392:E392" si="755">C379</f>
        <v>vaccination</v>
      </c>
      <c r="D392" t="str">
        <f t="shared" si="755"/>
        <v>clinical risk groups</v>
      </c>
      <c r="E392" t="str">
        <f t="shared" si="755"/>
        <v>2009-2010</v>
      </c>
      <c r="G392" t="str">
        <f t="shared" ref="G392:K392" si="756">G379</f>
        <v>coverage rate (0-100%)</v>
      </c>
      <c r="H392" t="str">
        <f t="shared" si="756"/>
        <v>ECDC-WIKI</v>
      </c>
      <c r="I392" t="str">
        <f t="shared" si="756"/>
        <v>used</v>
      </c>
      <c r="J392" t="str">
        <f t="shared" si="756"/>
        <v>relative</v>
      </c>
      <c r="K392" t="str">
        <f t="shared" si="756"/>
        <v>X1</v>
      </c>
    </row>
    <row r="393" spans="1:11" x14ac:dyDescent="0.35">
      <c r="A393" s="88">
        <v>392</v>
      </c>
      <c r="B393" t="s">
        <v>909</v>
      </c>
      <c r="C393" t="str">
        <f t="shared" ref="C393:E393" si="757">C380</f>
        <v>vaccination</v>
      </c>
      <c r="D393" t="str">
        <f t="shared" si="757"/>
        <v>pregnant women</v>
      </c>
      <c r="E393" t="str">
        <f t="shared" si="757"/>
        <v>2009-2010</v>
      </c>
      <c r="G393" t="str">
        <f t="shared" ref="G393:K393" si="758">G380</f>
        <v>coverage rate (0-100%)</v>
      </c>
      <c r="H393" t="str">
        <f t="shared" si="758"/>
        <v>ECDC-WIKI</v>
      </c>
      <c r="I393" t="str">
        <f t="shared" si="758"/>
        <v>used</v>
      </c>
      <c r="J393" t="str">
        <f t="shared" si="758"/>
        <v>relative</v>
      </c>
      <c r="K393" t="str">
        <f t="shared" si="758"/>
        <v>X2</v>
      </c>
    </row>
    <row r="394" spans="1:11" x14ac:dyDescent="0.35">
      <c r="A394" s="88">
        <v>393</v>
      </c>
      <c r="B394" t="s">
        <v>909</v>
      </c>
      <c r="C394" t="str">
        <f t="shared" ref="C394:E394" si="759">C381</f>
        <v>vaccination</v>
      </c>
      <c r="D394" t="str">
        <f t="shared" si="759"/>
        <v>HCWs</v>
      </c>
      <c r="E394" t="str">
        <f t="shared" si="759"/>
        <v>2009-2010</v>
      </c>
      <c r="G394" t="str">
        <f t="shared" ref="G394:K394" si="760">G381</f>
        <v>coverage rate (0-100%)</v>
      </c>
      <c r="H394" t="str">
        <f t="shared" si="760"/>
        <v>ECDC-WIKI</v>
      </c>
      <c r="I394" t="str">
        <f t="shared" si="760"/>
        <v>used</v>
      </c>
      <c r="J394" t="str">
        <f t="shared" si="760"/>
        <v>relative</v>
      </c>
      <c r="K394" t="str">
        <f t="shared" si="760"/>
        <v>X3</v>
      </c>
    </row>
    <row r="395" spans="1:11" x14ac:dyDescent="0.35">
      <c r="A395" s="88">
        <v>394</v>
      </c>
      <c r="B395" t="s">
        <v>909</v>
      </c>
      <c r="C395" t="str">
        <f t="shared" ref="C395:E395" si="761">C382</f>
        <v>vaccination</v>
      </c>
      <c r="D395" t="str">
        <f t="shared" si="761"/>
        <v>Staff of long-term care facilities</v>
      </c>
      <c r="E395" t="str">
        <f t="shared" si="761"/>
        <v>2009-2010</v>
      </c>
      <c r="G395" t="str">
        <f t="shared" ref="G395:K395" si="762">G382</f>
        <v>coverage rate (0-100%)</v>
      </c>
      <c r="H395" t="str">
        <f t="shared" si="762"/>
        <v>ECDC-WIKI</v>
      </c>
      <c r="I395" t="str">
        <f t="shared" si="762"/>
        <v>used</v>
      </c>
      <c r="J395" t="str">
        <f t="shared" si="762"/>
        <v>relative</v>
      </c>
      <c r="K395" t="str">
        <f t="shared" si="762"/>
        <v>X4</v>
      </c>
    </row>
    <row r="396" spans="1:11" x14ac:dyDescent="0.35">
      <c r="A396" s="88">
        <v>395</v>
      </c>
      <c r="B396" t="s">
        <v>909</v>
      </c>
      <c r="C396" t="str">
        <f t="shared" ref="C396:E396" si="763">C383</f>
        <v>vaccination</v>
      </c>
      <c r="D396" t="str">
        <f t="shared" si="763"/>
        <v>Residents of long-term care facilities</v>
      </c>
      <c r="E396" t="str">
        <f t="shared" si="763"/>
        <v>2009-2010</v>
      </c>
      <c r="G396" t="str">
        <f t="shared" ref="G396:K396" si="764">G383</f>
        <v>coverage rate (0-100%)</v>
      </c>
      <c r="H396" t="str">
        <f t="shared" si="764"/>
        <v>ECDC-WIKI</v>
      </c>
      <c r="I396" t="str">
        <f t="shared" si="764"/>
        <v>used</v>
      </c>
      <c r="J396" t="str">
        <f t="shared" si="764"/>
        <v>relative</v>
      </c>
      <c r="K396" t="str">
        <f t="shared" si="764"/>
        <v>X5</v>
      </c>
    </row>
    <row r="397" spans="1:11" x14ac:dyDescent="0.35">
      <c r="A397" s="88">
        <v>396</v>
      </c>
      <c r="B397" t="s">
        <v>909</v>
      </c>
      <c r="C397" t="str">
        <f t="shared" ref="C397:E397" si="765">C384</f>
        <v>vaccination</v>
      </c>
      <c r="D397" t="str">
        <f t="shared" si="765"/>
        <v>Older population groups</v>
      </c>
      <c r="E397" t="str">
        <f t="shared" si="765"/>
        <v>2009-2010</v>
      </c>
      <c r="G397" t="str">
        <f t="shared" ref="G397:K397" si="766">G384</f>
        <v>coverage rate (0-100%)</v>
      </c>
      <c r="H397" t="str">
        <f t="shared" si="766"/>
        <v>ECDC-WIKI</v>
      </c>
      <c r="I397" t="str">
        <f t="shared" si="766"/>
        <v>used</v>
      </c>
      <c r="J397" t="str">
        <f t="shared" si="766"/>
        <v>relative</v>
      </c>
      <c r="K397" t="str">
        <f t="shared" si="766"/>
        <v>X6</v>
      </c>
    </row>
    <row r="398" spans="1:11" x14ac:dyDescent="0.35">
      <c r="A398" s="88">
        <v>397</v>
      </c>
      <c r="B398" t="s">
        <v>909</v>
      </c>
      <c r="C398" t="str">
        <f t="shared" ref="C398:E398" si="767">C385</f>
        <v>impact</v>
      </c>
      <c r="D398" t="str">
        <f t="shared" si="767"/>
        <v>Anzahl der Todesfälle</v>
      </c>
      <c r="E398" t="str">
        <f t="shared" si="767"/>
        <v>2009-2010</v>
      </c>
      <c r="G398" t="str">
        <f t="shared" ref="G398:K398" si="768">G385</f>
        <v>capita</v>
      </c>
      <c r="H398" t="str">
        <f t="shared" si="768"/>
        <v>Statista</v>
      </c>
      <c r="I398" t="str">
        <f t="shared" si="768"/>
        <v>background</v>
      </c>
      <c r="J398" t="str">
        <f t="shared" si="768"/>
        <v>absolute</v>
      </c>
      <c r="K398" t="str">
        <f t="shared" si="768"/>
        <v>no</v>
      </c>
    </row>
    <row r="399" spans="1:11" x14ac:dyDescent="0.35">
      <c r="A399" s="88">
        <v>398</v>
      </c>
      <c r="B399" t="s">
        <v>909</v>
      </c>
      <c r="C399" t="str">
        <f t="shared" ref="C399:E399" si="769">C386</f>
        <v>impact</v>
      </c>
      <c r="D399" t="str">
        <f t="shared" si="769"/>
        <v>Anzahl der Infizierten</v>
      </c>
      <c r="E399">
        <f t="shared" si="769"/>
        <v>2009</v>
      </c>
      <c r="G399" t="str">
        <f t="shared" ref="G399:K399" si="770">G386</f>
        <v>capita</v>
      </c>
      <c r="H399" t="str">
        <f t="shared" si="770"/>
        <v>Statista</v>
      </c>
      <c r="I399" t="str">
        <f t="shared" si="770"/>
        <v>background</v>
      </c>
      <c r="J399" t="str">
        <f t="shared" si="770"/>
        <v>absolute</v>
      </c>
      <c r="K399" t="str">
        <f t="shared" si="770"/>
        <v>no</v>
      </c>
    </row>
    <row r="400" spans="1:11" x14ac:dyDescent="0.35">
      <c r="A400" s="88">
        <v>399</v>
      </c>
      <c r="B400" t="s">
        <v>909</v>
      </c>
      <c r="C400" t="str">
        <f t="shared" ref="C400:E400" si="771">C387</f>
        <v>environment</v>
      </c>
      <c r="D400" t="str">
        <f t="shared" si="771"/>
        <v>Population density</v>
      </c>
      <c r="E400">
        <f t="shared" si="771"/>
        <v>2017</v>
      </c>
      <c r="G400" t="str">
        <f t="shared" ref="G400:K400" si="772">G387</f>
        <v>capita/km2</v>
      </c>
      <c r="H400" t="str">
        <f t="shared" si="772"/>
        <v>Statista</v>
      </c>
      <c r="I400" t="str">
        <f t="shared" si="772"/>
        <v>used</v>
      </c>
      <c r="J400" t="str">
        <f t="shared" si="772"/>
        <v>relative</v>
      </c>
      <c r="K400" t="str">
        <f t="shared" si="772"/>
        <v>X7</v>
      </c>
    </row>
    <row r="401" spans="1:11" x14ac:dyDescent="0.35">
      <c r="A401" s="88">
        <v>400</v>
      </c>
      <c r="B401" t="s">
        <v>909</v>
      </c>
      <c r="C401" t="str">
        <f t="shared" ref="C401:E401" si="773">C388</f>
        <v>environment</v>
      </c>
      <c r="D401" t="str">
        <f t="shared" si="773"/>
        <v>Urbanisation grade</v>
      </c>
      <c r="E401">
        <f t="shared" si="773"/>
        <v>2018</v>
      </c>
      <c r="G401" t="str">
        <f t="shared" ref="G401:K401" si="774">G388</f>
        <v>%</v>
      </c>
      <c r="H401" t="str">
        <f t="shared" si="774"/>
        <v>Statista</v>
      </c>
      <c r="I401" t="str">
        <f t="shared" si="774"/>
        <v>used</v>
      </c>
      <c r="J401" t="str">
        <f t="shared" si="774"/>
        <v>relative</v>
      </c>
      <c r="K401" t="str">
        <f t="shared" si="774"/>
        <v>X8</v>
      </c>
    </row>
    <row r="402" spans="1:11" x14ac:dyDescent="0.35">
      <c r="A402" s="88">
        <v>401</v>
      </c>
      <c r="B402" t="s">
        <v>909</v>
      </c>
      <c r="C402" t="str">
        <f t="shared" ref="C402:E402" si="775">C389</f>
        <v>benchmark</v>
      </c>
      <c r="D402" t="str">
        <f t="shared" si="775"/>
        <v>Population</v>
      </c>
      <c r="E402">
        <f t="shared" si="775"/>
        <v>2009</v>
      </c>
      <c r="G402" t="str">
        <f t="shared" ref="G402:K402" si="776">G389</f>
        <v>capita</v>
      </c>
      <c r="H402" t="str">
        <f t="shared" si="776"/>
        <v>Eurostat</v>
      </c>
      <c r="I402" t="str">
        <f t="shared" si="776"/>
        <v>background</v>
      </c>
      <c r="J402" t="str">
        <f t="shared" si="776"/>
        <v>absolute</v>
      </c>
      <c r="K402" t="str">
        <f t="shared" si="776"/>
        <v>no</v>
      </c>
    </row>
    <row r="403" spans="1:11" x14ac:dyDescent="0.35">
      <c r="A403" s="88">
        <v>402</v>
      </c>
      <c r="B403" t="s">
        <v>909</v>
      </c>
      <c r="C403" t="str">
        <f t="shared" ref="C403:E403" si="777">C390</f>
        <v>impact</v>
      </c>
      <c r="D403" t="str">
        <f t="shared" si="777"/>
        <v>Death ratio</v>
      </c>
      <c r="E403" t="str">
        <f t="shared" si="777"/>
        <v>irrelevant</v>
      </c>
      <c r="G403" t="str">
        <f t="shared" ref="G403:K403" si="778">G390</f>
        <v>rate compared to 1.000.000 capita</v>
      </c>
      <c r="H403" t="str">
        <f t="shared" si="778"/>
        <v>calculation</v>
      </c>
      <c r="I403" t="str">
        <f t="shared" si="778"/>
        <v>used</v>
      </c>
      <c r="J403" t="str">
        <f t="shared" si="778"/>
        <v>relative</v>
      </c>
      <c r="K403" t="str">
        <f t="shared" si="778"/>
        <v>Y</v>
      </c>
    </row>
    <row r="404" spans="1:11" x14ac:dyDescent="0.35">
      <c r="A404" s="88">
        <v>403</v>
      </c>
      <c r="B404" t="s">
        <v>909</v>
      </c>
      <c r="C404" t="str">
        <f t="shared" ref="C404:E404" si="779">C391</f>
        <v>impact</v>
      </c>
      <c r="D404" t="str">
        <f t="shared" si="779"/>
        <v>Infection ratio</v>
      </c>
      <c r="E404" t="str">
        <f t="shared" si="779"/>
        <v>irrelevant</v>
      </c>
      <c r="G404" t="str">
        <f t="shared" ref="G404:K404" si="780">G391</f>
        <v>rate compared to 1.000.000 capita</v>
      </c>
      <c r="H404" t="str">
        <f t="shared" si="780"/>
        <v>calculation</v>
      </c>
      <c r="I404" t="str">
        <f t="shared" si="780"/>
        <v>used</v>
      </c>
      <c r="J404" t="str">
        <f t="shared" si="780"/>
        <v>relative</v>
      </c>
      <c r="K404" t="str">
        <f t="shared" si="780"/>
        <v>X9</v>
      </c>
    </row>
    <row r="405" spans="1:11" x14ac:dyDescent="0.35">
      <c r="A405" s="88">
        <v>404</v>
      </c>
      <c r="B405" t="s">
        <v>909</v>
      </c>
      <c r="C405" t="str">
        <f t="shared" ref="C405:E405" si="781">C392</f>
        <v>vaccination</v>
      </c>
      <c r="D405" t="str">
        <f t="shared" si="781"/>
        <v>clinical risk groups</v>
      </c>
      <c r="E405" t="str">
        <f t="shared" si="781"/>
        <v>2009-2010</v>
      </c>
      <c r="G405" t="str">
        <f t="shared" ref="G405:K405" si="782">G392</f>
        <v>coverage rate (0-100%)</v>
      </c>
      <c r="H405" t="str">
        <f t="shared" si="782"/>
        <v>ECDC-WIKI</v>
      </c>
      <c r="I405" t="str">
        <f t="shared" si="782"/>
        <v>used</v>
      </c>
      <c r="J405" t="str">
        <f t="shared" si="782"/>
        <v>relative</v>
      </c>
      <c r="K405" t="str">
        <f t="shared" si="782"/>
        <v>X1</v>
      </c>
    </row>
    <row r="406" spans="1:11" x14ac:dyDescent="0.35">
      <c r="A406" s="88">
        <v>405</v>
      </c>
      <c r="B406" t="s">
        <v>909</v>
      </c>
      <c r="C406" t="str">
        <f t="shared" ref="C406:E406" si="783">C393</f>
        <v>vaccination</v>
      </c>
      <c r="D406" t="str">
        <f t="shared" si="783"/>
        <v>pregnant women</v>
      </c>
      <c r="E406" t="str">
        <f t="shared" si="783"/>
        <v>2009-2010</v>
      </c>
      <c r="G406" t="str">
        <f t="shared" ref="G406:K406" si="784">G393</f>
        <v>coverage rate (0-100%)</v>
      </c>
      <c r="H406" t="str">
        <f t="shared" si="784"/>
        <v>ECDC-WIKI</v>
      </c>
      <c r="I406" t="str">
        <f t="shared" si="784"/>
        <v>used</v>
      </c>
      <c r="J406" t="str">
        <f t="shared" si="784"/>
        <v>relative</v>
      </c>
      <c r="K406" t="str">
        <f t="shared" si="784"/>
        <v>X2</v>
      </c>
    </row>
    <row r="407" spans="1:11" x14ac:dyDescent="0.35">
      <c r="A407" s="88">
        <v>406</v>
      </c>
      <c r="B407" t="s">
        <v>909</v>
      </c>
      <c r="C407" t="str">
        <f t="shared" ref="C407:E407" si="785">C394</f>
        <v>vaccination</v>
      </c>
      <c r="D407" t="str">
        <f t="shared" si="785"/>
        <v>HCWs</v>
      </c>
      <c r="E407" t="str">
        <f t="shared" si="785"/>
        <v>2009-2010</v>
      </c>
      <c r="G407" t="str">
        <f t="shared" ref="G407:K407" si="786">G394</f>
        <v>coverage rate (0-100%)</v>
      </c>
      <c r="H407" t="str">
        <f t="shared" si="786"/>
        <v>ECDC-WIKI</v>
      </c>
      <c r="I407" t="str">
        <f t="shared" si="786"/>
        <v>used</v>
      </c>
      <c r="J407" t="str">
        <f t="shared" si="786"/>
        <v>relative</v>
      </c>
      <c r="K407" t="str">
        <f t="shared" si="786"/>
        <v>X3</v>
      </c>
    </row>
    <row r="408" spans="1:11" x14ac:dyDescent="0.35">
      <c r="A408" s="88">
        <v>407</v>
      </c>
      <c r="B408" t="s">
        <v>909</v>
      </c>
      <c r="C408" t="str">
        <f t="shared" ref="C408:E408" si="787">C395</f>
        <v>vaccination</v>
      </c>
      <c r="D408" t="str">
        <f t="shared" si="787"/>
        <v>Staff of long-term care facilities</v>
      </c>
      <c r="E408" t="str">
        <f t="shared" si="787"/>
        <v>2009-2010</v>
      </c>
      <c r="G408" t="str">
        <f t="shared" ref="G408:K408" si="788">G395</f>
        <v>coverage rate (0-100%)</v>
      </c>
      <c r="H408" t="str">
        <f t="shared" si="788"/>
        <v>ECDC-WIKI</v>
      </c>
      <c r="I408" t="str">
        <f t="shared" si="788"/>
        <v>used</v>
      </c>
      <c r="J408" t="str">
        <f t="shared" si="788"/>
        <v>relative</v>
      </c>
      <c r="K408" t="str">
        <f t="shared" si="788"/>
        <v>X4</v>
      </c>
    </row>
    <row r="409" spans="1:11" x14ac:dyDescent="0.35">
      <c r="A409" s="88">
        <v>408</v>
      </c>
      <c r="B409" t="s">
        <v>909</v>
      </c>
      <c r="C409" t="str">
        <f t="shared" ref="C409:E409" si="789">C396</f>
        <v>vaccination</v>
      </c>
      <c r="D409" t="str">
        <f t="shared" si="789"/>
        <v>Residents of long-term care facilities</v>
      </c>
      <c r="E409" t="str">
        <f t="shared" si="789"/>
        <v>2009-2010</v>
      </c>
      <c r="G409" t="str">
        <f t="shared" ref="G409:K409" si="790">G396</f>
        <v>coverage rate (0-100%)</v>
      </c>
      <c r="H409" t="str">
        <f t="shared" si="790"/>
        <v>ECDC-WIKI</v>
      </c>
      <c r="I409" t="str">
        <f t="shared" si="790"/>
        <v>used</v>
      </c>
      <c r="J409" t="str">
        <f t="shared" si="790"/>
        <v>relative</v>
      </c>
      <c r="K409" t="str">
        <f t="shared" si="790"/>
        <v>X5</v>
      </c>
    </row>
    <row r="410" spans="1:11" x14ac:dyDescent="0.35">
      <c r="A410" s="88">
        <v>409</v>
      </c>
      <c r="B410" t="s">
        <v>909</v>
      </c>
      <c r="C410" t="str">
        <f t="shared" ref="C410:E410" si="791">C397</f>
        <v>vaccination</v>
      </c>
      <c r="D410" t="str">
        <f t="shared" si="791"/>
        <v>Older population groups</v>
      </c>
      <c r="E410" t="str">
        <f t="shared" si="791"/>
        <v>2009-2010</v>
      </c>
      <c r="G410" t="str">
        <f t="shared" ref="G410:K410" si="792">G397</f>
        <v>coverage rate (0-100%)</v>
      </c>
      <c r="H410" t="str">
        <f t="shared" si="792"/>
        <v>ECDC-WIKI</v>
      </c>
      <c r="I410" t="str">
        <f t="shared" si="792"/>
        <v>used</v>
      </c>
      <c r="J410" t="str">
        <f t="shared" si="792"/>
        <v>relative</v>
      </c>
      <c r="K410" t="str">
        <f t="shared" si="792"/>
        <v>X6</v>
      </c>
    </row>
    <row r="411" spans="1:11" x14ac:dyDescent="0.35">
      <c r="A411" s="88">
        <v>410</v>
      </c>
      <c r="B411" t="s">
        <v>909</v>
      </c>
      <c r="C411" t="str">
        <f t="shared" ref="C411:E411" si="793">C398</f>
        <v>impact</v>
      </c>
      <c r="D411" t="str">
        <f t="shared" si="793"/>
        <v>Anzahl der Todesfälle</v>
      </c>
      <c r="E411" t="str">
        <f t="shared" si="793"/>
        <v>2009-2010</v>
      </c>
      <c r="G411" t="str">
        <f t="shared" ref="G411:K411" si="794">G398</f>
        <v>capita</v>
      </c>
      <c r="H411" t="str">
        <f t="shared" si="794"/>
        <v>Statista</v>
      </c>
      <c r="I411" t="str">
        <f t="shared" si="794"/>
        <v>background</v>
      </c>
      <c r="J411" t="str">
        <f t="shared" si="794"/>
        <v>absolute</v>
      </c>
      <c r="K411" t="str">
        <f t="shared" si="794"/>
        <v>no</v>
      </c>
    </row>
    <row r="412" spans="1:11" x14ac:dyDescent="0.35">
      <c r="A412" s="88">
        <v>411</v>
      </c>
      <c r="B412" t="s">
        <v>909</v>
      </c>
      <c r="C412" t="str">
        <f t="shared" ref="C412:E412" si="795">C399</f>
        <v>impact</v>
      </c>
      <c r="D412" t="str">
        <f t="shared" si="795"/>
        <v>Anzahl der Infizierten</v>
      </c>
      <c r="E412">
        <f t="shared" si="795"/>
        <v>2009</v>
      </c>
      <c r="G412" t="str">
        <f t="shared" ref="G412:K412" si="796">G399</f>
        <v>capita</v>
      </c>
      <c r="H412" t="str">
        <f t="shared" si="796"/>
        <v>Statista</v>
      </c>
      <c r="I412" t="str">
        <f t="shared" si="796"/>
        <v>background</v>
      </c>
      <c r="J412" t="str">
        <f t="shared" si="796"/>
        <v>absolute</v>
      </c>
      <c r="K412" t="str">
        <f t="shared" si="796"/>
        <v>no</v>
      </c>
    </row>
    <row r="413" spans="1:11" x14ac:dyDescent="0.35">
      <c r="A413" s="88">
        <v>412</v>
      </c>
      <c r="B413" t="s">
        <v>909</v>
      </c>
      <c r="C413" t="str">
        <f t="shared" ref="C413:E413" si="797">C400</f>
        <v>environment</v>
      </c>
      <c r="D413" t="str">
        <f t="shared" si="797"/>
        <v>Population density</v>
      </c>
      <c r="E413">
        <f t="shared" si="797"/>
        <v>2017</v>
      </c>
      <c r="G413" t="str">
        <f t="shared" ref="G413:K413" si="798">G400</f>
        <v>capita/km2</v>
      </c>
      <c r="H413" t="str">
        <f t="shared" si="798"/>
        <v>Statista</v>
      </c>
      <c r="I413" t="str">
        <f t="shared" si="798"/>
        <v>used</v>
      </c>
      <c r="J413" t="str">
        <f t="shared" si="798"/>
        <v>relative</v>
      </c>
      <c r="K413" t="str">
        <f t="shared" si="798"/>
        <v>X7</v>
      </c>
    </row>
    <row r="414" spans="1:11" x14ac:dyDescent="0.35">
      <c r="A414" s="88">
        <v>413</v>
      </c>
      <c r="B414" t="s">
        <v>909</v>
      </c>
      <c r="C414" t="str">
        <f t="shared" ref="C414:E414" si="799">C401</f>
        <v>environment</v>
      </c>
      <c r="D414" t="str">
        <f t="shared" si="799"/>
        <v>Urbanisation grade</v>
      </c>
      <c r="E414">
        <f t="shared" si="799"/>
        <v>2018</v>
      </c>
      <c r="G414" t="str">
        <f t="shared" ref="G414:K414" si="800">G401</f>
        <v>%</v>
      </c>
      <c r="H414" t="str">
        <f t="shared" si="800"/>
        <v>Statista</v>
      </c>
      <c r="I414" t="str">
        <f t="shared" si="800"/>
        <v>used</v>
      </c>
      <c r="J414" t="str">
        <f t="shared" si="800"/>
        <v>relative</v>
      </c>
      <c r="K414" t="str">
        <f t="shared" si="800"/>
        <v>X8</v>
      </c>
    </row>
    <row r="415" spans="1:11" x14ac:dyDescent="0.35">
      <c r="A415" s="88">
        <v>414</v>
      </c>
      <c r="B415" t="s">
        <v>909</v>
      </c>
      <c r="C415" t="str">
        <f t="shared" ref="C415:E415" si="801">C402</f>
        <v>benchmark</v>
      </c>
      <c r="D415" t="str">
        <f t="shared" si="801"/>
        <v>Population</v>
      </c>
      <c r="E415">
        <f t="shared" si="801"/>
        <v>2009</v>
      </c>
      <c r="G415" t="str">
        <f t="shared" ref="G415:K415" si="802">G402</f>
        <v>capita</v>
      </c>
      <c r="H415" t="str">
        <f t="shared" si="802"/>
        <v>Eurostat</v>
      </c>
      <c r="I415" t="str">
        <f t="shared" si="802"/>
        <v>background</v>
      </c>
      <c r="J415" t="str">
        <f t="shared" si="802"/>
        <v>absolute</v>
      </c>
      <c r="K415" t="str">
        <f t="shared" si="802"/>
        <v>no</v>
      </c>
    </row>
    <row r="416" spans="1:11" x14ac:dyDescent="0.35">
      <c r="A416" s="88">
        <v>415</v>
      </c>
      <c r="B416" t="s">
        <v>909</v>
      </c>
      <c r="C416" t="str">
        <f t="shared" ref="C416:E416" si="803">C403</f>
        <v>impact</v>
      </c>
      <c r="D416" t="str">
        <f t="shared" si="803"/>
        <v>Death ratio</v>
      </c>
      <c r="E416" t="str">
        <f t="shared" si="803"/>
        <v>irrelevant</v>
      </c>
      <c r="G416" t="str">
        <f t="shared" ref="G416:K416" si="804">G403</f>
        <v>rate compared to 1.000.000 capita</v>
      </c>
      <c r="H416" t="str">
        <f t="shared" si="804"/>
        <v>calculation</v>
      </c>
      <c r="I416" t="str">
        <f t="shared" si="804"/>
        <v>used</v>
      </c>
      <c r="J416" t="str">
        <f t="shared" si="804"/>
        <v>relative</v>
      </c>
      <c r="K416" t="str">
        <f t="shared" si="804"/>
        <v>Y</v>
      </c>
    </row>
    <row r="417" spans="1:11" x14ac:dyDescent="0.35">
      <c r="A417" s="88">
        <v>416</v>
      </c>
      <c r="B417" t="s">
        <v>909</v>
      </c>
      <c r="C417" t="str">
        <f t="shared" ref="C417:E417" si="805">C404</f>
        <v>impact</v>
      </c>
      <c r="D417" t="str">
        <f t="shared" si="805"/>
        <v>Infection ratio</v>
      </c>
      <c r="E417" t="str">
        <f t="shared" si="805"/>
        <v>irrelevant</v>
      </c>
      <c r="G417" t="str">
        <f t="shared" ref="G417:K417" si="806">G404</f>
        <v>rate compared to 1.000.000 capita</v>
      </c>
      <c r="H417" t="str">
        <f t="shared" si="806"/>
        <v>calculation</v>
      </c>
      <c r="I417" t="str">
        <f t="shared" si="806"/>
        <v>used</v>
      </c>
      <c r="J417" t="str">
        <f t="shared" si="806"/>
        <v>relative</v>
      </c>
      <c r="K417" t="str">
        <f t="shared" si="806"/>
        <v>X9</v>
      </c>
    </row>
    <row r="418" spans="1:11" x14ac:dyDescent="0.35">
      <c r="A418" s="88">
        <v>417</v>
      </c>
      <c r="B418" t="s">
        <v>909</v>
      </c>
      <c r="C418" t="str">
        <f t="shared" ref="C418:E418" si="807">C405</f>
        <v>vaccination</v>
      </c>
      <c r="D418" t="str">
        <f t="shared" si="807"/>
        <v>clinical risk groups</v>
      </c>
      <c r="E418" t="str">
        <f t="shared" si="807"/>
        <v>2009-2010</v>
      </c>
      <c r="G418" t="str">
        <f t="shared" ref="G418:K418" si="808">G405</f>
        <v>coverage rate (0-100%)</v>
      </c>
      <c r="H418" t="str">
        <f t="shared" si="808"/>
        <v>ECDC-WIKI</v>
      </c>
      <c r="I418" t="str">
        <f t="shared" si="808"/>
        <v>used</v>
      </c>
      <c r="J418" t="str">
        <f t="shared" si="808"/>
        <v>relative</v>
      </c>
      <c r="K418" t="str">
        <f t="shared" si="808"/>
        <v>X1</v>
      </c>
    </row>
    <row r="419" spans="1:11" x14ac:dyDescent="0.35">
      <c r="A419" s="88">
        <v>418</v>
      </c>
      <c r="B419" t="s">
        <v>909</v>
      </c>
      <c r="C419" t="str">
        <f t="shared" ref="C419:E419" si="809">C406</f>
        <v>vaccination</v>
      </c>
      <c r="D419" t="str">
        <f t="shared" si="809"/>
        <v>pregnant women</v>
      </c>
      <c r="E419" t="str">
        <f t="shared" si="809"/>
        <v>2009-2010</v>
      </c>
      <c r="G419" t="str">
        <f t="shared" ref="G419:K419" si="810">G406</f>
        <v>coverage rate (0-100%)</v>
      </c>
      <c r="H419" t="str">
        <f t="shared" si="810"/>
        <v>ECDC-WIKI</v>
      </c>
      <c r="I419" t="str">
        <f t="shared" si="810"/>
        <v>used</v>
      </c>
      <c r="J419" t="str">
        <f t="shared" si="810"/>
        <v>relative</v>
      </c>
      <c r="K419" t="str">
        <f t="shared" si="810"/>
        <v>X2</v>
      </c>
    </row>
    <row r="420" spans="1:11" x14ac:dyDescent="0.35">
      <c r="A420" s="88">
        <v>419</v>
      </c>
      <c r="B420" t="s">
        <v>909</v>
      </c>
      <c r="C420" t="str">
        <f t="shared" ref="C420:E420" si="811">C407</f>
        <v>vaccination</v>
      </c>
      <c r="D420" t="str">
        <f t="shared" si="811"/>
        <v>HCWs</v>
      </c>
      <c r="E420" t="str">
        <f t="shared" si="811"/>
        <v>2009-2010</v>
      </c>
      <c r="G420" t="str">
        <f t="shared" ref="G420:K420" si="812">G407</f>
        <v>coverage rate (0-100%)</v>
      </c>
      <c r="H420" t="str">
        <f t="shared" si="812"/>
        <v>ECDC-WIKI</v>
      </c>
      <c r="I420" t="str">
        <f t="shared" si="812"/>
        <v>used</v>
      </c>
      <c r="J420" t="str">
        <f t="shared" si="812"/>
        <v>relative</v>
      </c>
      <c r="K420" t="str">
        <f t="shared" si="812"/>
        <v>X3</v>
      </c>
    </row>
    <row r="421" spans="1:11" x14ac:dyDescent="0.35">
      <c r="A421" s="88">
        <v>420</v>
      </c>
      <c r="B421" t="s">
        <v>909</v>
      </c>
      <c r="C421" t="str">
        <f t="shared" ref="C421:E421" si="813">C408</f>
        <v>vaccination</v>
      </c>
      <c r="D421" t="str">
        <f t="shared" si="813"/>
        <v>Staff of long-term care facilities</v>
      </c>
      <c r="E421" t="str">
        <f t="shared" si="813"/>
        <v>2009-2010</v>
      </c>
      <c r="G421" t="str">
        <f t="shared" ref="G421:K421" si="814">G408</f>
        <v>coverage rate (0-100%)</v>
      </c>
      <c r="H421" t="str">
        <f t="shared" si="814"/>
        <v>ECDC-WIKI</v>
      </c>
      <c r="I421" t="str">
        <f t="shared" si="814"/>
        <v>used</v>
      </c>
      <c r="J421" t="str">
        <f t="shared" si="814"/>
        <v>relative</v>
      </c>
      <c r="K421" t="str">
        <f t="shared" si="814"/>
        <v>X4</v>
      </c>
    </row>
    <row r="422" spans="1:11" x14ac:dyDescent="0.35">
      <c r="A422" s="88">
        <v>421</v>
      </c>
      <c r="B422" t="s">
        <v>909</v>
      </c>
      <c r="C422" t="str">
        <f t="shared" ref="C422:E422" si="815">C409</f>
        <v>vaccination</v>
      </c>
      <c r="D422" t="str">
        <f t="shared" si="815"/>
        <v>Residents of long-term care facilities</v>
      </c>
      <c r="E422" t="str">
        <f t="shared" si="815"/>
        <v>2009-2010</v>
      </c>
      <c r="G422" t="str">
        <f t="shared" ref="G422:K422" si="816">G409</f>
        <v>coverage rate (0-100%)</v>
      </c>
      <c r="H422" t="str">
        <f t="shared" si="816"/>
        <v>ECDC-WIKI</v>
      </c>
      <c r="I422" t="str">
        <f t="shared" si="816"/>
        <v>used</v>
      </c>
      <c r="J422" t="str">
        <f t="shared" si="816"/>
        <v>relative</v>
      </c>
      <c r="K422" t="str">
        <f t="shared" si="816"/>
        <v>X5</v>
      </c>
    </row>
    <row r="423" spans="1:11" x14ac:dyDescent="0.35">
      <c r="A423" s="88">
        <v>422</v>
      </c>
      <c r="B423" t="s">
        <v>909</v>
      </c>
      <c r="C423" t="str">
        <f t="shared" ref="C423:E423" si="817">C410</f>
        <v>vaccination</v>
      </c>
      <c r="D423" t="str">
        <f t="shared" si="817"/>
        <v>Older population groups</v>
      </c>
      <c r="E423" t="str">
        <f t="shared" si="817"/>
        <v>2009-2010</v>
      </c>
      <c r="G423" t="str">
        <f t="shared" ref="G423:K423" si="818">G410</f>
        <v>coverage rate (0-100%)</v>
      </c>
      <c r="H423" t="str">
        <f t="shared" si="818"/>
        <v>ECDC-WIKI</v>
      </c>
      <c r="I423" t="str">
        <f t="shared" si="818"/>
        <v>used</v>
      </c>
      <c r="J423" t="str">
        <f t="shared" si="818"/>
        <v>relative</v>
      </c>
      <c r="K423" t="str">
        <f t="shared" si="818"/>
        <v>X6</v>
      </c>
    </row>
    <row r="424" spans="1:11" x14ac:dyDescent="0.35">
      <c r="A424" s="88">
        <v>423</v>
      </c>
      <c r="B424" t="s">
        <v>909</v>
      </c>
      <c r="C424" t="str">
        <f t="shared" ref="C424:E424" si="819">C411</f>
        <v>impact</v>
      </c>
      <c r="D424" t="str">
        <f t="shared" si="819"/>
        <v>Anzahl der Todesfälle</v>
      </c>
      <c r="E424" t="str">
        <f t="shared" si="819"/>
        <v>2009-2010</v>
      </c>
      <c r="G424" t="str">
        <f t="shared" ref="G424:K424" si="820">G411</f>
        <v>capita</v>
      </c>
      <c r="H424" t="str">
        <f t="shared" si="820"/>
        <v>Statista</v>
      </c>
      <c r="I424" t="str">
        <f t="shared" si="820"/>
        <v>background</v>
      </c>
      <c r="J424" t="str">
        <f t="shared" si="820"/>
        <v>absolute</v>
      </c>
      <c r="K424" t="str">
        <f t="shared" si="820"/>
        <v>no</v>
      </c>
    </row>
    <row r="425" spans="1:11" x14ac:dyDescent="0.35">
      <c r="A425" s="88">
        <v>424</v>
      </c>
      <c r="B425" t="s">
        <v>909</v>
      </c>
      <c r="C425" t="str">
        <f t="shared" ref="C425:E425" si="821">C412</f>
        <v>impact</v>
      </c>
      <c r="D425" t="str">
        <f t="shared" si="821"/>
        <v>Anzahl der Infizierten</v>
      </c>
      <c r="E425">
        <f t="shared" si="821"/>
        <v>2009</v>
      </c>
      <c r="G425" t="str">
        <f t="shared" ref="G425:K425" si="822">G412</f>
        <v>capita</v>
      </c>
      <c r="H425" t="str">
        <f t="shared" si="822"/>
        <v>Statista</v>
      </c>
      <c r="I425" t="str">
        <f t="shared" si="822"/>
        <v>background</v>
      </c>
      <c r="J425" t="str">
        <f t="shared" si="822"/>
        <v>absolute</v>
      </c>
      <c r="K425" t="str">
        <f t="shared" si="822"/>
        <v>no</v>
      </c>
    </row>
    <row r="426" spans="1:11" x14ac:dyDescent="0.35">
      <c r="A426" s="88">
        <v>425</v>
      </c>
      <c r="B426" t="s">
        <v>909</v>
      </c>
      <c r="C426" t="str">
        <f t="shared" ref="C426:E426" si="823">C413</f>
        <v>environment</v>
      </c>
      <c r="D426" t="str">
        <f t="shared" si="823"/>
        <v>Population density</v>
      </c>
      <c r="E426">
        <f t="shared" si="823"/>
        <v>2017</v>
      </c>
      <c r="G426" t="str">
        <f t="shared" ref="G426:K426" si="824">G413</f>
        <v>capita/km2</v>
      </c>
      <c r="H426" t="str">
        <f t="shared" si="824"/>
        <v>Statista</v>
      </c>
      <c r="I426" t="str">
        <f t="shared" si="824"/>
        <v>used</v>
      </c>
      <c r="J426" t="str">
        <f t="shared" si="824"/>
        <v>relative</v>
      </c>
      <c r="K426" t="str">
        <f t="shared" si="824"/>
        <v>X7</v>
      </c>
    </row>
    <row r="427" spans="1:11" x14ac:dyDescent="0.35">
      <c r="A427" s="88">
        <v>426</v>
      </c>
      <c r="B427" t="s">
        <v>909</v>
      </c>
      <c r="C427" t="str">
        <f t="shared" ref="C427:E427" si="825">C414</f>
        <v>environment</v>
      </c>
      <c r="D427" t="str">
        <f t="shared" si="825"/>
        <v>Urbanisation grade</v>
      </c>
      <c r="E427">
        <f t="shared" si="825"/>
        <v>2018</v>
      </c>
      <c r="G427" t="str">
        <f t="shared" ref="G427:K427" si="826">G414</f>
        <v>%</v>
      </c>
      <c r="H427" t="str">
        <f t="shared" si="826"/>
        <v>Statista</v>
      </c>
      <c r="I427" t="str">
        <f t="shared" si="826"/>
        <v>used</v>
      </c>
      <c r="J427" t="str">
        <f t="shared" si="826"/>
        <v>relative</v>
      </c>
      <c r="K427" t="str">
        <f t="shared" si="826"/>
        <v>X8</v>
      </c>
    </row>
    <row r="428" spans="1:11" x14ac:dyDescent="0.35">
      <c r="A428" s="88">
        <v>427</v>
      </c>
      <c r="B428" t="s">
        <v>909</v>
      </c>
      <c r="C428" t="str">
        <f t="shared" ref="C428:E428" si="827">C415</f>
        <v>benchmark</v>
      </c>
      <c r="D428" t="str">
        <f t="shared" si="827"/>
        <v>Population</v>
      </c>
      <c r="E428">
        <f t="shared" si="827"/>
        <v>2009</v>
      </c>
      <c r="G428" t="str">
        <f t="shared" ref="G428:K428" si="828">G415</f>
        <v>capita</v>
      </c>
      <c r="H428" t="str">
        <f t="shared" si="828"/>
        <v>Eurostat</v>
      </c>
      <c r="I428" t="str">
        <f t="shared" si="828"/>
        <v>background</v>
      </c>
      <c r="J428" t="str">
        <f t="shared" si="828"/>
        <v>absolute</v>
      </c>
      <c r="K428" t="str">
        <f t="shared" si="828"/>
        <v>no</v>
      </c>
    </row>
    <row r="429" spans="1:11" x14ac:dyDescent="0.35">
      <c r="A429" s="88">
        <v>428</v>
      </c>
      <c r="B429" t="s">
        <v>909</v>
      </c>
      <c r="C429" t="str">
        <f t="shared" ref="C429:E429" si="829">C416</f>
        <v>impact</v>
      </c>
      <c r="D429" t="str">
        <f t="shared" si="829"/>
        <v>Death ratio</v>
      </c>
      <c r="E429" t="str">
        <f t="shared" si="829"/>
        <v>irrelevant</v>
      </c>
      <c r="G429" t="str">
        <f t="shared" ref="G429:K429" si="830">G416</f>
        <v>rate compared to 1.000.000 capita</v>
      </c>
      <c r="H429" t="str">
        <f t="shared" si="830"/>
        <v>calculation</v>
      </c>
      <c r="I429" t="str">
        <f t="shared" si="830"/>
        <v>used</v>
      </c>
      <c r="J429" t="str">
        <f t="shared" si="830"/>
        <v>relative</v>
      </c>
      <c r="K429" t="str">
        <f t="shared" si="830"/>
        <v>Y</v>
      </c>
    </row>
    <row r="430" spans="1:11" x14ac:dyDescent="0.35">
      <c r="A430" s="88">
        <v>429</v>
      </c>
      <c r="B430" t="s">
        <v>909</v>
      </c>
      <c r="C430" t="str">
        <f t="shared" ref="C430:E430" si="831">C417</f>
        <v>impact</v>
      </c>
      <c r="D430" t="str">
        <f t="shared" si="831"/>
        <v>Infection ratio</v>
      </c>
      <c r="E430" t="str">
        <f t="shared" si="831"/>
        <v>irrelevant</v>
      </c>
      <c r="G430" t="str">
        <f t="shared" ref="G430:K430" si="832">G417</f>
        <v>rate compared to 1.000.000 capita</v>
      </c>
      <c r="H430" t="str">
        <f t="shared" si="832"/>
        <v>calculation</v>
      </c>
      <c r="I430" t="str">
        <f t="shared" si="832"/>
        <v>used</v>
      </c>
      <c r="J430" t="str">
        <f t="shared" si="832"/>
        <v>relative</v>
      </c>
      <c r="K430" t="str">
        <f t="shared" si="832"/>
        <v>X9</v>
      </c>
    </row>
    <row r="431" spans="1:11" x14ac:dyDescent="0.35">
      <c r="A431" s="88">
        <v>430</v>
      </c>
      <c r="B431" t="s">
        <v>909</v>
      </c>
      <c r="C431" t="str">
        <f t="shared" ref="C431:E431" si="833">C418</f>
        <v>vaccination</v>
      </c>
      <c r="D431" t="str">
        <f t="shared" si="833"/>
        <v>clinical risk groups</v>
      </c>
      <c r="E431" t="str">
        <f t="shared" si="833"/>
        <v>2009-2010</v>
      </c>
      <c r="G431" t="str">
        <f t="shared" ref="G431:K431" si="834">G418</f>
        <v>coverage rate (0-100%)</v>
      </c>
      <c r="H431" t="str">
        <f t="shared" si="834"/>
        <v>ECDC-WIKI</v>
      </c>
      <c r="I431" t="str">
        <f t="shared" si="834"/>
        <v>used</v>
      </c>
      <c r="J431" t="str">
        <f t="shared" si="834"/>
        <v>relative</v>
      </c>
      <c r="K431" t="str">
        <f t="shared" si="834"/>
        <v>X1</v>
      </c>
    </row>
    <row r="432" spans="1:11" x14ac:dyDescent="0.35">
      <c r="A432" s="88">
        <v>431</v>
      </c>
      <c r="B432" t="s">
        <v>909</v>
      </c>
      <c r="C432" t="str">
        <f t="shared" ref="C432:E432" si="835">C419</f>
        <v>vaccination</v>
      </c>
      <c r="D432" t="str">
        <f t="shared" si="835"/>
        <v>pregnant women</v>
      </c>
      <c r="E432" t="str">
        <f t="shared" si="835"/>
        <v>2009-2010</v>
      </c>
      <c r="G432" t="str">
        <f t="shared" ref="G432:K432" si="836">G419</f>
        <v>coverage rate (0-100%)</v>
      </c>
      <c r="H432" t="str">
        <f t="shared" si="836"/>
        <v>ECDC-WIKI</v>
      </c>
      <c r="I432" t="str">
        <f t="shared" si="836"/>
        <v>used</v>
      </c>
      <c r="J432" t="str">
        <f t="shared" si="836"/>
        <v>relative</v>
      </c>
      <c r="K432" t="str">
        <f t="shared" si="836"/>
        <v>X2</v>
      </c>
    </row>
    <row r="433" spans="1:11" x14ac:dyDescent="0.35">
      <c r="A433" s="88">
        <v>432</v>
      </c>
      <c r="B433" t="s">
        <v>909</v>
      </c>
      <c r="C433" t="str">
        <f t="shared" ref="C433:E433" si="837">C420</f>
        <v>vaccination</v>
      </c>
      <c r="D433" t="str">
        <f t="shared" si="837"/>
        <v>HCWs</v>
      </c>
      <c r="E433" t="str">
        <f t="shared" si="837"/>
        <v>2009-2010</v>
      </c>
      <c r="G433" t="str">
        <f t="shared" ref="G433:K433" si="838">G420</f>
        <v>coverage rate (0-100%)</v>
      </c>
      <c r="H433" t="str">
        <f t="shared" si="838"/>
        <v>ECDC-WIKI</v>
      </c>
      <c r="I433" t="str">
        <f t="shared" si="838"/>
        <v>used</v>
      </c>
      <c r="J433" t="str">
        <f t="shared" si="838"/>
        <v>relative</v>
      </c>
      <c r="K433" t="str">
        <f t="shared" si="838"/>
        <v>X3</v>
      </c>
    </row>
    <row r="434" spans="1:11" x14ac:dyDescent="0.35">
      <c r="A434" s="88">
        <v>433</v>
      </c>
      <c r="B434" t="s">
        <v>909</v>
      </c>
      <c r="C434" t="str">
        <f t="shared" ref="C434:E434" si="839">C421</f>
        <v>vaccination</v>
      </c>
      <c r="D434" t="str">
        <f t="shared" si="839"/>
        <v>Staff of long-term care facilities</v>
      </c>
      <c r="E434" t="str">
        <f t="shared" si="839"/>
        <v>2009-2010</v>
      </c>
      <c r="G434" t="str">
        <f t="shared" ref="G434:K434" si="840">G421</f>
        <v>coverage rate (0-100%)</v>
      </c>
      <c r="H434" t="str">
        <f t="shared" si="840"/>
        <v>ECDC-WIKI</v>
      </c>
      <c r="I434" t="str">
        <f t="shared" si="840"/>
        <v>used</v>
      </c>
      <c r="J434" t="str">
        <f t="shared" si="840"/>
        <v>relative</v>
      </c>
      <c r="K434" t="str">
        <f t="shared" si="840"/>
        <v>X4</v>
      </c>
    </row>
    <row r="435" spans="1:11" x14ac:dyDescent="0.35">
      <c r="A435" s="88">
        <v>434</v>
      </c>
      <c r="B435" t="s">
        <v>909</v>
      </c>
      <c r="C435" t="str">
        <f t="shared" ref="C435:E435" si="841">C422</f>
        <v>vaccination</v>
      </c>
      <c r="D435" t="str">
        <f t="shared" si="841"/>
        <v>Residents of long-term care facilities</v>
      </c>
      <c r="E435" t="str">
        <f t="shared" si="841"/>
        <v>2009-2010</v>
      </c>
      <c r="G435" t="str">
        <f t="shared" ref="G435:K435" si="842">G422</f>
        <v>coverage rate (0-100%)</v>
      </c>
      <c r="H435" t="str">
        <f t="shared" si="842"/>
        <v>ECDC-WIKI</v>
      </c>
      <c r="I435" t="str">
        <f t="shared" si="842"/>
        <v>used</v>
      </c>
      <c r="J435" t="str">
        <f t="shared" si="842"/>
        <v>relative</v>
      </c>
      <c r="K435" t="str">
        <f t="shared" si="842"/>
        <v>X5</v>
      </c>
    </row>
    <row r="436" spans="1:11" x14ac:dyDescent="0.35">
      <c r="A436" s="88">
        <v>435</v>
      </c>
      <c r="B436" t="s">
        <v>909</v>
      </c>
      <c r="C436" t="str">
        <f t="shared" ref="C436:E436" si="843">C423</f>
        <v>vaccination</v>
      </c>
      <c r="D436" t="str">
        <f t="shared" si="843"/>
        <v>Older population groups</v>
      </c>
      <c r="E436" t="str">
        <f t="shared" si="843"/>
        <v>2009-2010</v>
      </c>
      <c r="G436" t="str">
        <f t="shared" ref="G436:K436" si="844">G423</f>
        <v>coverage rate (0-100%)</v>
      </c>
      <c r="H436" t="str">
        <f t="shared" si="844"/>
        <v>ECDC-WIKI</v>
      </c>
      <c r="I436" t="str">
        <f t="shared" si="844"/>
        <v>used</v>
      </c>
      <c r="J436" t="str">
        <f t="shared" si="844"/>
        <v>relative</v>
      </c>
      <c r="K436" t="str">
        <f t="shared" si="844"/>
        <v>X6</v>
      </c>
    </row>
    <row r="437" spans="1:11" x14ac:dyDescent="0.35">
      <c r="A437" s="88">
        <v>436</v>
      </c>
      <c r="B437" t="s">
        <v>909</v>
      </c>
      <c r="C437" t="str">
        <f t="shared" ref="C437:E437" si="845">C424</f>
        <v>impact</v>
      </c>
      <c r="D437" t="str">
        <f t="shared" si="845"/>
        <v>Anzahl der Todesfälle</v>
      </c>
      <c r="E437" t="str">
        <f t="shared" si="845"/>
        <v>2009-2010</v>
      </c>
      <c r="G437" t="str">
        <f t="shared" ref="G437:K437" si="846">G424</f>
        <v>capita</v>
      </c>
      <c r="H437" t="str">
        <f t="shared" si="846"/>
        <v>Statista</v>
      </c>
      <c r="I437" t="str">
        <f t="shared" si="846"/>
        <v>background</v>
      </c>
      <c r="J437" t="str">
        <f t="shared" si="846"/>
        <v>absolute</v>
      </c>
      <c r="K437" t="str">
        <f t="shared" si="846"/>
        <v>no</v>
      </c>
    </row>
    <row r="438" spans="1:11" x14ac:dyDescent="0.35">
      <c r="A438" s="88">
        <v>437</v>
      </c>
      <c r="B438" t="s">
        <v>909</v>
      </c>
      <c r="C438" t="str">
        <f t="shared" ref="C438:E438" si="847">C425</f>
        <v>impact</v>
      </c>
      <c r="D438" t="str">
        <f t="shared" si="847"/>
        <v>Anzahl der Infizierten</v>
      </c>
      <c r="E438">
        <f t="shared" si="847"/>
        <v>2009</v>
      </c>
      <c r="G438" t="str">
        <f t="shared" ref="G438:K438" si="848">G425</f>
        <v>capita</v>
      </c>
      <c r="H438" t="str">
        <f t="shared" si="848"/>
        <v>Statista</v>
      </c>
      <c r="I438" t="str">
        <f t="shared" si="848"/>
        <v>background</v>
      </c>
      <c r="J438" t="str">
        <f t="shared" si="848"/>
        <v>absolute</v>
      </c>
      <c r="K438" t="str">
        <f t="shared" si="848"/>
        <v>no</v>
      </c>
    </row>
    <row r="439" spans="1:11" x14ac:dyDescent="0.35">
      <c r="A439" s="88">
        <v>438</v>
      </c>
      <c r="B439" t="s">
        <v>909</v>
      </c>
      <c r="C439" t="str">
        <f t="shared" ref="C439:E439" si="849">C426</f>
        <v>environment</v>
      </c>
      <c r="D439" t="str">
        <f t="shared" si="849"/>
        <v>Population density</v>
      </c>
      <c r="E439">
        <f t="shared" si="849"/>
        <v>2017</v>
      </c>
      <c r="G439" t="str">
        <f t="shared" ref="G439:K439" si="850">G426</f>
        <v>capita/km2</v>
      </c>
      <c r="H439" t="str">
        <f t="shared" si="850"/>
        <v>Statista</v>
      </c>
      <c r="I439" t="str">
        <f t="shared" si="850"/>
        <v>used</v>
      </c>
      <c r="J439" t="str">
        <f t="shared" si="850"/>
        <v>relative</v>
      </c>
      <c r="K439" t="str">
        <f t="shared" si="850"/>
        <v>X7</v>
      </c>
    </row>
    <row r="440" spans="1:11" x14ac:dyDescent="0.35">
      <c r="A440" s="88">
        <v>439</v>
      </c>
      <c r="B440" t="s">
        <v>909</v>
      </c>
      <c r="C440" t="str">
        <f t="shared" ref="C440:E440" si="851">C427</f>
        <v>environment</v>
      </c>
      <c r="D440" t="str">
        <f t="shared" si="851"/>
        <v>Urbanisation grade</v>
      </c>
      <c r="E440">
        <f t="shared" si="851"/>
        <v>2018</v>
      </c>
      <c r="G440" t="str">
        <f t="shared" ref="G440:K440" si="852">G427</f>
        <v>%</v>
      </c>
      <c r="H440" t="str">
        <f t="shared" si="852"/>
        <v>Statista</v>
      </c>
      <c r="I440" t="str">
        <f t="shared" si="852"/>
        <v>used</v>
      </c>
      <c r="J440" t="str">
        <f t="shared" si="852"/>
        <v>relative</v>
      </c>
      <c r="K440" t="str">
        <f t="shared" si="852"/>
        <v>X8</v>
      </c>
    </row>
    <row r="441" spans="1:11" x14ac:dyDescent="0.35">
      <c r="A441" s="88">
        <v>440</v>
      </c>
      <c r="B441" t="s">
        <v>909</v>
      </c>
      <c r="C441" t="str">
        <f t="shared" ref="C441:E441" si="853">C428</f>
        <v>benchmark</v>
      </c>
      <c r="D441" t="str">
        <f t="shared" si="853"/>
        <v>Population</v>
      </c>
      <c r="E441">
        <f t="shared" si="853"/>
        <v>2009</v>
      </c>
      <c r="G441" t="str">
        <f t="shared" ref="G441:K441" si="854">G428</f>
        <v>capita</v>
      </c>
      <c r="H441" t="str">
        <f t="shared" si="854"/>
        <v>Eurostat</v>
      </c>
      <c r="I441" t="str">
        <f t="shared" si="854"/>
        <v>background</v>
      </c>
      <c r="J441" t="str">
        <f t="shared" si="854"/>
        <v>absolute</v>
      </c>
      <c r="K441" t="str">
        <f t="shared" si="854"/>
        <v>no</v>
      </c>
    </row>
    <row r="442" spans="1:11" x14ac:dyDescent="0.35">
      <c r="A442" s="88">
        <v>441</v>
      </c>
      <c r="B442" t="s">
        <v>909</v>
      </c>
      <c r="C442" t="str">
        <f t="shared" ref="C442:E442" si="855">C429</f>
        <v>impact</v>
      </c>
      <c r="D442" t="str">
        <f t="shared" si="855"/>
        <v>Death ratio</v>
      </c>
      <c r="E442" t="str">
        <f t="shared" si="855"/>
        <v>irrelevant</v>
      </c>
      <c r="G442" t="str">
        <f t="shared" ref="G442:K442" si="856">G429</f>
        <v>rate compared to 1.000.000 capita</v>
      </c>
      <c r="H442" t="str">
        <f t="shared" si="856"/>
        <v>calculation</v>
      </c>
      <c r="I442" t="str">
        <f t="shared" si="856"/>
        <v>used</v>
      </c>
      <c r="J442" t="str">
        <f t="shared" si="856"/>
        <v>relative</v>
      </c>
      <c r="K442" t="str">
        <f t="shared" si="856"/>
        <v>Y</v>
      </c>
    </row>
    <row r="443" spans="1:11" x14ac:dyDescent="0.35">
      <c r="A443" s="88">
        <v>442</v>
      </c>
      <c r="B443" t="s">
        <v>909</v>
      </c>
      <c r="C443" t="str">
        <f t="shared" ref="C443:E443" si="857">C430</f>
        <v>impact</v>
      </c>
      <c r="D443" t="str">
        <f t="shared" si="857"/>
        <v>Infection ratio</v>
      </c>
      <c r="E443" t="str">
        <f t="shared" si="857"/>
        <v>irrelevant</v>
      </c>
      <c r="G443" t="str">
        <f t="shared" ref="G443:K443" si="858">G430</f>
        <v>rate compared to 1.000.000 capita</v>
      </c>
      <c r="H443" t="str">
        <f t="shared" si="858"/>
        <v>calculation</v>
      </c>
      <c r="I443" t="str">
        <f t="shared" si="858"/>
        <v>used</v>
      </c>
      <c r="J443" t="str">
        <f t="shared" si="858"/>
        <v>relative</v>
      </c>
      <c r="K443" t="str">
        <f t="shared" si="858"/>
        <v>X9</v>
      </c>
    </row>
    <row r="444" spans="1:11" x14ac:dyDescent="0.35">
      <c r="A444" s="88">
        <v>443</v>
      </c>
      <c r="B444" t="s">
        <v>909</v>
      </c>
      <c r="C444" t="str">
        <f t="shared" ref="C444:E444" si="859">C431</f>
        <v>vaccination</v>
      </c>
      <c r="D444" t="str">
        <f t="shared" si="859"/>
        <v>clinical risk groups</v>
      </c>
      <c r="E444" t="str">
        <f t="shared" si="859"/>
        <v>2009-2010</v>
      </c>
      <c r="G444" t="str">
        <f t="shared" ref="G444:K444" si="860">G431</f>
        <v>coverage rate (0-100%)</v>
      </c>
      <c r="H444" t="str">
        <f t="shared" si="860"/>
        <v>ECDC-WIKI</v>
      </c>
      <c r="I444" t="str">
        <f t="shared" si="860"/>
        <v>used</v>
      </c>
      <c r="J444" t="str">
        <f t="shared" si="860"/>
        <v>relative</v>
      </c>
      <c r="K444" t="str">
        <f t="shared" si="860"/>
        <v>X1</v>
      </c>
    </row>
    <row r="445" spans="1:11" x14ac:dyDescent="0.35">
      <c r="A445" s="88">
        <v>444</v>
      </c>
      <c r="B445" t="s">
        <v>909</v>
      </c>
      <c r="C445" t="str">
        <f t="shared" ref="C445:E445" si="861">C432</f>
        <v>vaccination</v>
      </c>
      <c r="D445" t="str">
        <f t="shared" si="861"/>
        <v>pregnant women</v>
      </c>
      <c r="E445" t="str">
        <f t="shared" si="861"/>
        <v>2009-2010</v>
      </c>
      <c r="G445" t="str">
        <f t="shared" ref="G445:K445" si="862">G432</f>
        <v>coverage rate (0-100%)</v>
      </c>
      <c r="H445" t="str">
        <f t="shared" si="862"/>
        <v>ECDC-WIKI</v>
      </c>
      <c r="I445" t="str">
        <f t="shared" si="862"/>
        <v>used</v>
      </c>
      <c r="J445" t="str">
        <f t="shared" si="862"/>
        <v>relative</v>
      </c>
      <c r="K445" t="str">
        <f t="shared" si="862"/>
        <v>X2</v>
      </c>
    </row>
    <row r="446" spans="1:11" x14ac:dyDescent="0.35">
      <c r="A446" s="88">
        <v>445</v>
      </c>
      <c r="B446" t="s">
        <v>909</v>
      </c>
      <c r="C446" t="str">
        <f t="shared" ref="C446:E446" si="863">C433</f>
        <v>vaccination</v>
      </c>
      <c r="D446" t="str">
        <f t="shared" si="863"/>
        <v>HCWs</v>
      </c>
      <c r="E446" t="str">
        <f t="shared" si="863"/>
        <v>2009-2010</v>
      </c>
      <c r="G446" t="str">
        <f t="shared" ref="G446:K446" si="864">G433</f>
        <v>coverage rate (0-100%)</v>
      </c>
      <c r="H446" t="str">
        <f t="shared" si="864"/>
        <v>ECDC-WIKI</v>
      </c>
      <c r="I446" t="str">
        <f t="shared" si="864"/>
        <v>used</v>
      </c>
      <c r="J446" t="str">
        <f t="shared" si="864"/>
        <v>relative</v>
      </c>
      <c r="K446" t="str">
        <f t="shared" si="864"/>
        <v>X3</v>
      </c>
    </row>
    <row r="447" spans="1:11" x14ac:dyDescent="0.35">
      <c r="A447" s="88">
        <v>446</v>
      </c>
      <c r="B447" t="s">
        <v>909</v>
      </c>
      <c r="C447" t="str">
        <f t="shared" ref="C447:E447" si="865">C434</f>
        <v>vaccination</v>
      </c>
      <c r="D447" t="str">
        <f t="shared" si="865"/>
        <v>Staff of long-term care facilities</v>
      </c>
      <c r="E447" t="str">
        <f t="shared" si="865"/>
        <v>2009-2010</v>
      </c>
      <c r="G447" t="str">
        <f t="shared" ref="G447:K447" si="866">G434</f>
        <v>coverage rate (0-100%)</v>
      </c>
      <c r="H447" t="str">
        <f t="shared" si="866"/>
        <v>ECDC-WIKI</v>
      </c>
      <c r="I447" t="str">
        <f t="shared" si="866"/>
        <v>used</v>
      </c>
      <c r="J447" t="str">
        <f t="shared" si="866"/>
        <v>relative</v>
      </c>
      <c r="K447" t="str">
        <f t="shared" si="866"/>
        <v>X4</v>
      </c>
    </row>
    <row r="448" spans="1:11" x14ac:dyDescent="0.35">
      <c r="A448" s="88">
        <v>447</v>
      </c>
      <c r="B448" t="s">
        <v>909</v>
      </c>
      <c r="C448" t="str">
        <f t="shared" ref="C448:E448" si="867">C435</f>
        <v>vaccination</v>
      </c>
      <c r="D448" t="str">
        <f t="shared" si="867"/>
        <v>Residents of long-term care facilities</v>
      </c>
      <c r="E448" t="str">
        <f t="shared" si="867"/>
        <v>2009-2010</v>
      </c>
      <c r="G448" t="str">
        <f t="shared" ref="G448:K448" si="868">G435</f>
        <v>coverage rate (0-100%)</v>
      </c>
      <c r="H448" t="str">
        <f t="shared" si="868"/>
        <v>ECDC-WIKI</v>
      </c>
      <c r="I448" t="str">
        <f t="shared" si="868"/>
        <v>used</v>
      </c>
      <c r="J448" t="str">
        <f t="shared" si="868"/>
        <v>relative</v>
      </c>
      <c r="K448" t="str">
        <f t="shared" si="868"/>
        <v>X5</v>
      </c>
    </row>
    <row r="449" spans="1:11" x14ac:dyDescent="0.35">
      <c r="A449" s="88">
        <v>448</v>
      </c>
      <c r="B449" t="s">
        <v>909</v>
      </c>
      <c r="C449" t="str">
        <f t="shared" ref="C449:E449" si="869">C436</f>
        <v>vaccination</v>
      </c>
      <c r="D449" t="str">
        <f t="shared" si="869"/>
        <v>Older population groups</v>
      </c>
      <c r="E449" t="str">
        <f t="shared" si="869"/>
        <v>2009-2010</v>
      </c>
      <c r="G449" t="str">
        <f t="shared" ref="G449:K449" si="870">G436</f>
        <v>coverage rate (0-100%)</v>
      </c>
      <c r="H449" t="str">
        <f t="shared" si="870"/>
        <v>ECDC-WIKI</v>
      </c>
      <c r="I449" t="str">
        <f t="shared" si="870"/>
        <v>used</v>
      </c>
      <c r="J449" t="str">
        <f t="shared" si="870"/>
        <v>relative</v>
      </c>
      <c r="K449" t="str">
        <f t="shared" si="870"/>
        <v>X6</v>
      </c>
    </row>
    <row r="450" spans="1:11" x14ac:dyDescent="0.35">
      <c r="A450" s="88">
        <v>449</v>
      </c>
      <c r="B450" t="s">
        <v>909</v>
      </c>
      <c r="C450" t="str">
        <f t="shared" ref="C450:E450" si="871">C437</f>
        <v>impact</v>
      </c>
      <c r="D450" t="str">
        <f t="shared" si="871"/>
        <v>Anzahl der Todesfälle</v>
      </c>
      <c r="E450" t="str">
        <f t="shared" si="871"/>
        <v>2009-2010</v>
      </c>
      <c r="G450" t="str">
        <f t="shared" ref="G450:K450" si="872">G437</f>
        <v>capita</v>
      </c>
      <c r="H450" t="str">
        <f t="shared" si="872"/>
        <v>Statista</v>
      </c>
      <c r="I450" t="str">
        <f t="shared" si="872"/>
        <v>background</v>
      </c>
      <c r="J450" t="str">
        <f t="shared" si="872"/>
        <v>absolute</v>
      </c>
      <c r="K450" t="str">
        <f t="shared" si="872"/>
        <v>no</v>
      </c>
    </row>
    <row r="451" spans="1:11" x14ac:dyDescent="0.35">
      <c r="A451" s="88">
        <v>450</v>
      </c>
      <c r="B451" t="s">
        <v>909</v>
      </c>
      <c r="C451" t="str">
        <f t="shared" ref="C451:E451" si="873">C438</f>
        <v>impact</v>
      </c>
      <c r="D451" t="str">
        <f t="shared" si="873"/>
        <v>Anzahl der Infizierten</v>
      </c>
      <c r="E451">
        <f t="shared" si="873"/>
        <v>2009</v>
      </c>
      <c r="G451" t="str">
        <f t="shared" ref="G451:K451" si="874">G438</f>
        <v>capita</v>
      </c>
      <c r="H451" t="str">
        <f t="shared" si="874"/>
        <v>Statista</v>
      </c>
      <c r="I451" t="str">
        <f t="shared" si="874"/>
        <v>background</v>
      </c>
      <c r="J451" t="str">
        <f t="shared" si="874"/>
        <v>absolute</v>
      </c>
      <c r="K451" t="str">
        <f t="shared" si="874"/>
        <v>no</v>
      </c>
    </row>
    <row r="452" spans="1:11" x14ac:dyDescent="0.35">
      <c r="A452" s="88">
        <v>451</v>
      </c>
      <c r="B452" t="s">
        <v>909</v>
      </c>
      <c r="C452" t="str">
        <f t="shared" ref="C452:E452" si="875">C439</f>
        <v>environment</v>
      </c>
      <c r="D452" t="str">
        <f t="shared" si="875"/>
        <v>Population density</v>
      </c>
      <c r="E452">
        <f t="shared" si="875"/>
        <v>2017</v>
      </c>
      <c r="G452" t="str">
        <f t="shared" ref="G452:K452" si="876">G439</f>
        <v>capita/km2</v>
      </c>
      <c r="H452" t="str">
        <f t="shared" si="876"/>
        <v>Statista</v>
      </c>
      <c r="I452" t="str">
        <f t="shared" si="876"/>
        <v>used</v>
      </c>
      <c r="J452" t="str">
        <f t="shared" si="876"/>
        <v>relative</v>
      </c>
      <c r="K452" t="str">
        <f t="shared" si="876"/>
        <v>X7</v>
      </c>
    </row>
    <row r="453" spans="1:11" x14ac:dyDescent="0.35">
      <c r="A453" s="88">
        <v>452</v>
      </c>
      <c r="B453" t="s">
        <v>909</v>
      </c>
      <c r="C453" t="str">
        <f t="shared" ref="C453:E453" si="877">C440</f>
        <v>environment</v>
      </c>
      <c r="D453" t="str">
        <f t="shared" si="877"/>
        <v>Urbanisation grade</v>
      </c>
      <c r="E453">
        <f t="shared" si="877"/>
        <v>2018</v>
      </c>
      <c r="G453" t="str">
        <f t="shared" ref="G453:K453" si="878">G440</f>
        <v>%</v>
      </c>
      <c r="H453" t="str">
        <f t="shared" si="878"/>
        <v>Statista</v>
      </c>
      <c r="I453" t="str">
        <f t="shared" si="878"/>
        <v>used</v>
      </c>
      <c r="J453" t="str">
        <f t="shared" si="878"/>
        <v>relative</v>
      </c>
      <c r="K453" t="str">
        <f t="shared" si="878"/>
        <v>X8</v>
      </c>
    </row>
    <row r="454" spans="1:11" x14ac:dyDescent="0.35">
      <c r="A454" s="88">
        <v>453</v>
      </c>
      <c r="B454" t="s">
        <v>909</v>
      </c>
      <c r="C454" t="str">
        <f t="shared" ref="C454:E454" si="879">C441</f>
        <v>benchmark</v>
      </c>
      <c r="D454" t="str">
        <f t="shared" si="879"/>
        <v>Population</v>
      </c>
      <c r="E454">
        <f t="shared" si="879"/>
        <v>2009</v>
      </c>
      <c r="G454" t="str">
        <f t="shared" ref="G454:K454" si="880">G441</f>
        <v>capita</v>
      </c>
      <c r="H454" t="str">
        <f t="shared" si="880"/>
        <v>Eurostat</v>
      </c>
      <c r="I454" t="str">
        <f t="shared" si="880"/>
        <v>background</v>
      </c>
      <c r="J454" t="str">
        <f t="shared" si="880"/>
        <v>absolute</v>
      </c>
      <c r="K454" t="str">
        <f t="shared" si="880"/>
        <v>no</v>
      </c>
    </row>
    <row r="455" spans="1:11" x14ac:dyDescent="0.35">
      <c r="A455" s="88">
        <v>454</v>
      </c>
      <c r="B455" t="s">
        <v>909</v>
      </c>
      <c r="C455" t="str">
        <f t="shared" ref="C455:E455" si="881">C442</f>
        <v>impact</v>
      </c>
      <c r="D455" t="str">
        <f t="shared" si="881"/>
        <v>Death ratio</v>
      </c>
      <c r="E455" t="str">
        <f t="shared" si="881"/>
        <v>irrelevant</v>
      </c>
      <c r="G455" t="str">
        <f t="shared" ref="G455:K455" si="882">G442</f>
        <v>rate compared to 1.000.000 capita</v>
      </c>
      <c r="H455" t="str">
        <f t="shared" si="882"/>
        <v>calculation</v>
      </c>
      <c r="I455" t="str">
        <f t="shared" si="882"/>
        <v>used</v>
      </c>
      <c r="J455" t="str">
        <f t="shared" si="882"/>
        <v>relative</v>
      </c>
      <c r="K455" t="str">
        <f t="shared" si="882"/>
        <v>Y</v>
      </c>
    </row>
    <row r="456" spans="1:11" x14ac:dyDescent="0.35">
      <c r="A456" s="88">
        <v>455</v>
      </c>
      <c r="B456" t="s">
        <v>909</v>
      </c>
      <c r="C456" t="str">
        <f t="shared" ref="C456:E456" si="883">C443</f>
        <v>impact</v>
      </c>
      <c r="D456" t="str">
        <f t="shared" si="883"/>
        <v>Infection ratio</v>
      </c>
      <c r="E456" t="str">
        <f t="shared" si="883"/>
        <v>irrelevant</v>
      </c>
      <c r="G456" t="str">
        <f t="shared" ref="G456:K456" si="884">G443</f>
        <v>rate compared to 1.000.000 capita</v>
      </c>
      <c r="H456" t="str">
        <f t="shared" si="884"/>
        <v>calculation</v>
      </c>
      <c r="I456" t="str">
        <f t="shared" si="884"/>
        <v>used</v>
      </c>
      <c r="J456" t="str">
        <f t="shared" si="884"/>
        <v>relative</v>
      </c>
      <c r="K456" t="str">
        <f t="shared" si="884"/>
        <v>X9</v>
      </c>
    </row>
    <row r="457" spans="1:11" x14ac:dyDescent="0.35">
      <c r="A457" s="88">
        <v>456</v>
      </c>
      <c r="B457" t="s">
        <v>909</v>
      </c>
      <c r="C457" t="str">
        <f t="shared" ref="C457:E457" si="885">C444</f>
        <v>vaccination</v>
      </c>
      <c r="D457" t="str">
        <f t="shared" si="885"/>
        <v>clinical risk groups</v>
      </c>
      <c r="E457" t="str">
        <f t="shared" si="885"/>
        <v>2009-2010</v>
      </c>
      <c r="G457" t="str">
        <f t="shared" ref="G457:K457" si="886">G444</f>
        <v>coverage rate (0-100%)</v>
      </c>
      <c r="H457" t="str">
        <f t="shared" si="886"/>
        <v>ECDC-WIKI</v>
      </c>
      <c r="I457" t="str">
        <f t="shared" si="886"/>
        <v>used</v>
      </c>
      <c r="J457" t="str">
        <f t="shared" si="886"/>
        <v>relative</v>
      </c>
      <c r="K457" t="str">
        <f t="shared" si="886"/>
        <v>X1</v>
      </c>
    </row>
    <row r="458" spans="1:11" x14ac:dyDescent="0.35">
      <c r="A458" s="88">
        <v>457</v>
      </c>
      <c r="B458" t="s">
        <v>909</v>
      </c>
      <c r="C458" t="str">
        <f t="shared" ref="C458:E458" si="887">C445</f>
        <v>vaccination</v>
      </c>
      <c r="D458" t="str">
        <f t="shared" si="887"/>
        <v>pregnant women</v>
      </c>
      <c r="E458" t="str">
        <f t="shared" si="887"/>
        <v>2009-2010</v>
      </c>
      <c r="G458" t="str">
        <f t="shared" ref="G458:K458" si="888">G445</f>
        <v>coverage rate (0-100%)</v>
      </c>
      <c r="H458" t="str">
        <f t="shared" si="888"/>
        <v>ECDC-WIKI</v>
      </c>
      <c r="I458" t="str">
        <f t="shared" si="888"/>
        <v>used</v>
      </c>
      <c r="J458" t="str">
        <f t="shared" si="888"/>
        <v>relative</v>
      </c>
      <c r="K458" t="str">
        <f t="shared" si="888"/>
        <v>X2</v>
      </c>
    </row>
    <row r="459" spans="1:11" x14ac:dyDescent="0.35">
      <c r="A459" s="88">
        <v>458</v>
      </c>
      <c r="B459" t="s">
        <v>909</v>
      </c>
      <c r="C459" t="str">
        <f t="shared" ref="C459:E459" si="889">C446</f>
        <v>vaccination</v>
      </c>
      <c r="D459" t="str">
        <f t="shared" si="889"/>
        <v>HCWs</v>
      </c>
      <c r="E459" t="str">
        <f t="shared" si="889"/>
        <v>2009-2010</v>
      </c>
      <c r="G459" t="str">
        <f t="shared" ref="G459:K459" si="890">G446</f>
        <v>coverage rate (0-100%)</v>
      </c>
      <c r="H459" t="str">
        <f t="shared" si="890"/>
        <v>ECDC-WIKI</v>
      </c>
      <c r="I459" t="str">
        <f t="shared" si="890"/>
        <v>used</v>
      </c>
      <c r="J459" t="str">
        <f t="shared" si="890"/>
        <v>relative</v>
      </c>
      <c r="K459" t="str">
        <f t="shared" si="890"/>
        <v>X3</v>
      </c>
    </row>
    <row r="460" spans="1:11" x14ac:dyDescent="0.35">
      <c r="A460" s="88">
        <v>459</v>
      </c>
      <c r="B460" t="s">
        <v>909</v>
      </c>
      <c r="C460" t="str">
        <f t="shared" ref="C460:E460" si="891">C447</f>
        <v>vaccination</v>
      </c>
      <c r="D460" t="str">
        <f t="shared" si="891"/>
        <v>Staff of long-term care facilities</v>
      </c>
      <c r="E460" t="str">
        <f t="shared" si="891"/>
        <v>2009-2010</v>
      </c>
      <c r="G460" t="str">
        <f t="shared" ref="G460:K460" si="892">G447</f>
        <v>coverage rate (0-100%)</v>
      </c>
      <c r="H460" t="str">
        <f t="shared" si="892"/>
        <v>ECDC-WIKI</v>
      </c>
      <c r="I460" t="str">
        <f t="shared" si="892"/>
        <v>used</v>
      </c>
      <c r="J460" t="str">
        <f t="shared" si="892"/>
        <v>relative</v>
      </c>
      <c r="K460" t="str">
        <f t="shared" si="892"/>
        <v>X4</v>
      </c>
    </row>
    <row r="461" spans="1:11" x14ac:dyDescent="0.35">
      <c r="A461" s="88">
        <v>460</v>
      </c>
      <c r="B461" t="s">
        <v>909</v>
      </c>
      <c r="C461" t="str">
        <f t="shared" ref="C461:E461" si="893">C448</f>
        <v>vaccination</v>
      </c>
      <c r="D461" t="str">
        <f t="shared" si="893"/>
        <v>Residents of long-term care facilities</v>
      </c>
      <c r="E461" t="str">
        <f t="shared" si="893"/>
        <v>2009-2010</v>
      </c>
      <c r="G461" t="str">
        <f t="shared" ref="G461:K461" si="894">G448</f>
        <v>coverage rate (0-100%)</v>
      </c>
      <c r="H461" t="str">
        <f t="shared" si="894"/>
        <v>ECDC-WIKI</v>
      </c>
      <c r="I461" t="str">
        <f t="shared" si="894"/>
        <v>used</v>
      </c>
      <c r="J461" t="str">
        <f t="shared" si="894"/>
        <v>relative</v>
      </c>
      <c r="K461" t="str">
        <f t="shared" si="894"/>
        <v>X5</v>
      </c>
    </row>
    <row r="462" spans="1:11" x14ac:dyDescent="0.35">
      <c r="A462" s="88">
        <v>461</v>
      </c>
      <c r="B462" t="s">
        <v>909</v>
      </c>
      <c r="C462" t="str">
        <f t="shared" ref="C462:E462" si="895">C449</f>
        <v>vaccination</v>
      </c>
      <c r="D462" t="str">
        <f t="shared" si="895"/>
        <v>Older population groups</v>
      </c>
      <c r="E462" t="str">
        <f t="shared" si="895"/>
        <v>2009-2010</v>
      </c>
      <c r="G462" t="str">
        <f t="shared" ref="G462:K462" si="896">G449</f>
        <v>coverage rate (0-100%)</v>
      </c>
      <c r="H462" t="str">
        <f t="shared" si="896"/>
        <v>ECDC-WIKI</v>
      </c>
      <c r="I462" t="str">
        <f t="shared" si="896"/>
        <v>used</v>
      </c>
      <c r="J462" t="str">
        <f t="shared" si="896"/>
        <v>relative</v>
      </c>
      <c r="K462" t="str">
        <f t="shared" si="896"/>
        <v>X6</v>
      </c>
    </row>
    <row r="463" spans="1:11" x14ac:dyDescent="0.35">
      <c r="A463" s="88">
        <v>462</v>
      </c>
      <c r="B463" t="s">
        <v>909</v>
      </c>
      <c r="C463" t="str">
        <f t="shared" ref="C463:E463" si="897">C450</f>
        <v>impact</v>
      </c>
      <c r="D463" t="str">
        <f t="shared" si="897"/>
        <v>Anzahl der Todesfälle</v>
      </c>
      <c r="E463" t="str">
        <f t="shared" si="897"/>
        <v>2009-2010</v>
      </c>
      <c r="G463" t="str">
        <f t="shared" ref="G463:K463" si="898">G450</f>
        <v>capita</v>
      </c>
      <c r="H463" t="str">
        <f t="shared" si="898"/>
        <v>Statista</v>
      </c>
      <c r="I463" t="str">
        <f t="shared" si="898"/>
        <v>background</v>
      </c>
      <c r="J463" t="str">
        <f t="shared" si="898"/>
        <v>absolute</v>
      </c>
      <c r="K463" t="str">
        <f t="shared" si="898"/>
        <v>no</v>
      </c>
    </row>
    <row r="464" spans="1:11" x14ac:dyDescent="0.35">
      <c r="A464" s="88">
        <v>463</v>
      </c>
      <c r="B464" t="s">
        <v>909</v>
      </c>
      <c r="C464" t="str">
        <f t="shared" ref="C464:E464" si="899">C451</f>
        <v>impact</v>
      </c>
      <c r="D464" t="str">
        <f t="shared" si="899"/>
        <v>Anzahl der Infizierten</v>
      </c>
      <c r="E464">
        <f t="shared" si="899"/>
        <v>2009</v>
      </c>
      <c r="G464" t="str">
        <f t="shared" ref="G464:K464" si="900">G451</f>
        <v>capita</v>
      </c>
      <c r="H464" t="str">
        <f t="shared" si="900"/>
        <v>Statista</v>
      </c>
      <c r="I464" t="str">
        <f t="shared" si="900"/>
        <v>background</v>
      </c>
      <c r="J464" t="str">
        <f t="shared" si="900"/>
        <v>absolute</v>
      </c>
      <c r="K464" t="str">
        <f t="shared" si="900"/>
        <v>no</v>
      </c>
    </row>
    <row r="465" spans="1:11" x14ac:dyDescent="0.35">
      <c r="A465" s="88">
        <v>464</v>
      </c>
      <c r="B465" t="s">
        <v>909</v>
      </c>
      <c r="C465" t="str">
        <f t="shared" ref="C465:E465" si="901">C452</f>
        <v>environment</v>
      </c>
      <c r="D465" t="str">
        <f t="shared" si="901"/>
        <v>Population density</v>
      </c>
      <c r="E465">
        <f t="shared" si="901"/>
        <v>2017</v>
      </c>
      <c r="G465" t="str">
        <f t="shared" ref="G465:K465" si="902">G452</f>
        <v>capita/km2</v>
      </c>
      <c r="H465" t="str">
        <f t="shared" si="902"/>
        <v>Statista</v>
      </c>
      <c r="I465" t="str">
        <f t="shared" si="902"/>
        <v>used</v>
      </c>
      <c r="J465" t="str">
        <f t="shared" si="902"/>
        <v>relative</v>
      </c>
      <c r="K465" t="str">
        <f t="shared" si="902"/>
        <v>X7</v>
      </c>
    </row>
    <row r="466" spans="1:11" x14ac:dyDescent="0.35">
      <c r="A466" s="88">
        <v>465</v>
      </c>
      <c r="B466" t="s">
        <v>909</v>
      </c>
      <c r="C466" t="str">
        <f t="shared" ref="C466:E466" si="903">C453</f>
        <v>environment</v>
      </c>
      <c r="D466" t="str">
        <f t="shared" si="903"/>
        <v>Urbanisation grade</v>
      </c>
      <c r="E466">
        <f t="shared" si="903"/>
        <v>2018</v>
      </c>
      <c r="G466" t="str">
        <f t="shared" ref="G466:K466" si="904">G453</f>
        <v>%</v>
      </c>
      <c r="H466" t="str">
        <f t="shared" si="904"/>
        <v>Statista</v>
      </c>
      <c r="I466" t="str">
        <f t="shared" si="904"/>
        <v>used</v>
      </c>
      <c r="J466" t="str">
        <f t="shared" si="904"/>
        <v>relative</v>
      </c>
      <c r="K466" t="str">
        <f t="shared" si="904"/>
        <v>X8</v>
      </c>
    </row>
    <row r="467" spans="1:11" x14ac:dyDescent="0.35">
      <c r="A467" s="88">
        <v>466</v>
      </c>
      <c r="B467" t="s">
        <v>909</v>
      </c>
      <c r="C467" t="str">
        <f t="shared" ref="C467:E467" si="905">C454</f>
        <v>benchmark</v>
      </c>
      <c r="D467" t="str">
        <f t="shared" si="905"/>
        <v>Population</v>
      </c>
      <c r="E467">
        <f t="shared" si="905"/>
        <v>2009</v>
      </c>
      <c r="G467" t="str">
        <f t="shared" ref="G467:K467" si="906">G454</f>
        <v>capita</v>
      </c>
      <c r="H467" t="str">
        <f t="shared" si="906"/>
        <v>Eurostat</v>
      </c>
      <c r="I467" t="str">
        <f t="shared" si="906"/>
        <v>background</v>
      </c>
      <c r="J467" t="str">
        <f t="shared" si="906"/>
        <v>absolute</v>
      </c>
      <c r="K467" t="str">
        <f t="shared" si="906"/>
        <v>no</v>
      </c>
    </row>
    <row r="468" spans="1:11" x14ac:dyDescent="0.35">
      <c r="A468" s="88">
        <v>467</v>
      </c>
      <c r="B468" t="s">
        <v>909</v>
      </c>
      <c r="C468" t="str">
        <f t="shared" ref="C468:E468" si="907">C455</f>
        <v>impact</v>
      </c>
      <c r="D468" t="str">
        <f t="shared" si="907"/>
        <v>Death ratio</v>
      </c>
      <c r="E468" t="str">
        <f t="shared" si="907"/>
        <v>irrelevant</v>
      </c>
      <c r="G468" t="str">
        <f t="shared" ref="G468:K468" si="908">G455</f>
        <v>rate compared to 1.000.000 capita</v>
      </c>
      <c r="H468" t="str">
        <f t="shared" si="908"/>
        <v>calculation</v>
      </c>
      <c r="I468" t="str">
        <f t="shared" si="908"/>
        <v>used</v>
      </c>
      <c r="J468" t="str">
        <f t="shared" si="908"/>
        <v>relative</v>
      </c>
      <c r="K468" t="str">
        <f t="shared" si="908"/>
        <v>Y</v>
      </c>
    </row>
    <row r="469" spans="1:11" x14ac:dyDescent="0.35">
      <c r="A469" s="88">
        <v>468</v>
      </c>
      <c r="B469" t="s">
        <v>909</v>
      </c>
      <c r="C469" t="str">
        <f t="shared" ref="C469:E469" si="909">C456</f>
        <v>impact</v>
      </c>
      <c r="D469" t="str">
        <f t="shared" si="909"/>
        <v>Infection ratio</v>
      </c>
      <c r="E469" t="str">
        <f t="shared" si="909"/>
        <v>irrelevant</v>
      </c>
      <c r="G469" t="str">
        <f t="shared" ref="G469:K469" si="910">G456</f>
        <v>rate compared to 1.000.000 capita</v>
      </c>
      <c r="H469" t="str">
        <f t="shared" si="910"/>
        <v>calculation</v>
      </c>
      <c r="I469" t="str">
        <f t="shared" si="910"/>
        <v>used</v>
      </c>
      <c r="J469" t="str">
        <f t="shared" si="910"/>
        <v>relative</v>
      </c>
      <c r="K469" t="str">
        <f t="shared" si="910"/>
        <v>X9</v>
      </c>
    </row>
    <row r="470" spans="1:11" x14ac:dyDescent="0.35">
      <c r="A470" s="88">
        <v>469</v>
      </c>
      <c r="B470" t="s">
        <v>909</v>
      </c>
      <c r="C470" t="str">
        <f t="shared" ref="C470:E470" si="911">C457</f>
        <v>vaccination</v>
      </c>
      <c r="D470" t="str">
        <f t="shared" si="911"/>
        <v>clinical risk groups</v>
      </c>
      <c r="E470" t="str">
        <f t="shared" si="911"/>
        <v>2009-2010</v>
      </c>
      <c r="G470" t="str">
        <f t="shared" ref="G470:K470" si="912">G457</f>
        <v>coverage rate (0-100%)</v>
      </c>
      <c r="H470" t="str">
        <f t="shared" si="912"/>
        <v>ECDC-WIKI</v>
      </c>
      <c r="I470" t="str">
        <f t="shared" si="912"/>
        <v>used</v>
      </c>
      <c r="J470" t="str">
        <f t="shared" si="912"/>
        <v>relative</v>
      </c>
      <c r="K470" t="str">
        <f t="shared" si="912"/>
        <v>X1</v>
      </c>
    </row>
    <row r="471" spans="1:11" x14ac:dyDescent="0.35">
      <c r="A471" s="88">
        <v>470</v>
      </c>
      <c r="B471" t="s">
        <v>909</v>
      </c>
      <c r="C471" t="str">
        <f t="shared" ref="C471:E471" si="913">C458</f>
        <v>vaccination</v>
      </c>
      <c r="D471" t="str">
        <f t="shared" si="913"/>
        <v>pregnant women</v>
      </c>
      <c r="E471" t="str">
        <f t="shared" si="913"/>
        <v>2009-2010</v>
      </c>
      <c r="G471" t="str">
        <f t="shared" ref="G471:K471" si="914">G458</f>
        <v>coverage rate (0-100%)</v>
      </c>
      <c r="H471" t="str">
        <f t="shared" si="914"/>
        <v>ECDC-WIKI</v>
      </c>
      <c r="I471" t="str">
        <f t="shared" si="914"/>
        <v>used</v>
      </c>
      <c r="J471" t="str">
        <f t="shared" si="914"/>
        <v>relative</v>
      </c>
      <c r="K471" t="str">
        <f t="shared" si="914"/>
        <v>X2</v>
      </c>
    </row>
    <row r="472" spans="1:11" x14ac:dyDescent="0.35">
      <c r="A472" s="88">
        <v>471</v>
      </c>
      <c r="B472" t="s">
        <v>909</v>
      </c>
      <c r="C472" t="str">
        <f t="shared" ref="C472:E472" si="915">C459</f>
        <v>vaccination</v>
      </c>
      <c r="D472" t="str">
        <f t="shared" si="915"/>
        <v>HCWs</v>
      </c>
      <c r="E472" t="str">
        <f t="shared" si="915"/>
        <v>2009-2010</v>
      </c>
      <c r="G472" t="str">
        <f t="shared" ref="G472:K472" si="916">G459</f>
        <v>coverage rate (0-100%)</v>
      </c>
      <c r="H472" t="str">
        <f t="shared" si="916"/>
        <v>ECDC-WIKI</v>
      </c>
      <c r="I472" t="str">
        <f t="shared" si="916"/>
        <v>used</v>
      </c>
      <c r="J472" t="str">
        <f t="shared" si="916"/>
        <v>relative</v>
      </c>
      <c r="K472" t="str">
        <f t="shared" si="916"/>
        <v>X3</v>
      </c>
    </row>
    <row r="473" spans="1:11" x14ac:dyDescent="0.35">
      <c r="A473" s="88">
        <v>472</v>
      </c>
      <c r="B473" t="s">
        <v>909</v>
      </c>
      <c r="C473" t="str">
        <f t="shared" ref="C473:E473" si="917">C460</f>
        <v>vaccination</v>
      </c>
      <c r="D473" t="str">
        <f t="shared" si="917"/>
        <v>Staff of long-term care facilities</v>
      </c>
      <c r="E473" t="str">
        <f t="shared" si="917"/>
        <v>2009-2010</v>
      </c>
      <c r="G473" t="str">
        <f t="shared" ref="G473:K473" si="918">G460</f>
        <v>coverage rate (0-100%)</v>
      </c>
      <c r="H473" t="str">
        <f t="shared" si="918"/>
        <v>ECDC-WIKI</v>
      </c>
      <c r="I473" t="str">
        <f t="shared" si="918"/>
        <v>used</v>
      </c>
      <c r="J473" t="str">
        <f t="shared" si="918"/>
        <v>relative</v>
      </c>
      <c r="K473" t="str">
        <f t="shared" si="918"/>
        <v>X4</v>
      </c>
    </row>
    <row r="474" spans="1:11" x14ac:dyDescent="0.35">
      <c r="A474" s="88">
        <v>473</v>
      </c>
      <c r="B474" t="s">
        <v>909</v>
      </c>
      <c r="C474" t="str">
        <f t="shared" ref="C474:E474" si="919">C461</f>
        <v>vaccination</v>
      </c>
      <c r="D474" t="str">
        <f t="shared" si="919"/>
        <v>Residents of long-term care facilities</v>
      </c>
      <c r="E474" t="str">
        <f t="shared" si="919"/>
        <v>2009-2010</v>
      </c>
      <c r="G474" t="str">
        <f t="shared" ref="G474:K474" si="920">G461</f>
        <v>coverage rate (0-100%)</v>
      </c>
      <c r="H474" t="str">
        <f t="shared" si="920"/>
        <v>ECDC-WIKI</v>
      </c>
      <c r="I474" t="str">
        <f t="shared" si="920"/>
        <v>used</v>
      </c>
      <c r="J474" t="str">
        <f t="shared" si="920"/>
        <v>relative</v>
      </c>
      <c r="K474" t="str">
        <f t="shared" si="920"/>
        <v>X5</v>
      </c>
    </row>
    <row r="475" spans="1:11" x14ac:dyDescent="0.35">
      <c r="A475" s="88">
        <v>474</v>
      </c>
      <c r="B475" t="s">
        <v>909</v>
      </c>
      <c r="C475" t="str">
        <f t="shared" ref="C475:E475" si="921">C462</f>
        <v>vaccination</v>
      </c>
      <c r="D475" t="str">
        <f t="shared" si="921"/>
        <v>Older population groups</v>
      </c>
      <c r="E475" t="str">
        <f t="shared" si="921"/>
        <v>2009-2010</v>
      </c>
      <c r="G475" t="str">
        <f t="shared" ref="G475:K475" si="922">G462</f>
        <v>coverage rate (0-100%)</v>
      </c>
      <c r="H475" t="str">
        <f t="shared" si="922"/>
        <v>ECDC-WIKI</v>
      </c>
      <c r="I475" t="str">
        <f t="shared" si="922"/>
        <v>used</v>
      </c>
      <c r="J475" t="str">
        <f t="shared" si="922"/>
        <v>relative</v>
      </c>
      <c r="K475" t="str">
        <f t="shared" si="922"/>
        <v>X6</v>
      </c>
    </row>
    <row r="476" spans="1:11" x14ac:dyDescent="0.35">
      <c r="A476" s="88">
        <v>475</v>
      </c>
      <c r="B476" t="s">
        <v>909</v>
      </c>
      <c r="C476" t="str">
        <f t="shared" ref="C476:E476" si="923">C463</f>
        <v>impact</v>
      </c>
      <c r="D476" t="str">
        <f t="shared" si="923"/>
        <v>Anzahl der Todesfälle</v>
      </c>
      <c r="E476" t="str">
        <f t="shared" si="923"/>
        <v>2009-2010</v>
      </c>
      <c r="G476" t="str">
        <f t="shared" ref="G476:K476" si="924">G463</f>
        <v>capita</v>
      </c>
      <c r="H476" t="str">
        <f t="shared" si="924"/>
        <v>Statista</v>
      </c>
      <c r="I476" t="str">
        <f t="shared" si="924"/>
        <v>background</v>
      </c>
      <c r="J476" t="str">
        <f t="shared" si="924"/>
        <v>absolute</v>
      </c>
      <c r="K476" t="str">
        <f t="shared" si="924"/>
        <v>no</v>
      </c>
    </row>
    <row r="477" spans="1:11" x14ac:dyDescent="0.35">
      <c r="A477" s="88">
        <v>476</v>
      </c>
      <c r="B477" t="s">
        <v>909</v>
      </c>
      <c r="C477" t="str">
        <f t="shared" ref="C477:E477" si="925">C464</f>
        <v>impact</v>
      </c>
      <c r="D477" t="str">
        <f t="shared" si="925"/>
        <v>Anzahl der Infizierten</v>
      </c>
      <c r="E477">
        <f t="shared" si="925"/>
        <v>2009</v>
      </c>
      <c r="G477" t="str">
        <f t="shared" ref="G477:K477" si="926">G464</f>
        <v>capita</v>
      </c>
      <c r="H477" t="str">
        <f t="shared" si="926"/>
        <v>Statista</v>
      </c>
      <c r="I477" t="str">
        <f t="shared" si="926"/>
        <v>background</v>
      </c>
      <c r="J477" t="str">
        <f t="shared" si="926"/>
        <v>absolute</v>
      </c>
      <c r="K477" t="str">
        <f t="shared" si="926"/>
        <v>no</v>
      </c>
    </row>
    <row r="478" spans="1:11" x14ac:dyDescent="0.35">
      <c r="A478" s="88">
        <v>477</v>
      </c>
      <c r="B478" t="s">
        <v>909</v>
      </c>
      <c r="C478" t="str">
        <f t="shared" ref="C478:E478" si="927">C465</f>
        <v>environment</v>
      </c>
      <c r="D478" t="str">
        <f t="shared" si="927"/>
        <v>Population density</v>
      </c>
      <c r="E478">
        <f t="shared" si="927"/>
        <v>2017</v>
      </c>
      <c r="G478" t="str">
        <f t="shared" ref="G478:K478" si="928">G465</f>
        <v>capita/km2</v>
      </c>
      <c r="H478" t="str">
        <f t="shared" si="928"/>
        <v>Statista</v>
      </c>
      <c r="I478" t="str">
        <f t="shared" si="928"/>
        <v>used</v>
      </c>
      <c r="J478" t="str">
        <f t="shared" si="928"/>
        <v>relative</v>
      </c>
      <c r="K478" t="str">
        <f t="shared" si="928"/>
        <v>X7</v>
      </c>
    </row>
    <row r="479" spans="1:11" x14ac:dyDescent="0.35">
      <c r="A479" s="88">
        <v>478</v>
      </c>
      <c r="B479" t="s">
        <v>909</v>
      </c>
      <c r="C479" t="str">
        <f t="shared" ref="C479:E479" si="929">C466</f>
        <v>environment</v>
      </c>
      <c r="D479" t="str">
        <f t="shared" si="929"/>
        <v>Urbanisation grade</v>
      </c>
      <c r="E479">
        <f t="shared" si="929"/>
        <v>2018</v>
      </c>
      <c r="G479" t="str">
        <f t="shared" ref="G479:K479" si="930">G466</f>
        <v>%</v>
      </c>
      <c r="H479" t="str">
        <f t="shared" si="930"/>
        <v>Statista</v>
      </c>
      <c r="I479" t="str">
        <f t="shared" si="930"/>
        <v>used</v>
      </c>
      <c r="J479" t="str">
        <f t="shared" si="930"/>
        <v>relative</v>
      </c>
      <c r="K479" t="str">
        <f t="shared" si="930"/>
        <v>X8</v>
      </c>
    </row>
    <row r="480" spans="1:11" x14ac:dyDescent="0.35">
      <c r="A480" s="88">
        <v>479</v>
      </c>
      <c r="B480" t="s">
        <v>909</v>
      </c>
      <c r="C480" t="str">
        <f t="shared" ref="C480:E480" si="931">C467</f>
        <v>benchmark</v>
      </c>
      <c r="D480" t="str">
        <f t="shared" si="931"/>
        <v>Population</v>
      </c>
      <c r="E480">
        <f t="shared" si="931"/>
        <v>2009</v>
      </c>
      <c r="G480" t="str">
        <f t="shared" ref="G480:K480" si="932">G467</f>
        <v>capita</v>
      </c>
      <c r="H480" t="str">
        <f t="shared" si="932"/>
        <v>Eurostat</v>
      </c>
      <c r="I480" t="str">
        <f t="shared" si="932"/>
        <v>background</v>
      </c>
      <c r="J480" t="str">
        <f t="shared" si="932"/>
        <v>absolute</v>
      </c>
      <c r="K480" t="str">
        <f t="shared" si="932"/>
        <v>no</v>
      </c>
    </row>
    <row r="481" spans="1:11" x14ac:dyDescent="0.35">
      <c r="A481" s="88">
        <v>480</v>
      </c>
      <c r="B481" t="s">
        <v>909</v>
      </c>
      <c r="C481" t="str">
        <f t="shared" ref="C481:E481" si="933">C468</f>
        <v>impact</v>
      </c>
      <c r="D481" t="str">
        <f t="shared" si="933"/>
        <v>Death ratio</v>
      </c>
      <c r="E481" t="str">
        <f t="shared" si="933"/>
        <v>irrelevant</v>
      </c>
      <c r="G481" t="str">
        <f t="shared" ref="G481:K481" si="934">G468</f>
        <v>rate compared to 1.000.000 capita</v>
      </c>
      <c r="H481" t="str">
        <f t="shared" si="934"/>
        <v>calculation</v>
      </c>
      <c r="I481" t="str">
        <f t="shared" si="934"/>
        <v>used</v>
      </c>
      <c r="J481" t="str">
        <f t="shared" si="934"/>
        <v>relative</v>
      </c>
      <c r="K481" t="str">
        <f t="shared" si="934"/>
        <v>Y</v>
      </c>
    </row>
    <row r="482" spans="1:11" x14ac:dyDescent="0.35">
      <c r="A482" s="88">
        <v>481</v>
      </c>
      <c r="B482" t="s">
        <v>909</v>
      </c>
      <c r="C482" t="str">
        <f t="shared" ref="C482:E482" si="935">C469</f>
        <v>impact</v>
      </c>
      <c r="D482" t="str">
        <f t="shared" si="935"/>
        <v>Infection ratio</v>
      </c>
      <c r="E482" t="str">
        <f t="shared" si="935"/>
        <v>irrelevant</v>
      </c>
      <c r="G482" t="str">
        <f t="shared" ref="G482:K482" si="936">G469</f>
        <v>rate compared to 1.000.000 capita</v>
      </c>
      <c r="H482" t="str">
        <f t="shared" si="936"/>
        <v>calculation</v>
      </c>
      <c r="I482" t="str">
        <f t="shared" si="936"/>
        <v>used</v>
      </c>
      <c r="J482" t="str">
        <f t="shared" si="936"/>
        <v>relative</v>
      </c>
      <c r="K482" t="str">
        <f t="shared" si="936"/>
        <v>X9</v>
      </c>
    </row>
    <row r="483" spans="1:11" x14ac:dyDescent="0.35">
      <c r="A483" s="88">
        <v>482</v>
      </c>
      <c r="B483" t="s">
        <v>909</v>
      </c>
      <c r="C483" t="str">
        <f t="shared" ref="C483:E483" si="937">C470</f>
        <v>vaccination</v>
      </c>
      <c r="D483" t="str">
        <f t="shared" si="937"/>
        <v>clinical risk groups</v>
      </c>
      <c r="E483" t="str">
        <f t="shared" si="937"/>
        <v>2009-2010</v>
      </c>
      <c r="G483" t="str">
        <f t="shared" ref="G483:K483" si="938">G470</f>
        <v>coverage rate (0-100%)</v>
      </c>
      <c r="H483" t="str">
        <f t="shared" si="938"/>
        <v>ECDC-WIKI</v>
      </c>
      <c r="I483" t="str">
        <f t="shared" si="938"/>
        <v>used</v>
      </c>
      <c r="J483" t="str">
        <f t="shared" si="938"/>
        <v>relative</v>
      </c>
      <c r="K483" t="str">
        <f t="shared" si="938"/>
        <v>X1</v>
      </c>
    </row>
    <row r="484" spans="1:11" x14ac:dyDescent="0.35">
      <c r="A484" s="88">
        <v>483</v>
      </c>
      <c r="B484" t="s">
        <v>909</v>
      </c>
      <c r="C484" t="str">
        <f t="shared" ref="C484:E484" si="939">C471</f>
        <v>vaccination</v>
      </c>
      <c r="D484" t="str">
        <f t="shared" si="939"/>
        <v>pregnant women</v>
      </c>
      <c r="E484" t="str">
        <f t="shared" si="939"/>
        <v>2009-2010</v>
      </c>
      <c r="G484" t="str">
        <f t="shared" ref="G484:K484" si="940">G471</f>
        <v>coverage rate (0-100%)</v>
      </c>
      <c r="H484" t="str">
        <f t="shared" si="940"/>
        <v>ECDC-WIKI</v>
      </c>
      <c r="I484" t="str">
        <f t="shared" si="940"/>
        <v>used</v>
      </c>
      <c r="J484" t="str">
        <f t="shared" si="940"/>
        <v>relative</v>
      </c>
      <c r="K484" t="str">
        <f t="shared" si="940"/>
        <v>X2</v>
      </c>
    </row>
    <row r="485" spans="1:11" x14ac:dyDescent="0.35">
      <c r="A485" s="88">
        <v>484</v>
      </c>
      <c r="B485" t="s">
        <v>909</v>
      </c>
      <c r="C485" t="str">
        <f t="shared" ref="C485:E485" si="941">C472</f>
        <v>vaccination</v>
      </c>
      <c r="D485" t="str">
        <f t="shared" si="941"/>
        <v>HCWs</v>
      </c>
      <c r="E485" t="str">
        <f t="shared" si="941"/>
        <v>2009-2010</v>
      </c>
      <c r="G485" t="str">
        <f t="shared" ref="G485:K485" si="942">G472</f>
        <v>coverage rate (0-100%)</v>
      </c>
      <c r="H485" t="str">
        <f t="shared" si="942"/>
        <v>ECDC-WIKI</v>
      </c>
      <c r="I485" t="str">
        <f t="shared" si="942"/>
        <v>used</v>
      </c>
      <c r="J485" t="str">
        <f t="shared" si="942"/>
        <v>relative</v>
      </c>
      <c r="K485" t="str">
        <f t="shared" si="942"/>
        <v>X3</v>
      </c>
    </row>
    <row r="486" spans="1:11" x14ac:dyDescent="0.35">
      <c r="A486" s="88">
        <v>485</v>
      </c>
      <c r="B486" t="s">
        <v>909</v>
      </c>
      <c r="C486" t="str">
        <f t="shared" ref="C486:E486" si="943">C473</f>
        <v>vaccination</v>
      </c>
      <c r="D486" t="str">
        <f t="shared" si="943"/>
        <v>Staff of long-term care facilities</v>
      </c>
      <c r="E486" t="str">
        <f t="shared" si="943"/>
        <v>2009-2010</v>
      </c>
      <c r="G486" t="str">
        <f t="shared" ref="G486:K486" si="944">G473</f>
        <v>coverage rate (0-100%)</v>
      </c>
      <c r="H486" t="str">
        <f t="shared" si="944"/>
        <v>ECDC-WIKI</v>
      </c>
      <c r="I486" t="str">
        <f t="shared" si="944"/>
        <v>used</v>
      </c>
      <c r="J486" t="str">
        <f t="shared" si="944"/>
        <v>relative</v>
      </c>
      <c r="K486" t="str">
        <f t="shared" si="944"/>
        <v>X4</v>
      </c>
    </row>
    <row r="487" spans="1:11" x14ac:dyDescent="0.35">
      <c r="A487" s="88">
        <v>486</v>
      </c>
      <c r="B487" t="s">
        <v>909</v>
      </c>
      <c r="C487" t="str">
        <f t="shared" ref="C487:E487" si="945">C474</f>
        <v>vaccination</v>
      </c>
      <c r="D487" t="str">
        <f t="shared" si="945"/>
        <v>Residents of long-term care facilities</v>
      </c>
      <c r="E487" t="str">
        <f t="shared" si="945"/>
        <v>2009-2010</v>
      </c>
      <c r="G487" t="str">
        <f t="shared" ref="G487:K487" si="946">G474</f>
        <v>coverage rate (0-100%)</v>
      </c>
      <c r="H487" t="str">
        <f t="shared" si="946"/>
        <v>ECDC-WIKI</v>
      </c>
      <c r="I487" t="str">
        <f t="shared" si="946"/>
        <v>used</v>
      </c>
      <c r="J487" t="str">
        <f t="shared" si="946"/>
        <v>relative</v>
      </c>
      <c r="K487" t="str">
        <f t="shared" si="946"/>
        <v>X5</v>
      </c>
    </row>
    <row r="488" spans="1:11" x14ac:dyDescent="0.35">
      <c r="A488" s="88">
        <v>487</v>
      </c>
      <c r="B488" t="s">
        <v>909</v>
      </c>
      <c r="C488" t="str">
        <f t="shared" ref="C488:E488" si="947">C475</f>
        <v>vaccination</v>
      </c>
      <c r="D488" t="str">
        <f t="shared" si="947"/>
        <v>Older population groups</v>
      </c>
      <c r="E488" t="str">
        <f t="shared" si="947"/>
        <v>2009-2010</v>
      </c>
      <c r="G488" t="str">
        <f t="shared" ref="G488:K488" si="948">G475</f>
        <v>coverage rate (0-100%)</v>
      </c>
      <c r="H488" t="str">
        <f t="shared" si="948"/>
        <v>ECDC-WIKI</v>
      </c>
      <c r="I488" t="str">
        <f t="shared" si="948"/>
        <v>used</v>
      </c>
      <c r="J488" t="str">
        <f t="shared" si="948"/>
        <v>relative</v>
      </c>
      <c r="K488" t="str">
        <f t="shared" si="948"/>
        <v>X6</v>
      </c>
    </row>
    <row r="489" spans="1:11" x14ac:dyDescent="0.35">
      <c r="A489" s="88">
        <v>488</v>
      </c>
      <c r="B489" t="s">
        <v>909</v>
      </c>
      <c r="C489" t="str">
        <f t="shared" ref="C489:E489" si="949">C476</f>
        <v>impact</v>
      </c>
      <c r="D489" t="str">
        <f t="shared" si="949"/>
        <v>Anzahl der Todesfälle</v>
      </c>
      <c r="E489" t="str">
        <f t="shared" si="949"/>
        <v>2009-2010</v>
      </c>
      <c r="G489" t="str">
        <f t="shared" ref="G489:K489" si="950">G476</f>
        <v>capita</v>
      </c>
      <c r="H489" t="str">
        <f t="shared" si="950"/>
        <v>Statista</v>
      </c>
      <c r="I489" t="str">
        <f t="shared" si="950"/>
        <v>background</v>
      </c>
      <c r="J489" t="str">
        <f t="shared" si="950"/>
        <v>absolute</v>
      </c>
      <c r="K489" t="str">
        <f t="shared" si="950"/>
        <v>no</v>
      </c>
    </row>
    <row r="490" spans="1:11" x14ac:dyDescent="0.35">
      <c r="A490" s="88">
        <v>489</v>
      </c>
      <c r="B490" t="s">
        <v>909</v>
      </c>
      <c r="C490" t="str">
        <f t="shared" ref="C490:E490" si="951">C477</f>
        <v>impact</v>
      </c>
      <c r="D490" t="str">
        <f t="shared" si="951"/>
        <v>Anzahl der Infizierten</v>
      </c>
      <c r="E490">
        <f t="shared" si="951"/>
        <v>2009</v>
      </c>
      <c r="G490" t="str">
        <f t="shared" ref="G490:K490" si="952">G477</f>
        <v>capita</v>
      </c>
      <c r="H490" t="str">
        <f t="shared" si="952"/>
        <v>Statista</v>
      </c>
      <c r="I490" t="str">
        <f t="shared" si="952"/>
        <v>background</v>
      </c>
      <c r="J490" t="str">
        <f t="shared" si="952"/>
        <v>absolute</v>
      </c>
      <c r="K490" t="str">
        <f t="shared" si="952"/>
        <v>no</v>
      </c>
    </row>
    <row r="491" spans="1:11" x14ac:dyDescent="0.35">
      <c r="A491" s="88">
        <v>490</v>
      </c>
      <c r="B491" t="s">
        <v>909</v>
      </c>
      <c r="C491" t="str">
        <f t="shared" ref="C491:E491" si="953">C478</f>
        <v>environment</v>
      </c>
      <c r="D491" t="str">
        <f t="shared" si="953"/>
        <v>Population density</v>
      </c>
      <c r="E491">
        <f t="shared" si="953"/>
        <v>2017</v>
      </c>
      <c r="G491" t="str">
        <f t="shared" ref="G491:K491" si="954">G478</f>
        <v>capita/km2</v>
      </c>
      <c r="H491" t="str">
        <f t="shared" si="954"/>
        <v>Statista</v>
      </c>
      <c r="I491" t="str">
        <f t="shared" si="954"/>
        <v>used</v>
      </c>
      <c r="J491" t="str">
        <f t="shared" si="954"/>
        <v>relative</v>
      </c>
      <c r="K491" t="str">
        <f t="shared" si="954"/>
        <v>X7</v>
      </c>
    </row>
    <row r="492" spans="1:11" x14ac:dyDescent="0.35">
      <c r="A492" s="88">
        <v>491</v>
      </c>
      <c r="B492" t="s">
        <v>909</v>
      </c>
      <c r="C492" t="str">
        <f t="shared" ref="C492:E492" si="955">C479</f>
        <v>environment</v>
      </c>
      <c r="D492" t="str">
        <f t="shared" si="955"/>
        <v>Urbanisation grade</v>
      </c>
      <c r="E492">
        <f t="shared" si="955"/>
        <v>2018</v>
      </c>
      <c r="G492" t="str">
        <f t="shared" ref="G492:K492" si="956">G479</f>
        <v>%</v>
      </c>
      <c r="H492" t="str">
        <f t="shared" si="956"/>
        <v>Statista</v>
      </c>
      <c r="I492" t="str">
        <f t="shared" si="956"/>
        <v>used</v>
      </c>
      <c r="J492" t="str">
        <f t="shared" si="956"/>
        <v>relative</v>
      </c>
      <c r="K492" t="str">
        <f t="shared" si="956"/>
        <v>X8</v>
      </c>
    </row>
    <row r="493" spans="1:11" x14ac:dyDescent="0.35">
      <c r="A493" s="88">
        <v>492</v>
      </c>
      <c r="B493" t="s">
        <v>909</v>
      </c>
      <c r="C493" t="str">
        <f t="shared" ref="C493:E493" si="957">C480</f>
        <v>benchmark</v>
      </c>
      <c r="D493" t="str">
        <f t="shared" si="957"/>
        <v>Population</v>
      </c>
      <c r="E493">
        <f t="shared" si="957"/>
        <v>2009</v>
      </c>
      <c r="G493" t="str">
        <f t="shared" ref="G493:K493" si="958">G480</f>
        <v>capita</v>
      </c>
      <c r="H493" t="str">
        <f t="shared" si="958"/>
        <v>Eurostat</v>
      </c>
      <c r="I493" t="str">
        <f t="shared" si="958"/>
        <v>background</v>
      </c>
      <c r="J493" t="str">
        <f t="shared" si="958"/>
        <v>absolute</v>
      </c>
      <c r="K493" t="str">
        <f t="shared" si="958"/>
        <v>no</v>
      </c>
    </row>
    <row r="494" spans="1:11" x14ac:dyDescent="0.35">
      <c r="A494" s="88">
        <v>493</v>
      </c>
      <c r="B494" t="s">
        <v>909</v>
      </c>
      <c r="C494" t="str">
        <f t="shared" ref="C494:E494" si="959">C481</f>
        <v>impact</v>
      </c>
      <c r="D494" t="str">
        <f t="shared" si="959"/>
        <v>Death ratio</v>
      </c>
      <c r="E494" t="str">
        <f t="shared" si="959"/>
        <v>irrelevant</v>
      </c>
      <c r="G494" t="str">
        <f t="shared" ref="G494:K494" si="960">G481</f>
        <v>rate compared to 1.000.000 capita</v>
      </c>
      <c r="H494" t="str">
        <f t="shared" si="960"/>
        <v>calculation</v>
      </c>
      <c r="I494" t="str">
        <f t="shared" si="960"/>
        <v>used</v>
      </c>
      <c r="J494" t="str">
        <f t="shared" si="960"/>
        <v>relative</v>
      </c>
      <c r="K494" t="str">
        <f t="shared" si="960"/>
        <v>Y</v>
      </c>
    </row>
    <row r="495" spans="1:11" x14ac:dyDescent="0.35">
      <c r="A495" s="88">
        <v>494</v>
      </c>
      <c r="B495" t="s">
        <v>909</v>
      </c>
      <c r="C495" t="str">
        <f t="shared" ref="C495:E495" si="961">C482</f>
        <v>impact</v>
      </c>
      <c r="D495" t="str">
        <f t="shared" si="961"/>
        <v>Infection ratio</v>
      </c>
      <c r="E495" t="str">
        <f t="shared" si="961"/>
        <v>irrelevant</v>
      </c>
      <c r="G495" t="str">
        <f t="shared" ref="G495:K495" si="962">G482</f>
        <v>rate compared to 1.000.000 capita</v>
      </c>
      <c r="H495" t="str">
        <f t="shared" si="962"/>
        <v>calculation</v>
      </c>
      <c r="I495" t="str">
        <f t="shared" si="962"/>
        <v>used</v>
      </c>
      <c r="J495" t="str">
        <f t="shared" si="962"/>
        <v>relative</v>
      </c>
      <c r="K495" t="str">
        <f t="shared" si="962"/>
        <v>X9</v>
      </c>
    </row>
    <row r="496" spans="1:11" x14ac:dyDescent="0.35">
      <c r="A496" s="88">
        <v>495</v>
      </c>
      <c r="B496" t="s">
        <v>909</v>
      </c>
      <c r="C496" t="str">
        <f t="shared" ref="C496:E496" si="963">C483</f>
        <v>vaccination</v>
      </c>
      <c r="D496" t="str">
        <f t="shared" si="963"/>
        <v>clinical risk groups</v>
      </c>
      <c r="E496" t="str">
        <f t="shared" si="963"/>
        <v>2009-2010</v>
      </c>
      <c r="G496" t="str">
        <f t="shared" ref="G496:K496" si="964">G483</f>
        <v>coverage rate (0-100%)</v>
      </c>
      <c r="H496" t="str">
        <f t="shared" si="964"/>
        <v>ECDC-WIKI</v>
      </c>
      <c r="I496" t="str">
        <f t="shared" si="964"/>
        <v>used</v>
      </c>
      <c r="J496" t="str">
        <f t="shared" si="964"/>
        <v>relative</v>
      </c>
      <c r="K496" t="str">
        <f t="shared" si="964"/>
        <v>X1</v>
      </c>
    </row>
    <row r="497" spans="1:11" x14ac:dyDescent="0.35">
      <c r="A497" s="88">
        <v>496</v>
      </c>
      <c r="B497" t="s">
        <v>909</v>
      </c>
      <c r="C497" t="str">
        <f t="shared" ref="C497:E497" si="965">C484</f>
        <v>vaccination</v>
      </c>
      <c r="D497" t="str">
        <f t="shared" si="965"/>
        <v>pregnant women</v>
      </c>
      <c r="E497" t="str">
        <f t="shared" si="965"/>
        <v>2009-2010</v>
      </c>
      <c r="G497" t="str">
        <f t="shared" ref="G497:K497" si="966">G484</f>
        <v>coverage rate (0-100%)</v>
      </c>
      <c r="H497" t="str">
        <f t="shared" si="966"/>
        <v>ECDC-WIKI</v>
      </c>
      <c r="I497" t="str">
        <f t="shared" si="966"/>
        <v>used</v>
      </c>
      <c r="J497" t="str">
        <f t="shared" si="966"/>
        <v>relative</v>
      </c>
      <c r="K497" t="str">
        <f t="shared" si="966"/>
        <v>X2</v>
      </c>
    </row>
    <row r="498" spans="1:11" x14ac:dyDescent="0.35">
      <c r="A498" s="88">
        <v>497</v>
      </c>
      <c r="B498" t="s">
        <v>909</v>
      </c>
      <c r="C498" t="str">
        <f t="shared" ref="C498:E498" si="967">C485</f>
        <v>vaccination</v>
      </c>
      <c r="D498" t="str">
        <f t="shared" si="967"/>
        <v>HCWs</v>
      </c>
      <c r="E498" t="str">
        <f t="shared" si="967"/>
        <v>2009-2010</v>
      </c>
      <c r="G498" t="str">
        <f t="shared" ref="G498:K498" si="968">G485</f>
        <v>coverage rate (0-100%)</v>
      </c>
      <c r="H498" t="str">
        <f t="shared" si="968"/>
        <v>ECDC-WIKI</v>
      </c>
      <c r="I498" t="str">
        <f t="shared" si="968"/>
        <v>used</v>
      </c>
      <c r="J498" t="str">
        <f t="shared" si="968"/>
        <v>relative</v>
      </c>
      <c r="K498" t="str">
        <f t="shared" si="968"/>
        <v>X3</v>
      </c>
    </row>
    <row r="499" spans="1:11" x14ac:dyDescent="0.35">
      <c r="A499" s="88">
        <v>498</v>
      </c>
      <c r="B499" t="s">
        <v>909</v>
      </c>
      <c r="C499" t="str">
        <f t="shared" ref="C499:E499" si="969">C486</f>
        <v>vaccination</v>
      </c>
      <c r="D499" t="str">
        <f t="shared" si="969"/>
        <v>Staff of long-term care facilities</v>
      </c>
      <c r="E499" t="str">
        <f t="shared" si="969"/>
        <v>2009-2010</v>
      </c>
      <c r="G499" t="str">
        <f t="shared" ref="G499:K499" si="970">G486</f>
        <v>coverage rate (0-100%)</v>
      </c>
      <c r="H499" t="str">
        <f t="shared" si="970"/>
        <v>ECDC-WIKI</v>
      </c>
      <c r="I499" t="str">
        <f t="shared" si="970"/>
        <v>used</v>
      </c>
      <c r="J499" t="str">
        <f t="shared" si="970"/>
        <v>relative</v>
      </c>
      <c r="K499" t="str">
        <f t="shared" si="970"/>
        <v>X4</v>
      </c>
    </row>
    <row r="500" spans="1:11" x14ac:dyDescent="0.35">
      <c r="A500" s="88">
        <v>499</v>
      </c>
      <c r="B500" t="s">
        <v>909</v>
      </c>
      <c r="C500" t="str">
        <f t="shared" ref="C500:E500" si="971">C487</f>
        <v>vaccination</v>
      </c>
      <c r="D500" t="str">
        <f t="shared" si="971"/>
        <v>Residents of long-term care facilities</v>
      </c>
      <c r="E500" t="str">
        <f t="shared" si="971"/>
        <v>2009-2010</v>
      </c>
      <c r="G500" t="str">
        <f t="shared" ref="G500:K500" si="972">G487</f>
        <v>coverage rate (0-100%)</v>
      </c>
      <c r="H500" t="str">
        <f t="shared" si="972"/>
        <v>ECDC-WIKI</v>
      </c>
      <c r="I500" t="str">
        <f t="shared" si="972"/>
        <v>used</v>
      </c>
      <c r="J500" t="str">
        <f t="shared" si="972"/>
        <v>relative</v>
      </c>
      <c r="K500" t="str">
        <f t="shared" si="972"/>
        <v>X5</v>
      </c>
    </row>
    <row r="501" spans="1:11" x14ac:dyDescent="0.35">
      <c r="A501" s="88">
        <v>500</v>
      </c>
      <c r="B501" t="s">
        <v>909</v>
      </c>
      <c r="C501" t="str">
        <f t="shared" ref="C501:E501" si="973">C488</f>
        <v>vaccination</v>
      </c>
      <c r="D501" t="str">
        <f t="shared" si="973"/>
        <v>Older population groups</v>
      </c>
      <c r="E501" t="str">
        <f t="shared" si="973"/>
        <v>2009-2010</v>
      </c>
      <c r="G501" t="str">
        <f t="shared" ref="G501:K501" si="974">G488</f>
        <v>coverage rate (0-100%)</v>
      </c>
      <c r="H501" t="str">
        <f t="shared" si="974"/>
        <v>ECDC-WIKI</v>
      </c>
      <c r="I501" t="str">
        <f t="shared" si="974"/>
        <v>used</v>
      </c>
      <c r="J501" t="str">
        <f t="shared" si="974"/>
        <v>relative</v>
      </c>
      <c r="K501" t="str">
        <f t="shared" si="974"/>
        <v>X6</v>
      </c>
    </row>
    <row r="502" spans="1:11" x14ac:dyDescent="0.35">
      <c r="A502" s="88">
        <v>501</v>
      </c>
      <c r="B502" t="s">
        <v>909</v>
      </c>
      <c r="C502" t="str">
        <f t="shared" ref="C502:E502" si="975">C489</f>
        <v>impact</v>
      </c>
      <c r="D502" t="str">
        <f t="shared" si="975"/>
        <v>Anzahl der Todesfälle</v>
      </c>
      <c r="E502" t="str">
        <f t="shared" si="975"/>
        <v>2009-2010</v>
      </c>
      <c r="G502" t="str">
        <f t="shared" ref="G502:K502" si="976">G489</f>
        <v>capita</v>
      </c>
      <c r="H502" t="str">
        <f t="shared" si="976"/>
        <v>Statista</v>
      </c>
      <c r="I502" t="str">
        <f t="shared" si="976"/>
        <v>background</v>
      </c>
      <c r="J502" t="str">
        <f t="shared" si="976"/>
        <v>absolute</v>
      </c>
      <c r="K502" t="str">
        <f t="shared" si="976"/>
        <v>no</v>
      </c>
    </row>
    <row r="503" spans="1:11" x14ac:dyDescent="0.35">
      <c r="A503" s="88">
        <v>502</v>
      </c>
      <c r="B503" t="s">
        <v>909</v>
      </c>
      <c r="C503" t="str">
        <f t="shared" ref="C503:E503" si="977">C490</f>
        <v>impact</v>
      </c>
      <c r="D503" t="str">
        <f t="shared" si="977"/>
        <v>Anzahl der Infizierten</v>
      </c>
      <c r="E503">
        <f t="shared" si="977"/>
        <v>2009</v>
      </c>
      <c r="G503" t="str">
        <f t="shared" ref="G503:K503" si="978">G490</f>
        <v>capita</v>
      </c>
      <c r="H503" t="str">
        <f t="shared" si="978"/>
        <v>Statista</v>
      </c>
      <c r="I503" t="str">
        <f t="shared" si="978"/>
        <v>background</v>
      </c>
      <c r="J503" t="str">
        <f t="shared" si="978"/>
        <v>absolute</v>
      </c>
      <c r="K503" t="str">
        <f t="shared" si="978"/>
        <v>no</v>
      </c>
    </row>
    <row r="504" spans="1:11" x14ac:dyDescent="0.35">
      <c r="A504" s="88">
        <v>503</v>
      </c>
      <c r="B504" t="s">
        <v>909</v>
      </c>
      <c r="C504" t="str">
        <f t="shared" ref="C504:E504" si="979">C491</f>
        <v>environment</v>
      </c>
      <c r="D504" t="str">
        <f t="shared" si="979"/>
        <v>Population density</v>
      </c>
      <c r="E504">
        <f t="shared" si="979"/>
        <v>2017</v>
      </c>
      <c r="G504" t="str">
        <f t="shared" ref="G504:K504" si="980">G491</f>
        <v>capita/km2</v>
      </c>
      <c r="H504" t="str">
        <f t="shared" si="980"/>
        <v>Statista</v>
      </c>
      <c r="I504" t="str">
        <f t="shared" si="980"/>
        <v>used</v>
      </c>
      <c r="J504" t="str">
        <f t="shared" si="980"/>
        <v>relative</v>
      </c>
      <c r="K504" t="str">
        <f t="shared" si="980"/>
        <v>X7</v>
      </c>
    </row>
    <row r="505" spans="1:11" x14ac:dyDescent="0.35">
      <c r="A505" s="88">
        <v>504</v>
      </c>
      <c r="B505" t="s">
        <v>909</v>
      </c>
      <c r="C505" t="str">
        <f t="shared" ref="C505:E505" si="981">C492</f>
        <v>environment</v>
      </c>
      <c r="D505" t="str">
        <f t="shared" si="981"/>
        <v>Urbanisation grade</v>
      </c>
      <c r="E505">
        <f t="shared" si="981"/>
        <v>2018</v>
      </c>
      <c r="G505" t="str">
        <f t="shared" ref="G505:K505" si="982">G492</f>
        <v>%</v>
      </c>
      <c r="H505" t="str">
        <f t="shared" si="982"/>
        <v>Statista</v>
      </c>
      <c r="I505" t="str">
        <f t="shared" si="982"/>
        <v>used</v>
      </c>
      <c r="J505" t="str">
        <f t="shared" si="982"/>
        <v>relative</v>
      </c>
      <c r="K505" t="str">
        <f t="shared" si="982"/>
        <v>X8</v>
      </c>
    </row>
    <row r="506" spans="1:11" x14ac:dyDescent="0.35">
      <c r="A506" s="88">
        <v>505</v>
      </c>
      <c r="B506" t="s">
        <v>909</v>
      </c>
      <c r="C506" t="str">
        <f t="shared" ref="C506:E506" si="983">C493</f>
        <v>benchmark</v>
      </c>
      <c r="D506" t="str">
        <f t="shared" si="983"/>
        <v>Population</v>
      </c>
      <c r="E506">
        <f t="shared" si="983"/>
        <v>2009</v>
      </c>
      <c r="G506" t="str">
        <f t="shared" ref="G506:K506" si="984">G493</f>
        <v>capita</v>
      </c>
      <c r="H506" t="str">
        <f t="shared" si="984"/>
        <v>Eurostat</v>
      </c>
      <c r="I506" t="str">
        <f t="shared" si="984"/>
        <v>background</v>
      </c>
      <c r="J506" t="str">
        <f t="shared" si="984"/>
        <v>absolute</v>
      </c>
      <c r="K506" t="str">
        <f t="shared" si="984"/>
        <v>no</v>
      </c>
    </row>
    <row r="507" spans="1:11" x14ac:dyDescent="0.35">
      <c r="A507" s="88">
        <v>506</v>
      </c>
      <c r="B507" t="s">
        <v>909</v>
      </c>
      <c r="C507" t="str">
        <f t="shared" ref="C507:E507" si="985">C494</f>
        <v>impact</v>
      </c>
      <c r="D507" t="str">
        <f t="shared" si="985"/>
        <v>Death ratio</v>
      </c>
      <c r="E507" t="str">
        <f t="shared" si="985"/>
        <v>irrelevant</v>
      </c>
      <c r="G507" t="str">
        <f t="shared" ref="G507:K507" si="986">G494</f>
        <v>rate compared to 1.000.000 capita</v>
      </c>
      <c r="H507" t="str">
        <f t="shared" si="986"/>
        <v>calculation</v>
      </c>
      <c r="I507" t="str">
        <f t="shared" si="986"/>
        <v>used</v>
      </c>
      <c r="J507" t="str">
        <f t="shared" si="986"/>
        <v>relative</v>
      </c>
      <c r="K507" t="str">
        <f t="shared" si="986"/>
        <v>Y</v>
      </c>
    </row>
    <row r="508" spans="1:11" x14ac:dyDescent="0.35">
      <c r="A508" s="88">
        <v>507</v>
      </c>
      <c r="B508" t="s">
        <v>909</v>
      </c>
      <c r="C508" t="str">
        <f t="shared" ref="C508:E508" si="987">C495</f>
        <v>impact</v>
      </c>
      <c r="D508" t="str">
        <f t="shared" si="987"/>
        <v>Infection ratio</v>
      </c>
      <c r="E508" t="str">
        <f t="shared" si="987"/>
        <v>irrelevant</v>
      </c>
      <c r="G508" t="str">
        <f t="shared" ref="G508:K508" si="988">G495</f>
        <v>rate compared to 1.000.000 capita</v>
      </c>
      <c r="H508" t="str">
        <f t="shared" si="988"/>
        <v>calculation</v>
      </c>
      <c r="I508" t="str">
        <f t="shared" si="988"/>
        <v>used</v>
      </c>
      <c r="J508" t="str">
        <f t="shared" si="988"/>
        <v>relative</v>
      </c>
      <c r="K508" t="str">
        <f t="shared" si="988"/>
        <v>X9</v>
      </c>
    </row>
    <row r="509" spans="1:11" x14ac:dyDescent="0.35">
      <c r="A509" s="88">
        <v>508</v>
      </c>
      <c r="B509" t="s">
        <v>909</v>
      </c>
      <c r="C509" t="str">
        <f t="shared" ref="C509:E509" si="989">C496</f>
        <v>vaccination</v>
      </c>
      <c r="D509" t="str">
        <f t="shared" si="989"/>
        <v>clinical risk groups</v>
      </c>
      <c r="E509" t="str">
        <f t="shared" si="989"/>
        <v>2009-2010</v>
      </c>
      <c r="G509" t="str">
        <f t="shared" ref="G509:K509" si="990">G496</f>
        <v>coverage rate (0-100%)</v>
      </c>
      <c r="H509" t="str">
        <f t="shared" si="990"/>
        <v>ECDC-WIKI</v>
      </c>
      <c r="I509" t="str">
        <f t="shared" si="990"/>
        <v>used</v>
      </c>
      <c r="J509" t="str">
        <f t="shared" si="990"/>
        <v>relative</v>
      </c>
      <c r="K509" t="str">
        <f t="shared" si="990"/>
        <v>X1</v>
      </c>
    </row>
    <row r="510" spans="1:11" x14ac:dyDescent="0.35">
      <c r="A510" s="88">
        <v>509</v>
      </c>
      <c r="B510" t="s">
        <v>909</v>
      </c>
      <c r="C510" t="str">
        <f t="shared" ref="C510:E510" si="991">C497</f>
        <v>vaccination</v>
      </c>
      <c r="D510" t="str">
        <f t="shared" si="991"/>
        <v>pregnant women</v>
      </c>
      <c r="E510" t="str">
        <f t="shared" si="991"/>
        <v>2009-2010</v>
      </c>
      <c r="G510" t="str">
        <f t="shared" ref="G510:K510" si="992">G497</f>
        <v>coverage rate (0-100%)</v>
      </c>
      <c r="H510" t="str">
        <f t="shared" si="992"/>
        <v>ECDC-WIKI</v>
      </c>
      <c r="I510" t="str">
        <f t="shared" si="992"/>
        <v>used</v>
      </c>
      <c r="J510" t="str">
        <f t="shared" si="992"/>
        <v>relative</v>
      </c>
      <c r="K510" t="str">
        <f t="shared" si="992"/>
        <v>X2</v>
      </c>
    </row>
    <row r="511" spans="1:11" x14ac:dyDescent="0.35">
      <c r="A511" s="88">
        <v>510</v>
      </c>
      <c r="B511" t="s">
        <v>909</v>
      </c>
      <c r="C511" t="str">
        <f t="shared" ref="C511:E511" si="993">C498</f>
        <v>vaccination</v>
      </c>
      <c r="D511" t="str">
        <f t="shared" si="993"/>
        <v>HCWs</v>
      </c>
      <c r="E511" t="str">
        <f t="shared" si="993"/>
        <v>2009-2010</v>
      </c>
      <c r="G511" t="str">
        <f t="shared" ref="G511:K511" si="994">G498</f>
        <v>coverage rate (0-100%)</v>
      </c>
      <c r="H511" t="str">
        <f t="shared" si="994"/>
        <v>ECDC-WIKI</v>
      </c>
      <c r="I511" t="str">
        <f t="shared" si="994"/>
        <v>used</v>
      </c>
      <c r="J511" t="str">
        <f t="shared" si="994"/>
        <v>relative</v>
      </c>
      <c r="K511" t="str">
        <f t="shared" si="994"/>
        <v>X3</v>
      </c>
    </row>
    <row r="512" spans="1:11" x14ac:dyDescent="0.35">
      <c r="A512" s="88">
        <v>511</v>
      </c>
      <c r="B512" t="s">
        <v>909</v>
      </c>
      <c r="C512" t="str">
        <f t="shared" ref="C512:E512" si="995">C499</f>
        <v>vaccination</v>
      </c>
      <c r="D512" t="str">
        <f t="shared" si="995"/>
        <v>Staff of long-term care facilities</v>
      </c>
      <c r="E512" t="str">
        <f t="shared" si="995"/>
        <v>2009-2010</v>
      </c>
      <c r="G512" t="str">
        <f t="shared" ref="G512:K512" si="996">G499</f>
        <v>coverage rate (0-100%)</v>
      </c>
      <c r="H512" t="str">
        <f t="shared" si="996"/>
        <v>ECDC-WIKI</v>
      </c>
      <c r="I512" t="str">
        <f t="shared" si="996"/>
        <v>used</v>
      </c>
      <c r="J512" t="str">
        <f t="shared" si="996"/>
        <v>relative</v>
      </c>
      <c r="K512" t="str">
        <f t="shared" si="996"/>
        <v>X4</v>
      </c>
    </row>
    <row r="513" spans="1:11" x14ac:dyDescent="0.35">
      <c r="A513" s="88">
        <v>512</v>
      </c>
      <c r="B513" t="s">
        <v>909</v>
      </c>
      <c r="C513" t="str">
        <f t="shared" ref="C513:E513" si="997">C500</f>
        <v>vaccination</v>
      </c>
      <c r="D513" t="str">
        <f t="shared" si="997"/>
        <v>Residents of long-term care facilities</v>
      </c>
      <c r="E513" t="str">
        <f t="shared" si="997"/>
        <v>2009-2010</v>
      </c>
      <c r="G513" t="str">
        <f t="shared" ref="G513:K513" si="998">G500</f>
        <v>coverage rate (0-100%)</v>
      </c>
      <c r="H513" t="str">
        <f t="shared" si="998"/>
        <v>ECDC-WIKI</v>
      </c>
      <c r="I513" t="str">
        <f t="shared" si="998"/>
        <v>used</v>
      </c>
      <c r="J513" t="str">
        <f t="shared" si="998"/>
        <v>relative</v>
      </c>
      <c r="K513" t="str">
        <f t="shared" si="998"/>
        <v>X5</v>
      </c>
    </row>
    <row r="514" spans="1:11" x14ac:dyDescent="0.35">
      <c r="A514" s="88">
        <v>513</v>
      </c>
      <c r="B514" t="s">
        <v>909</v>
      </c>
      <c r="C514" t="str">
        <f t="shared" ref="C514:E514" si="999">C501</f>
        <v>vaccination</v>
      </c>
      <c r="D514" t="str">
        <f t="shared" si="999"/>
        <v>Older population groups</v>
      </c>
      <c r="E514" t="str">
        <f t="shared" si="999"/>
        <v>2009-2010</v>
      </c>
      <c r="G514" t="str">
        <f t="shared" ref="G514:K514" si="1000">G501</f>
        <v>coverage rate (0-100%)</v>
      </c>
      <c r="H514" t="str">
        <f t="shared" si="1000"/>
        <v>ECDC-WIKI</v>
      </c>
      <c r="I514" t="str">
        <f t="shared" si="1000"/>
        <v>used</v>
      </c>
      <c r="J514" t="str">
        <f t="shared" si="1000"/>
        <v>relative</v>
      </c>
      <c r="K514" t="str">
        <f t="shared" si="1000"/>
        <v>X6</v>
      </c>
    </row>
    <row r="515" spans="1:11" x14ac:dyDescent="0.35">
      <c r="A515" s="88">
        <v>514</v>
      </c>
      <c r="B515" t="s">
        <v>909</v>
      </c>
      <c r="C515" t="str">
        <f t="shared" ref="C515:E515" si="1001">C502</f>
        <v>impact</v>
      </c>
      <c r="D515" t="str">
        <f t="shared" si="1001"/>
        <v>Anzahl der Todesfälle</v>
      </c>
      <c r="E515" t="str">
        <f t="shared" si="1001"/>
        <v>2009-2010</v>
      </c>
      <c r="G515" t="str">
        <f t="shared" ref="G515:K515" si="1002">G502</f>
        <v>capita</v>
      </c>
      <c r="H515" t="str">
        <f t="shared" si="1002"/>
        <v>Statista</v>
      </c>
      <c r="I515" t="str">
        <f t="shared" si="1002"/>
        <v>background</v>
      </c>
      <c r="J515" t="str">
        <f t="shared" si="1002"/>
        <v>absolute</v>
      </c>
      <c r="K515" t="str">
        <f t="shared" si="1002"/>
        <v>no</v>
      </c>
    </row>
    <row r="516" spans="1:11" x14ac:dyDescent="0.35">
      <c r="A516" s="88">
        <v>515</v>
      </c>
      <c r="B516" t="s">
        <v>909</v>
      </c>
      <c r="C516" t="str">
        <f t="shared" ref="C516:E516" si="1003">C503</f>
        <v>impact</v>
      </c>
      <c r="D516" t="str">
        <f t="shared" si="1003"/>
        <v>Anzahl der Infizierten</v>
      </c>
      <c r="E516">
        <f t="shared" si="1003"/>
        <v>2009</v>
      </c>
      <c r="G516" t="str">
        <f t="shared" ref="G516:K516" si="1004">G503</f>
        <v>capita</v>
      </c>
      <c r="H516" t="str">
        <f t="shared" si="1004"/>
        <v>Statista</v>
      </c>
      <c r="I516" t="str">
        <f t="shared" si="1004"/>
        <v>background</v>
      </c>
      <c r="J516" t="str">
        <f t="shared" si="1004"/>
        <v>absolute</v>
      </c>
      <c r="K516" t="str">
        <f t="shared" si="1004"/>
        <v>no</v>
      </c>
    </row>
    <row r="517" spans="1:11" x14ac:dyDescent="0.35">
      <c r="A517" s="88">
        <v>516</v>
      </c>
      <c r="B517" t="s">
        <v>909</v>
      </c>
      <c r="C517" t="str">
        <f t="shared" ref="C517:E517" si="1005">C504</f>
        <v>environment</v>
      </c>
      <c r="D517" t="str">
        <f t="shared" si="1005"/>
        <v>Population density</v>
      </c>
      <c r="E517">
        <f t="shared" si="1005"/>
        <v>2017</v>
      </c>
      <c r="G517" t="str">
        <f t="shared" ref="G517:K517" si="1006">G504</f>
        <v>capita/km2</v>
      </c>
      <c r="H517" t="str">
        <f t="shared" si="1006"/>
        <v>Statista</v>
      </c>
      <c r="I517" t="str">
        <f t="shared" si="1006"/>
        <v>used</v>
      </c>
      <c r="J517" t="str">
        <f t="shared" si="1006"/>
        <v>relative</v>
      </c>
      <c r="K517" t="str">
        <f t="shared" si="1006"/>
        <v>X7</v>
      </c>
    </row>
    <row r="518" spans="1:11" x14ac:dyDescent="0.35">
      <c r="A518" s="88">
        <v>517</v>
      </c>
      <c r="B518" t="s">
        <v>909</v>
      </c>
      <c r="C518" t="str">
        <f t="shared" ref="C518:E518" si="1007">C505</f>
        <v>environment</v>
      </c>
      <c r="D518" t="str">
        <f t="shared" si="1007"/>
        <v>Urbanisation grade</v>
      </c>
      <c r="E518">
        <f t="shared" si="1007"/>
        <v>2018</v>
      </c>
      <c r="G518" t="str">
        <f t="shared" ref="G518:K518" si="1008">G505</f>
        <v>%</v>
      </c>
      <c r="H518" t="str">
        <f t="shared" si="1008"/>
        <v>Statista</v>
      </c>
      <c r="I518" t="str">
        <f t="shared" si="1008"/>
        <v>used</v>
      </c>
      <c r="J518" t="str">
        <f t="shared" si="1008"/>
        <v>relative</v>
      </c>
      <c r="K518" t="str">
        <f t="shared" si="1008"/>
        <v>X8</v>
      </c>
    </row>
    <row r="519" spans="1:11" x14ac:dyDescent="0.35">
      <c r="A519" s="88">
        <v>518</v>
      </c>
      <c r="B519" t="s">
        <v>909</v>
      </c>
      <c r="C519" t="str">
        <f t="shared" ref="C519:E519" si="1009">C506</f>
        <v>benchmark</v>
      </c>
      <c r="D519" t="str">
        <f t="shared" si="1009"/>
        <v>Population</v>
      </c>
      <c r="E519">
        <f t="shared" si="1009"/>
        <v>2009</v>
      </c>
      <c r="G519" t="str">
        <f t="shared" ref="G519:K519" si="1010">G506</f>
        <v>capita</v>
      </c>
      <c r="H519" t="str">
        <f t="shared" si="1010"/>
        <v>Eurostat</v>
      </c>
      <c r="I519" t="str">
        <f t="shared" si="1010"/>
        <v>background</v>
      </c>
      <c r="J519" t="str">
        <f t="shared" si="1010"/>
        <v>absolute</v>
      </c>
      <c r="K519" t="str">
        <f t="shared" si="1010"/>
        <v>no</v>
      </c>
    </row>
    <row r="520" spans="1:11" x14ac:dyDescent="0.35">
      <c r="A520" s="88">
        <v>519</v>
      </c>
      <c r="B520" t="s">
        <v>909</v>
      </c>
      <c r="C520" t="str">
        <f t="shared" ref="C520:E520" si="1011">C507</f>
        <v>impact</v>
      </c>
      <c r="D520" t="str">
        <f t="shared" si="1011"/>
        <v>Death ratio</v>
      </c>
      <c r="E520" t="str">
        <f t="shared" si="1011"/>
        <v>irrelevant</v>
      </c>
      <c r="G520" t="str">
        <f t="shared" ref="G520:K520" si="1012">G507</f>
        <v>rate compared to 1.000.000 capita</v>
      </c>
      <c r="H520" t="str">
        <f t="shared" si="1012"/>
        <v>calculation</v>
      </c>
      <c r="I520" t="str">
        <f t="shared" si="1012"/>
        <v>used</v>
      </c>
      <c r="J520" t="str">
        <f t="shared" si="1012"/>
        <v>relative</v>
      </c>
      <c r="K520" t="str">
        <f t="shared" si="1012"/>
        <v>Y</v>
      </c>
    </row>
    <row r="521" spans="1:11" x14ac:dyDescent="0.35">
      <c r="A521" s="88">
        <v>520</v>
      </c>
      <c r="B521" t="s">
        <v>909</v>
      </c>
      <c r="C521" t="str">
        <f t="shared" ref="C521:E521" si="1013">C508</f>
        <v>impact</v>
      </c>
      <c r="D521" t="str">
        <f t="shared" si="1013"/>
        <v>Infection ratio</v>
      </c>
      <c r="E521" t="str">
        <f t="shared" si="1013"/>
        <v>irrelevant</v>
      </c>
      <c r="G521" t="str">
        <f t="shared" ref="G521:K521" si="1014">G508</f>
        <v>rate compared to 1.000.000 capita</v>
      </c>
      <c r="H521" t="str">
        <f t="shared" si="1014"/>
        <v>calculation</v>
      </c>
      <c r="I521" t="str">
        <f t="shared" si="1014"/>
        <v>used</v>
      </c>
      <c r="J521" t="str">
        <f t="shared" si="1014"/>
        <v>relative</v>
      </c>
      <c r="K521" t="str">
        <f t="shared" si="1014"/>
        <v>X9</v>
      </c>
    </row>
  </sheetData>
  <phoneticPr fontId="38" type="noConversion"/>
  <hyperlinks>
    <hyperlink ref="H8" r:id="rId1" xr:uid="{2870E0EA-3A47-42DB-89EF-8351DF8E2E0D}"/>
    <hyperlink ref="H9" r:id="rId2" xr:uid="{ABA210ED-EB85-401B-A79E-8056D28529F8}"/>
    <hyperlink ref="H10" r:id="rId3" xr:uid="{AE39151E-2E43-4C08-8EF6-DE22FB5BE4F8}"/>
    <hyperlink ref="H11" r:id="rId4" xr:uid="{7A37F108-3597-46A0-811C-5F891D4216A2}"/>
    <hyperlink ref="H12" r:id="rId5" xr:uid="{01950B7E-42A1-4905-BD91-D7AC0B13272C}"/>
    <hyperlink ref="H2" r:id="rId6" location="page=37" xr:uid="{2FD5FB6B-C0A1-4502-A561-656D46042CD4}"/>
    <hyperlink ref="L2" r:id="rId7" location="page=37" xr:uid="{A3BF8C26-D552-45E7-9550-21C111218040}"/>
    <hyperlink ref="H353" location="vaccine3!AJ33" display="vaccine3!AJ33" xr:uid="{3FD11A0A-C110-4E96-A252-A9CC141A7741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3EDE1-BB20-4EB4-AA6C-532F7FED20CB}">
  <dimension ref="A2:AF209"/>
  <sheetViews>
    <sheetView topLeftCell="A76" zoomScale="80" workbookViewId="0">
      <selection activeCell="A139" sqref="A139:S168"/>
    </sheetView>
  </sheetViews>
  <sheetFormatPr defaultRowHeight="14.5" x14ac:dyDescent="0.35"/>
  <cols>
    <col min="2" max="7" width="10.90625" bestFit="1" customWidth="1"/>
    <col min="8" max="8" width="12.36328125" bestFit="1" customWidth="1"/>
    <col min="9" max="9" width="9.36328125" bestFit="1" customWidth="1"/>
    <col min="10" max="10" width="11.36328125" bestFit="1" customWidth="1"/>
    <col min="11" max="11" width="10.36328125" bestFit="1" customWidth="1"/>
    <col min="22" max="22" width="16" bestFit="1" customWidth="1"/>
    <col min="24" max="24" width="13.26953125" bestFit="1" customWidth="1"/>
  </cols>
  <sheetData>
    <row r="2" spans="1:11" x14ac:dyDescent="0.35">
      <c r="A2" t="s">
        <v>927</v>
      </c>
      <c r="B2">
        <v>1</v>
      </c>
      <c r="C2">
        <v>1</v>
      </c>
      <c r="D2">
        <v>1</v>
      </c>
      <c r="E2">
        <v>1</v>
      </c>
      <c r="F2">
        <v>1</v>
      </c>
      <c r="G2">
        <v>1</v>
      </c>
      <c r="H2">
        <v>0</v>
      </c>
      <c r="I2">
        <v>0</v>
      </c>
      <c r="J2">
        <v>0</v>
      </c>
    </row>
    <row r="3" spans="1:11" ht="72.5" x14ac:dyDescent="0.35">
      <c r="A3" t="s">
        <v>917</v>
      </c>
      <c r="B3" s="86" t="s">
        <v>923</v>
      </c>
      <c r="C3" s="86" t="s">
        <v>923</v>
      </c>
      <c r="D3" s="86" t="s">
        <v>923</v>
      </c>
      <c r="E3" s="86" t="s">
        <v>923</v>
      </c>
      <c r="F3" s="86" t="s">
        <v>923</v>
      </c>
      <c r="G3" s="86" t="s">
        <v>923</v>
      </c>
      <c r="H3" s="86" t="s">
        <v>924</v>
      </c>
      <c r="I3" s="86" t="s">
        <v>925</v>
      </c>
      <c r="J3" s="86" t="s">
        <v>926</v>
      </c>
    </row>
    <row r="4" spans="1:11" x14ac:dyDescent="0.35">
      <c r="A4" t="s">
        <v>774</v>
      </c>
      <c r="B4" t="s">
        <v>910</v>
      </c>
      <c r="C4" t="s">
        <v>911</v>
      </c>
      <c r="D4" t="s">
        <v>912</v>
      </c>
      <c r="E4" t="s">
        <v>913</v>
      </c>
      <c r="F4" t="s">
        <v>914</v>
      </c>
      <c r="G4" t="s">
        <v>915</v>
      </c>
      <c r="H4" t="s">
        <v>916</v>
      </c>
      <c r="I4" t="s">
        <v>918</v>
      </c>
      <c r="J4" t="s">
        <v>919</v>
      </c>
      <c r="K4" t="s">
        <v>920</v>
      </c>
    </row>
    <row r="5" spans="1:11" s="86" customFormat="1" ht="28.5" customHeight="1" x14ac:dyDescent="0.35">
      <c r="B5" s="86" t="str">
        <f>db!D2</f>
        <v>clinical risk groups</v>
      </c>
      <c r="C5" s="86" t="str">
        <f>db!D3</f>
        <v>pregnant women</v>
      </c>
      <c r="D5" s="86" t="str">
        <f>db!D4</f>
        <v>HCWs</v>
      </c>
      <c r="E5" s="86" t="str">
        <f>db!D5</f>
        <v>Staff of long-term care facilities</v>
      </c>
      <c r="F5" s="86" t="str">
        <f>db!D5</f>
        <v>Staff of long-term care facilities</v>
      </c>
      <c r="G5" s="86" t="str">
        <f>db!D7</f>
        <v>Older population groups</v>
      </c>
      <c r="H5" s="86" t="str">
        <f>db!D10</f>
        <v>Population density</v>
      </c>
      <c r="I5" s="86" t="str">
        <f>db!D11</f>
        <v>Urbanisation grade</v>
      </c>
      <c r="J5" s="86" t="str">
        <f>db!D14</f>
        <v>Infection ratio</v>
      </c>
      <c r="K5" s="86" t="str">
        <f>db!D13</f>
        <v>Death ratio</v>
      </c>
    </row>
    <row r="6" spans="1:11" x14ac:dyDescent="0.35">
      <c r="A6" t="s">
        <v>786</v>
      </c>
      <c r="B6" s="64">
        <f t="array" ref="B6:G6">TRANSPOSE(db!F2:F7)</f>
        <v>0</v>
      </c>
      <c r="C6" s="64">
        <v>0</v>
      </c>
      <c r="D6" s="64">
        <v>0</v>
      </c>
      <c r="E6" s="64">
        <v>0</v>
      </c>
      <c r="F6" s="64">
        <v>0</v>
      </c>
      <c r="G6" s="64">
        <v>0</v>
      </c>
      <c r="H6" s="64">
        <f>db!F10</f>
        <v>373.6</v>
      </c>
      <c r="I6" s="64">
        <f>db!F11</f>
        <v>0.98</v>
      </c>
      <c r="J6" s="64">
        <f>db!F14</f>
        <v>11.717573011639457</v>
      </c>
      <c r="K6" s="64">
        <f>db!F13</f>
        <v>1.7669356128662672</v>
      </c>
    </row>
    <row r="7" spans="1:11" x14ac:dyDescent="0.35">
      <c r="A7" s="29" t="s">
        <v>909</v>
      </c>
      <c r="B7" s="29" t="s">
        <v>909</v>
      </c>
      <c r="C7" s="29" t="s">
        <v>909</v>
      </c>
      <c r="D7" s="29" t="s">
        <v>909</v>
      </c>
      <c r="E7" s="29" t="s">
        <v>909</v>
      </c>
      <c r="F7" s="29" t="s">
        <v>909</v>
      </c>
      <c r="G7" s="29" t="s">
        <v>909</v>
      </c>
      <c r="H7" s="29" t="s">
        <v>909</v>
      </c>
      <c r="I7" s="29" t="s">
        <v>909</v>
      </c>
      <c r="J7" s="29" t="s">
        <v>909</v>
      </c>
      <c r="K7" s="29" t="s">
        <v>909</v>
      </c>
    </row>
    <row r="10" spans="1:11" x14ac:dyDescent="0.35">
      <c r="A10" t="s">
        <v>928</v>
      </c>
      <c r="B10" t="s">
        <v>365</v>
      </c>
    </row>
    <row r="11" spans="1:11" x14ac:dyDescent="0.35">
      <c r="B11" t="s">
        <v>910</v>
      </c>
      <c r="C11" t="s">
        <v>911</v>
      </c>
      <c r="D11" t="s">
        <v>912</v>
      </c>
      <c r="E11" t="s">
        <v>913</v>
      </c>
      <c r="F11" t="s">
        <v>914</v>
      </c>
      <c r="G11" t="s">
        <v>915</v>
      </c>
      <c r="H11" t="s">
        <v>916</v>
      </c>
      <c r="I11" t="s">
        <v>918</v>
      </c>
      <c r="J11" t="s">
        <v>919</v>
      </c>
      <c r="K11" t="s">
        <v>920</v>
      </c>
    </row>
    <row r="12" spans="1:11" x14ac:dyDescent="0.35">
      <c r="A12" t="s">
        <v>364</v>
      </c>
      <c r="B12" t="s">
        <v>789</v>
      </c>
      <c r="C12" t="s">
        <v>794</v>
      </c>
      <c r="D12" t="s">
        <v>795</v>
      </c>
      <c r="E12" t="s">
        <v>796</v>
      </c>
      <c r="F12" t="s">
        <v>797</v>
      </c>
      <c r="G12" t="s">
        <v>798</v>
      </c>
      <c r="H12" t="s">
        <v>812</v>
      </c>
      <c r="I12" t="s">
        <v>829</v>
      </c>
      <c r="J12" t="s">
        <v>817</v>
      </c>
      <c r="K12" t="s">
        <v>816</v>
      </c>
    </row>
    <row r="13" spans="1:11" x14ac:dyDescent="0.35">
      <c r="A13" t="s">
        <v>786</v>
      </c>
      <c r="B13" s="84">
        <f>GETPIVOTDATA("value",pivot!$B$4,"countries/objects","Belgium","attributes","clinical risk groups","modell1","X1")</f>
        <v>0</v>
      </c>
      <c r="C13" s="84">
        <v>0</v>
      </c>
      <c r="D13" s="84">
        <v>0</v>
      </c>
      <c r="E13" s="84">
        <v>0</v>
      </c>
      <c r="F13" s="84">
        <v>0</v>
      </c>
      <c r="G13" s="84">
        <v>0</v>
      </c>
      <c r="H13" s="84">
        <v>373.6</v>
      </c>
      <c r="I13" s="84">
        <v>0.98</v>
      </c>
      <c r="J13" s="84">
        <v>11.717573011639457</v>
      </c>
      <c r="K13" s="84">
        <v>1.7669356128662672</v>
      </c>
    </row>
    <row r="14" spans="1:11" x14ac:dyDescent="0.35">
      <c r="A14" t="s">
        <v>876</v>
      </c>
      <c r="B14" s="84">
        <v>0</v>
      </c>
      <c r="C14" s="84">
        <v>0</v>
      </c>
      <c r="D14" s="84">
        <v>0</v>
      </c>
      <c r="E14" s="84">
        <v>0</v>
      </c>
      <c r="F14" s="84">
        <v>0</v>
      </c>
      <c r="G14" s="84">
        <v>0</v>
      </c>
      <c r="H14" s="84">
        <v>93.3</v>
      </c>
      <c r="I14" s="84">
        <v>0.66810000000000003</v>
      </c>
      <c r="J14" s="84">
        <v>372.68016011443916</v>
      </c>
      <c r="K14" s="84">
        <v>10.038522831365364</v>
      </c>
    </row>
    <row r="15" spans="1:11" x14ac:dyDescent="0.35">
      <c r="A15" t="s">
        <v>140</v>
      </c>
      <c r="B15" s="84">
        <v>0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v>137.19999999999999</v>
      </c>
      <c r="I15" s="84">
        <v>0.7379</v>
      </c>
      <c r="J15" s="84">
        <v>26.568747882053557</v>
      </c>
      <c r="K15" s="84">
        <v>9.7834378482652085</v>
      </c>
    </row>
    <row r="16" spans="1:11" x14ac:dyDescent="0.35">
      <c r="A16" t="s">
        <v>869</v>
      </c>
      <c r="B16" s="84">
        <v>0</v>
      </c>
      <c r="C16" s="84">
        <v>0</v>
      </c>
      <c r="D16" s="84">
        <v>0</v>
      </c>
      <c r="E16" s="84">
        <v>0</v>
      </c>
      <c r="F16" s="84">
        <v>0</v>
      </c>
      <c r="G16" s="84">
        <v>52</v>
      </c>
      <c r="H16" s="84">
        <v>137.30000000000001</v>
      </c>
      <c r="I16" s="84">
        <v>0.87870000000000004</v>
      </c>
      <c r="J16" s="84">
        <v>101.96951764607905</v>
      </c>
      <c r="K16" s="84">
        <v>5.9875339543071329</v>
      </c>
    </row>
    <row r="17" spans="1:11" x14ac:dyDescent="0.35">
      <c r="A17" t="s">
        <v>871</v>
      </c>
      <c r="B17" s="84">
        <v>0</v>
      </c>
      <c r="C17" s="84">
        <v>0</v>
      </c>
      <c r="D17" s="84">
        <v>0</v>
      </c>
      <c r="E17" s="84">
        <v>0</v>
      </c>
      <c r="F17" s="84">
        <v>0</v>
      </c>
      <c r="G17" s="84">
        <v>1</v>
      </c>
      <c r="H17" s="84">
        <v>30.3</v>
      </c>
      <c r="I17" s="84">
        <v>0.68879999999999997</v>
      </c>
      <c r="J17" s="84">
        <v>47.913516103433302</v>
      </c>
      <c r="K17" s="84">
        <v>15.721622471439051</v>
      </c>
    </row>
    <row r="18" spans="1:11" x14ac:dyDescent="0.35">
      <c r="A18" t="s">
        <v>183</v>
      </c>
      <c r="B18" s="84">
        <v>0</v>
      </c>
      <c r="C18" s="84">
        <v>0</v>
      </c>
      <c r="D18" s="84">
        <v>0</v>
      </c>
      <c r="E18" s="84">
        <v>0</v>
      </c>
      <c r="F18" s="84">
        <v>0</v>
      </c>
      <c r="G18" s="84">
        <v>45</v>
      </c>
      <c r="H18" s="84">
        <v>18.100000000000001</v>
      </c>
      <c r="I18" s="84">
        <v>0.8538</v>
      </c>
      <c r="J18" s="84">
        <v>43.369579788198742</v>
      </c>
      <c r="K18" s="84">
        <v>8.2608723406092839</v>
      </c>
    </row>
    <row r="19" spans="1:11" x14ac:dyDescent="0.35">
      <c r="A19" t="s">
        <v>873</v>
      </c>
      <c r="B19" s="84">
        <v>47.2</v>
      </c>
      <c r="C19" s="84">
        <v>0</v>
      </c>
      <c r="D19" s="84">
        <v>0</v>
      </c>
      <c r="E19" s="84">
        <v>0</v>
      </c>
      <c r="F19" s="84">
        <v>0</v>
      </c>
      <c r="G19" s="84">
        <v>63.9</v>
      </c>
      <c r="H19" s="84">
        <v>105.5</v>
      </c>
      <c r="I19" s="84">
        <v>0.8044</v>
      </c>
      <c r="J19" s="84">
        <v>17.482456083371019</v>
      </c>
      <c r="K19" s="84">
        <v>5.3457465712707828</v>
      </c>
    </row>
    <row r="20" spans="1:11" x14ac:dyDescent="0.35">
      <c r="A20" t="s">
        <v>70</v>
      </c>
      <c r="B20" s="84">
        <v>0</v>
      </c>
      <c r="C20" s="84">
        <v>0</v>
      </c>
      <c r="D20" s="84">
        <v>0</v>
      </c>
      <c r="E20" s="84">
        <v>0</v>
      </c>
      <c r="F20" s="84">
        <v>0</v>
      </c>
      <c r="G20" s="84">
        <v>0</v>
      </c>
      <c r="H20" s="84">
        <v>234</v>
      </c>
      <c r="I20" s="84">
        <v>0.77310000000000001</v>
      </c>
      <c r="J20" s="84">
        <v>210.54273123567327</v>
      </c>
      <c r="K20" s="84">
        <v>3.0974719799514054</v>
      </c>
    </row>
    <row r="21" spans="1:11" x14ac:dyDescent="0.35">
      <c r="A21" t="s">
        <v>117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82.2</v>
      </c>
      <c r="I21" s="84">
        <v>0.79059999999999997</v>
      </c>
      <c r="J21" s="84">
        <v>179.90499105657676</v>
      </c>
      <c r="K21" s="84">
        <v>12.708719308104873</v>
      </c>
    </row>
    <row r="22" spans="1:11" x14ac:dyDescent="0.35">
      <c r="A22" t="s">
        <v>126</v>
      </c>
      <c r="B22" s="84">
        <v>0</v>
      </c>
      <c r="C22" s="84">
        <v>0</v>
      </c>
      <c r="D22" s="84">
        <v>53.6</v>
      </c>
      <c r="E22" s="84">
        <v>0</v>
      </c>
      <c r="F22" s="84">
        <v>0</v>
      </c>
      <c r="G22" s="84">
        <v>31.8</v>
      </c>
      <c r="H22" s="84">
        <v>107.3</v>
      </c>
      <c r="I22" s="84">
        <v>0.71350000000000002</v>
      </c>
      <c r="J22" s="84">
        <v>15.25275459264927</v>
      </c>
      <c r="K22" s="84">
        <v>13.358621669379097</v>
      </c>
    </row>
    <row r="23" spans="1:11" x14ac:dyDescent="0.35">
      <c r="A23" t="s">
        <v>884</v>
      </c>
      <c r="B23" s="84">
        <v>0</v>
      </c>
      <c r="C23" s="84">
        <v>0</v>
      </c>
      <c r="D23" s="84">
        <v>0</v>
      </c>
      <c r="E23" s="84">
        <v>0</v>
      </c>
      <c r="F23" s="84">
        <v>0</v>
      </c>
      <c r="G23" s="84">
        <v>42</v>
      </c>
      <c r="H23" s="84">
        <v>3</v>
      </c>
      <c r="I23" s="84">
        <v>0.94400000000000006</v>
      </c>
      <c r="J23" s="84">
        <v>551.08839958918861</v>
      </c>
      <c r="K23" s="84">
        <v>6.2623681771498712</v>
      </c>
    </row>
    <row r="24" spans="1:11" x14ac:dyDescent="0.35">
      <c r="A24" t="s">
        <v>872</v>
      </c>
      <c r="B24" s="84">
        <v>0</v>
      </c>
      <c r="C24" s="84">
        <v>0</v>
      </c>
      <c r="D24" s="84">
        <v>0</v>
      </c>
      <c r="E24" s="84">
        <v>0</v>
      </c>
      <c r="F24" s="84">
        <v>0</v>
      </c>
      <c r="G24" s="84">
        <v>53.8</v>
      </c>
      <c r="H24" s="84">
        <v>70</v>
      </c>
      <c r="I24" s="84">
        <v>0.63170000000000004</v>
      </c>
      <c r="J24" s="84">
        <v>180.25701332486383</v>
      </c>
      <c r="K24" s="84">
        <v>5.7505304864373743</v>
      </c>
    </row>
    <row r="25" spans="1:11" x14ac:dyDescent="0.35">
      <c r="A25" t="s">
        <v>81</v>
      </c>
      <c r="B25" s="84">
        <v>0</v>
      </c>
      <c r="C25" s="84">
        <v>0</v>
      </c>
      <c r="D25" s="84">
        <v>0</v>
      </c>
      <c r="E25" s="84">
        <v>0</v>
      </c>
      <c r="F25" s="84">
        <v>0</v>
      </c>
      <c r="G25" s="84">
        <v>65.599999999999994</v>
      </c>
      <c r="H25" s="84">
        <v>203.3</v>
      </c>
      <c r="I25" s="84">
        <v>0.70440000000000003</v>
      </c>
      <c r="J25" s="84">
        <v>34.881009486922721</v>
      </c>
      <c r="K25" s="84">
        <v>4.1355521451939481</v>
      </c>
    </row>
    <row r="26" spans="1:11" x14ac:dyDescent="0.35">
      <c r="A26" t="s">
        <v>877</v>
      </c>
      <c r="B26" s="84">
        <v>0</v>
      </c>
      <c r="C26" s="84">
        <v>0</v>
      </c>
      <c r="D26" s="84">
        <v>0</v>
      </c>
      <c r="E26" s="84">
        <v>0</v>
      </c>
      <c r="F26" s="84">
        <v>0</v>
      </c>
      <c r="G26" s="84">
        <v>2.1</v>
      </c>
      <c r="H26" s="84">
        <v>30.7</v>
      </c>
      <c r="I26" s="84">
        <v>0.68140000000000001</v>
      </c>
      <c r="J26" s="84">
        <v>12.483621026856431</v>
      </c>
      <c r="K26" s="84">
        <v>15.720115367152543</v>
      </c>
    </row>
    <row r="27" spans="1:11" x14ac:dyDescent="0.35">
      <c r="A27" t="s">
        <v>878</v>
      </c>
      <c r="B27" s="84">
        <v>0</v>
      </c>
      <c r="C27" s="84">
        <v>0</v>
      </c>
      <c r="D27" s="84">
        <v>23.5</v>
      </c>
      <c r="E27" s="84">
        <v>0</v>
      </c>
      <c r="F27" s="84">
        <v>0</v>
      </c>
      <c r="G27" s="84">
        <v>21.7</v>
      </c>
      <c r="H27" s="84">
        <v>45.2</v>
      </c>
      <c r="I27" s="84">
        <v>0.67679999999999996</v>
      </c>
      <c r="J27" s="84">
        <v>14.196621957776985</v>
      </c>
      <c r="K27" s="84">
        <v>16.018312385987304</v>
      </c>
    </row>
    <row r="28" spans="1:11" x14ac:dyDescent="0.35">
      <c r="A28" t="s">
        <v>879</v>
      </c>
      <c r="B28" s="84">
        <v>0</v>
      </c>
      <c r="C28" s="84">
        <v>0</v>
      </c>
      <c r="D28" s="84">
        <v>0</v>
      </c>
      <c r="E28" s="84">
        <v>0</v>
      </c>
      <c r="F28" s="84">
        <v>0</v>
      </c>
      <c r="G28" s="84">
        <v>52.4</v>
      </c>
      <c r="H28" s="84">
        <v>230.6</v>
      </c>
      <c r="I28" s="84">
        <v>0.90980000000000005</v>
      </c>
      <c r="J28" s="84">
        <v>340.42553191489361</v>
      </c>
      <c r="K28" s="84">
        <v>6.0790273556231007</v>
      </c>
    </row>
    <row r="29" spans="1:11" x14ac:dyDescent="0.35">
      <c r="A29" t="s">
        <v>319</v>
      </c>
      <c r="B29" s="84">
        <v>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1495.2</v>
      </c>
      <c r="I29" s="84">
        <v>0.94610000000000005</v>
      </c>
      <c r="J29" s="84">
        <v>708.15669974642628</v>
      </c>
      <c r="K29" s="84">
        <v>12.167640889113855</v>
      </c>
    </row>
    <row r="30" spans="1:11" x14ac:dyDescent="0.35">
      <c r="A30" t="s">
        <v>880</v>
      </c>
      <c r="B30" s="84">
        <v>0</v>
      </c>
      <c r="C30" s="84">
        <v>0</v>
      </c>
      <c r="D30" s="84">
        <v>0</v>
      </c>
      <c r="E30" s="84">
        <v>0</v>
      </c>
      <c r="F30" s="84">
        <v>0</v>
      </c>
      <c r="G30" s="84">
        <v>76.3</v>
      </c>
      <c r="H30" s="84">
        <v>501.1</v>
      </c>
      <c r="I30" s="84">
        <v>0.91490000000000005</v>
      </c>
      <c r="J30" s="84">
        <v>89.349692556382053</v>
      </c>
      <c r="K30" s="84">
        <v>3.7608153010832908</v>
      </c>
    </row>
    <row r="31" spans="1:11" x14ac:dyDescent="0.35">
      <c r="A31" t="s">
        <v>885</v>
      </c>
      <c r="B31" s="84">
        <v>51</v>
      </c>
      <c r="C31" s="84">
        <v>0</v>
      </c>
      <c r="D31" s="84">
        <v>0</v>
      </c>
      <c r="E31" s="84">
        <v>0</v>
      </c>
      <c r="F31" s="84">
        <v>0</v>
      </c>
      <c r="G31" s="84">
        <v>51</v>
      </c>
      <c r="H31" s="84">
        <v>15</v>
      </c>
      <c r="I31" s="84">
        <v>0.83400000000000007</v>
      </c>
      <c r="J31" s="84">
        <v>240.24577163274611</v>
      </c>
      <c r="K31" s="84">
        <v>6.0426083064610898</v>
      </c>
    </row>
    <row r="32" spans="1:11" x14ac:dyDescent="0.35">
      <c r="A32" t="s">
        <v>106</v>
      </c>
      <c r="B32" s="84">
        <v>0</v>
      </c>
      <c r="C32" s="84">
        <v>0</v>
      </c>
      <c r="D32" s="84">
        <v>0</v>
      </c>
      <c r="E32" s="84">
        <v>0</v>
      </c>
      <c r="F32" s="84">
        <v>0</v>
      </c>
      <c r="G32" s="84">
        <v>9.3000000000000007</v>
      </c>
      <c r="H32" s="84">
        <v>123.6</v>
      </c>
      <c r="I32" s="84">
        <v>0.60060000000000002</v>
      </c>
      <c r="J32" s="84">
        <v>4.1168583619267061</v>
      </c>
      <c r="K32" s="84">
        <v>4.7461870287180501</v>
      </c>
    </row>
    <row r="33" spans="1:20" x14ac:dyDescent="0.35">
      <c r="A33" t="s">
        <v>133</v>
      </c>
      <c r="B33" s="84">
        <v>0</v>
      </c>
      <c r="C33" s="84">
        <v>0</v>
      </c>
      <c r="D33" s="84">
        <v>43.5</v>
      </c>
      <c r="E33" s="84">
        <v>36</v>
      </c>
      <c r="F33" s="84">
        <v>87</v>
      </c>
      <c r="G33" s="84">
        <v>0</v>
      </c>
      <c r="H33" s="84">
        <v>113.2</v>
      </c>
      <c r="I33" s="84">
        <v>0.65210000000000001</v>
      </c>
      <c r="J33" s="84">
        <v>266.96925706999917</v>
      </c>
      <c r="K33" s="84">
        <v>11.549733816503508</v>
      </c>
    </row>
    <row r="34" spans="1:20" x14ac:dyDescent="0.35">
      <c r="A34" t="s">
        <v>137</v>
      </c>
      <c r="B34" s="84">
        <v>0</v>
      </c>
      <c r="C34" s="84">
        <v>3.7</v>
      </c>
      <c r="D34" s="84">
        <v>0</v>
      </c>
      <c r="E34" s="84">
        <v>0</v>
      </c>
      <c r="F34" s="84">
        <v>0</v>
      </c>
      <c r="G34" s="84">
        <v>28.5</v>
      </c>
      <c r="H34" s="84">
        <v>83.6</v>
      </c>
      <c r="I34" s="84">
        <v>0.54</v>
      </c>
      <c r="J34" s="84">
        <v>15.753201153212601</v>
      </c>
      <c r="K34" s="84">
        <v>5.968604163639557</v>
      </c>
    </row>
    <row r="35" spans="1:20" x14ac:dyDescent="0.35">
      <c r="A35" t="s">
        <v>186</v>
      </c>
      <c r="B35" s="84">
        <v>0</v>
      </c>
      <c r="C35" s="84">
        <v>0</v>
      </c>
      <c r="D35" s="84">
        <v>0</v>
      </c>
      <c r="E35" s="84">
        <v>0</v>
      </c>
      <c r="F35" s="84">
        <v>82.9</v>
      </c>
      <c r="G35" s="84">
        <v>30.5</v>
      </c>
      <c r="H35" s="84">
        <v>111.7</v>
      </c>
      <c r="I35" s="84">
        <v>0.5373</v>
      </c>
      <c r="J35" s="84">
        <v>23.781208423526973</v>
      </c>
      <c r="K35" s="84">
        <v>10.40427868529305</v>
      </c>
    </row>
    <row r="36" spans="1:20" x14ac:dyDescent="0.35">
      <c r="A36" t="s">
        <v>881</v>
      </c>
      <c r="B36" s="84">
        <v>0</v>
      </c>
      <c r="C36" s="84">
        <v>2.4</v>
      </c>
      <c r="D36" s="84">
        <v>0</v>
      </c>
      <c r="E36" s="84">
        <v>0</v>
      </c>
      <c r="F36" s="84">
        <v>0</v>
      </c>
      <c r="G36" s="84">
        <v>22.1</v>
      </c>
      <c r="H36" s="84">
        <v>102.6</v>
      </c>
      <c r="I36" s="84">
        <v>0.5454</v>
      </c>
      <c r="J36" s="84">
        <v>106.77231713641565</v>
      </c>
      <c r="K36" s="84">
        <v>9.3487282285340889</v>
      </c>
    </row>
    <row r="37" spans="1:20" x14ac:dyDescent="0.35">
      <c r="A37" t="s">
        <v>64</v>
      </c>
      <c r="B37" s="84">
        <v>0</v>
      </c>
      <c r="C37" s="84">
        <v>0</v>
      </c>
      <c r="D37" s="84">
        <v>34.799999999999997</v>
      </c>
      <c r="E37" s="84">
        <v>0</v>
      </c>
      <c r="F37" s="84">
        <v>0</v>
      </c>
      <c r="G37" s="84">
        <v>65.7</v>
      </c>
      <c r="H37" s="84">
        <v>92.7</v>
      </c>
      <c r="I37" s="84">
        <v>0.80320000000000003</v>
      </c>
      <c r="J37" s="84">
        <v>33.261768626855357</v>
      </c>
      <c r="K37" s="84">
        <v>5.8608187892573484</v>
      </c>
    </row>
    <row r="38" spans="1:20" x14ac:dyDescent="0.35">
      <c r="A38" t="s">
        <v>882</v>
      </c>
      <c r="B38" s="84">
        <v>0</v>
      </c>
      <c r="C38" s="84">
        <v>0</v>
      </c>
      <c r="D38" s="84">
        <v>0</v>
      </c>
      <c r="E38" s="84">
        <v>0</v>
      </c>
      <c r="F38" s="84">
        <v>0</v>
      </c>
      <c r="G38" s="84">
        <v>43.9</v>
      </c>
      <c r="H38" s="84">
        <v>24.7</v>
      </c>
      <c r="I38" s="84">
        <v>0.87429999999999997</v>
      </c>
      <c r="J38" s="84">
        <v>101.22783858470302</v>
      </c>
      <c r="K38" s="84">
        <v>3.1329853990996663</v>
      </c>
    </row>
    <row r="39" spans="1:20" x14ac:dyDescent="0.35">
      <c r="A39" t="s">
        <v>741</v>
      </c>
      <c r="B39" s="84">
        <v>51.757000000000005</v>
      </c>
      <c r="C39" s="84">
        <v>39.148000000000003</v>
      </c>
      <c r="D39" s="84">
        <v>23.295999999999999</v>
      </c>
      <c r="E39" s="84">
        <v>0</v>
      </c>
      <c r="F39" s="84">
        <v>0</v>
      </c>
      <c r="G39" s="84">
        <v>72.301000000000002</v>
      </c>
      <c r="H39" s="84">
        <v>272.39999999999998</v>
      </c>
      <c r="I39" s="84">
        <v>0.83399999999999996</v>
      </c>
      <c r="J39" s="84">
        <v>212.6289782447449</v>
      </c>
      <c r="K39" s="84">
        <v>7.6399435785331322</v>
      </c>
    </row>
    <row r="43" spans="1:20" x14ac:dyDescent="0.35">
      <c r="B43" t="str">
        <f t="shared" ref="B43:J43" si="0">B11</f>
        <v>X1</v>
      </c>
      <c r="C43" t="str">
        <f t="shared" si="0"/>
        <v>X2</v>
      </c>
      <c r="D43" t="str">
        <f t="shared" si="0"/>
        <v>X3</v>
      </c>
      <c r="E43" t="str">
        <f t="shared" si="0"/>
        <v>X4</v>
      </c>
      <c r="F43" t="str">
        <f t="shared" si="0"/>
        <v>X5</v>
      </c>
      <c r="G43" t="str">
        <f t="shared" si="0"/>
        <v>X6</v>
      </c>
      <c r="H43" t="str">
        <f t="shared" si="0"/>
        <v>X7</v>
      </c>
      <c r="I43" t="str">
        <f t="shared" si="0"/>
        <v>X8</v>
      </c>
      <c r="J43" t="str">
        <f t="shared" si="0"/>
        <v>X9</v>
      </c>
      <c r="K43" t="s">
        <v>964</v>
      </c>
      <c r="L43" t="s">
        <v>965</v>
      </c>
      <c r="M43" t="s">
        <v>966</v>
      </c>
      <c r="N43" t="s">
        <v>967</v>
      </c>
      <c r="O43" t="s">
        <v>968</v>
      </c>
      <c r="P43" t="s">
        <v>969</v>
      </c>
      <c r="Q43" t="s">
        <v>970</v>
      </c>
      <c r="R43" t="s">
        <v>971</v>
      </c>
      <c r="S43" t="s">
        <v>972</v>
      </c>
      <c r="T43" t="str">
        <f>K11</f>
        <v>Y</v>
      </c>
    </row>
    <row r="44" spans="1:20" x14ac:dyDescent="0.35">
      <c r="B44" t="str">
        <f t="shared" ref="B44:J44" si="1">B12</f>
        <v>clinical risk groups</v>
      </c>
      <c r="C44" t="str">
        <f t="shared" si="1"/>
        <v>pregnant women</v>
      </c>
      <c r="D44" t="str">
        <f t="shared" si="1"/>
        <v>HCWs</v>
      </c>
      <c r="E44" t="str">
        <f t="shared" si="1"/>
        <v>Staff of long-term care facilities</v>
      </c>
      <c r="F44" t="str">
        <f t="shared" si="1"/>
        <v>Residents of long-term care facilities</v>
      </c>
      <c r="G44" t="str">
        <f t="shared" si="1"/>
        <v>Older population groups</v>
      </c>
      <c r="H44" t="str">
        <f t="shared" si="1"/>
        <v>Population density</v>
      </c>
      <c r="I44" t="str">
        <f t="shared" si="1"/>
        <v>Urbanisation grade</v>
      </c>
      <c r="J44" t="str">
        <f t="shared" si="1"/>
        <v>Infection ratio</v>
      </c>
      <c r="K44" t="str">
        <f>B44</f>
        <v>clinical risk groups</v>
      </c>
      <c r="L44" t="str">
        <f t="shared" ref="L44:S44" si="2">C44</f>
        <v>pregnant women</v>
      </c>
      <c r="M44" t="str">
        <f t="shared" si="2"/>
        <v>HCWs</v>
      </c>
      <c r="N44" t="str">
        <f t="shared" si="2"/>
        <v>Staff of long-term care facilities</v>
      </c>
      <c r="O44" t="str">
        <f t="shared" si="2"/>
        <v>Residents of long-term care facilities</v>
      </c>
      <c r="P44" t="str">
        <f t="shared" si="2"/>
        <v>Older population groups</v>
      </c>
      <c r="Q44" t="str">
        <f t="shared" si="2"/>
        <v>Population density</v>
      </c>
      <c r="R44" t="str">
        <f t="shared" si="2"/>
        <v>Urbanisation grade</v>
      </c>
      <c r="S44" t="str">
        <f t="shared" si="2"/>
        <v>Infection ratio</v>
      </c>
      <c r="T44" t="str">
        <f>K12</f>
        <v>Death ratio</v>
      </c>
    </row>
    <row r="45" spans="1:20" x14ac:dyDescent="0.35">
      <c r="A45" t="str">
        <f t="shared" ref="A45" si="3">A13</f>
        <v>Belgium</v>
      </c>
      <c r="B45">
        <f>RANK(B13,B$13:B$39,0)</f>
        <v>4</v>
      </c>
      <c r="C45">
        <f t="shared" ref="C45:J45" si="4">RANK(C13,C$13:C$39,0)</f>
        <v>4</v>
      </c>
      <c r="D45">
        <f t="shared" si="4"/>
        <v>6</v>
      </c>
      <c r="E45">
        <f t="shared" si="4"/>
        <v>2</v>
      </c>
      <c r="F45">
        <f t="shared" si="4"/>
        <v>3</v>
      </c>
      <c r="G45">
        <f t="shared" si="4"/>
        <v>21</v>
      </c>
      <c r="H45">
        <f t="shared" si="4"/>
        <v>3</v>
      </c>
      <c r="I45">
        <f t="shared" si="4"/>
        <v>1</v>
      </c>
      <c r="J45">
        <f t="shared" si="4"/>
        <v>26</v>
      </c>
      <c r="K45">
        <f>28-B45</f>
        <v>24</v>
      </c>
      <c r="L45">
        <f t="shared" ref="L45:L71" si="5">28-C45</f>
        <v>24</v>
      </c>
      <c r="M45">
        <f t="shared" ref="M45:M71" si="6">28-D45</f>
        <v>22</v>
      </c>
      <c r="N45">
        <f t="shared" ref="N45:N71" si="7">28-E45</f>
        <v>26</v>
      </c>
      <c r="O45">
        <f t="shared" ref="O45:O71" si="8">28-F45</f>
        <v>25</v>
      </c>
      <c r="P45">
        <f t="shared" ref="P45:P71" si="9">28-G45</f>
        <v>7</v>
      </c>
      <c r="Q45">
        <f t="shared" ref="Q45:Q71" si="10">28-H45</f>
        <v>25</v>
      </c>
      <c r="R45">
        <f t="shared" ref="R45:R71" si="11">28-I45</f>
        <v>27</v>
      </c>
      <c r="S45">
        <f t="shared" ref="S45:S71" si="12">28-J45</f>
        <v>2</v>
      </c>
      <c r="T45">
        <f t="shared" ref="T45:T71" si="13">INT(1000*K13)</f>
        <v>1766</v>
      </c>
    </row>
    <row r="46" spans="1:20" x14ac:dyDescent="0.35">
      <c r="A46" t="str">
        <f t="shared" ref="A46" si="14">A14</f>
        <v>Cyprus</v>
      </c>
      <c r="B46">
        <f t="shared" ref="B46:J46" si="15">RANK(B14,B$13:B$39,0)</f>
        <v>4</v>
      </c>
      <c r="C46">
        <f t="shared" si="15"/>
        <v>4</v>
      </c>
      <c r="D46">
        <f t="shared" si="15"/>
        <v>6</v>
      </c>
      <c r="E46">
        <f t="shared" si="15"/>
        <v>2</v>
      </c>
      <c r="F46">
        <f t="shared" si="15"/>
        <v>3</v>
      </c>
      <c r="G46">
        <f t="shared" si="15"/>
        <v>21</v>
      </c>
      <c r="H46">
        <f t="shared" si="15"/>
        <v>16</v>
      </c>
      <c r="I46">
        <f t="shared" si="15"/>
        <v>21</v>
      </c>
      <c r="J46">
        <f t="shared" si="15"/>
        <v>3</v>
      </c>
      <c r="K46">
        <f t="shared" ref="K46:K71" si="16">28-B46</f>
        <v>24</v>
      </c>
      <c r="L46">
        <f t="shared" si="5"/>
        <v>24</v>
      </c>
      <c r="M46">
        <f t="shared" si="6"/>
        <v>22</v>
      </c>
      <c r="N46">
        <f t="shared" si="7"/>
        <v>26</v>
      </c>
      <c r="O46">
        <f t="shared" si="8"/>
        <v>25</v>
      </c>
      <c r="P46">
        <f t="shared" si="9"/>
        <v>7</v>
      </c>
      <c r="Q46">
        <f t="shared" si="10"/>
        <v>12</v>
      </c>
      <c r="R46">
        <f t="shared" si="11"/>
        <v>7</v>
      </c>
      <c r="S46">
        <f t="shared" si="12"/>
        <v>25</v>
      </c>
      <c r="T46">
        <f t="shared" si="13"/>
        <v>10038</v>
      </c>
    </row>
    <row r="47" spans="1:20" x14ac:dyDescent="0.35">
      <c r="A47" t="str">
        <f t="shared" ref="A47" si="17">A15</f>
        <v>Czech Republic</v>
      </c>
      <c r="B47">
        <f t="shared" ref="B47:J47" si="18">RANK(B15,B$13:B$39,0)</f>
        <v>4</v>
      </c>
      <c r="C47">
        <f t="shared" si="18"/>
        <v>4</v>
      </c>
      <c r="D47">
        <f t="shared" si="18"/>
        <v>6</v>
      </c>
      <c r="E47">
        <f t="shared" si="18"/>
        <v>2</v>
      </c>
      <c r="F47">
        <f t="shared" si="18"/>
        <v>3</v>
      </c>
      <c r="G47">
        <f t="shared" si="18"/>
        <v>21</v>
      </c>
      <c r="H47">
        <f t="shared" si="18"/>
        <v>9</v>
      </c>
      <c r="I47">
        <f t="shared" si="18"/>
        <v>15</v>
      </c>
      <c r="J47">
        <f t="shared" si="18"/>
        <v>19</v>
      </c>
      <c r="K47">
        <f t="shared" si="16"/>
        <v>24</v>
      </c>
      <c r="L47">
        <f t="shared" si="5"/>
        <v>24</v>
      </c>
      <c r="M47">
        <f t="shared" si="6"/>
        <v>22</v>
      </c>
      <c r="N47">
        <f t="shared" si="7"/>
        <v>26</v>
      </c>
      <c r="O47">
        <f t="shared" si="8"/>
        <v>25</v>
      </c>
      <c r="P47">
        <f t="shared" si="9"/>
        <v>7</v>
      </c>
      <c r="Q47">
        <f t="shared" si="10"/>
        <v>19</v>
      </c>
      <c r="R47">
        <f t="shared" si="11"/>
        <v>13</v>
      </c>
      <c r="S47">
        <f t="shared" si="12"/>
        <v>9</v>
      </c>
      <c r="T47">
        <f t="shared" si="13"/>
        <v>9783</v>
      </c>
    </row>
    <row r="48" spans="1:20" x14ac:dyDescent="0.35">
      <c r="A48" t="str">
        <f t="shared" ref="A48" si="19">A16</f>
        <v>Denmark</v>
      </c>
      <c r="B48">
        <f t="shared" ref="B48:J48" si="20">RANK(B16,B$13:B$39,0)</f>
        <v>4</v>
      </c>
      <c r="C48">
        <f t="shared" si="20"/>
        <v>4</v>
      </c>
      <c r="D48">
        <f t="shared" si="20"/>
        <v>6</v>
      </c>
      <c r="E48">
        <f t="shared" si="20"/>
        <v>2</v>
      </c>
      <c r="F48">
        <f t="shared" si="20"/>
        <v>3</v>
      </c>
      <c r="G48">
        <f t="shared" si="20"/>
        <v>8</v>
      </c>
      <c r="H48">
        <f t="shared" si="20"/>
        <v>8</v>
      </c>
      <c r="I48">
        <f t="shared" si="20"/>
        <v>6</v>
      </c>
      <c r="J48">
        <f t="shared" si="20"/>
        <v>12</v>
      </c>
      <c r="K48">
        <f t="shared" si="16"/>
        <v>24</v>
      </c>
      <c r="L48">
        <f t="shared" si="5"/>
        <v>24</v>
      </c>
      <c r="M48">
        <f t="shared" si="6"/>
        <v>22</v>
      </c>
      <c r="N48">
        <f t="shared" si="7"/>
        <v>26</v>
      </c>
      <c r="O48">
        <f t="shared" si="8"/>
        <v>25</v>
      </c>
      <c r="P48">
        <f t="shared" si="9"/>
        <v>20</v>
      </c>
      <c r="Q48">
        <f t="shared" si="10"/>
        <v>20</v>
      </c>
      <c r="R48">
        <f t="shared" si="11"/>
        <v>22</v>
      </c>
      <c r="S48">
        <f t="shared" si="12"/>
        <v>16</v>
      </c>
      <c r="T48">
        <f t="shared" si="13"/>
        <v>5987</v>
      </c>
    </row>
    <row r="49" spans="1:20" x14ac:dyDescent="0.35">
      <c r="A49" t="str">
        <f t="shared" ref="A49" si="21">A17</f>
        <v>Estonia</v>
      </c>
      <c r="B49">
        <f t="shared" ref="B49:J49" si="22">RANK(B17,B$13:B$39,0)</f>
        <v>4</v>
      </c>
      <c r="C49">
        <f t="shared" si="22"/>
        <v>4</v>
      </c>
      <c r="D49">
        <f t="shared" si="22"/>
        <v>6</v>
      </c>
      <c r="E49">
        <f t="shared" si="22"/>
        <v>2</v>
      </c>
      <c r="F49">
        <f t="shared" si="22"/>
        <v>3</v>
      </c>
      <c r="G49">
        <f t="shared" si="22"/>
        <v>20</v>
      </c>
      <c r="H49">
        <f t="shared" si="22"/>
        <v>23</v>
      </c>
      <c r="I49">
        <f t="shared" si="22"/>
        <v>18</v>
      </c>
      <c r="J49">
        <f t="shared" si="22"/>
        <v>15</v>
      </c>
      <c r="K49">
        <f t="shared" si="16"/>
        <v>24</v>
      </c>
      <c r="L49">
        <f t="shared" si="5"/>
        <v>24</v>
      </c>
      <c r="M49">
        <f t="shared" si="6"/>
        <v>22</v>
      </c>
      <c r="N49">
        <f t="shared" si="7"/>
        <v>26</v>
      </c>
      <c r="O49">
        <f t="shared" si="8"/>
        <v>25</v>
      </c>
      <c r="P49">
        <f t="shared" si="9"/>
        <v>8</v>
      </c>
      <c r="Q49">
        <f t="shared" si="10"/>
        <v>5</v>
      </c>
      <c r="R49">
        <f t="shared" si="11"/>
        <v>10</v>
      </c>
      <c r="S49">
        <f t="shared" si="12"/>
        <v>13</v>
      </c>
      <c r="T49">
        <f t="shared" si="13"/>
        <v>15721</v>
      </c>
    </row>
    <row r="50" spans="1:20" x14ac:dyDescent="0.35">
      <c r="A50" t="str">
        <f t="shared" ref="A50" si="23">A18</f>
        <v>Finland</v>
      </c>
      <c r="B50">
        <f t="shared" ref="B50:J50" si="24">RANK(B18,B$13:B$39,0)</f>
        <v>4</v>
      </c>
      <c r="C50">
        <f t="shared" si="24"/>
        <v>4</v>
      </c>
      <c r="D50">
        <f t="shared" si="24"/>
        <v>6</v>
      </c>
      <c r="E50">
        <f t="shared" si="24"/>
        <v>2</v>
      </c>
      <c r="F50">
        <f t="shared" si="24"/>
        <v>3</v>
      </c>
      <c r="G50">
        <f t="shared" si="24"/>
        <v>10</v>
      </c>
      <c r="H50">
        <f t="shared" si="24"/>
        <v>25</v>
      </c>
      <c r="I50">
        <f t="shared" si="24"/>
        <v>8</v>
      </c>
      <c r="J50">
        <f t="shared" si="24"/>
        <v>16</v>
      </c>
      <c r="K50">
        <f t="shared" si="16"/>
        <v>24</v>
      </c>
      <c r="L50">
        <f t="shared" si="5"/>
        <v>24</v>
      </c>
      <c r="M50">
        <f t="shared" si="6"/>
        <v>22</v>
      </c>
      <c r="N50">
        <f t="shared" si="7"/>
        <v>26</v>
      </c>
      <c r="O50">
        <f t="shared" si="8"/>
        <v>25</v>
      </c>
      <c r="P50">
        <f t="shared" si="9"/>
        <v>18</v>
      </c>
      <c r="Q50">
        <f t="shared" si="10"/>
        <v>3</v>
      </c>
      <c r="R50">
        <f t="shared" si="11"/>
        <v>20</v>
      </c>
      <c r="S50">
        <f t="shared" si="12"/>
        <v>12</v>
      </c>
      <c r="T50">
        <f t="shared" si="13"/>
        <v>8260</v>
      </c>
    </row>
    <row r="51" spans="1:20" x14ac:dyDescent="0.35">
      <c r="A51" t="str">
        <f t="shared" ref="A51" si="25">A19</f>
        <v>France</v>
      </c>
      <c r="B51">
        <f t="shared" ref="B51:J51" si="26">RANK(B19,B$13:B$39,0)</f>
        <v>3</v>
      </c>
      <c r="C51">
        <f t="shared" si="26"/>
        <v>4</v>
      </c>
      <c r="D51">
        <f t="shared" si="26"/>
        <v>6</v>
      </c>
      <c r="E51">
        <f t="shared" si="26"/>
        <v>2</v>
      </c>
      <c r="F51">
        <f t="shared" si="26"/>
        <v>3</v>
      </c>
      <c r="G51">
        <f t="shared" si="26"/>
        <v>5</v>
      </c>
      <c r="H51">
        <f t="shared" si="26"/>
        <v>14</v>
      </c>
      <c r="I51">
        <f t="shared" si="26"/>
        <v>11</v>
      </c>
      <c r="J51">
        <f t="shared" si="26"/>
        <v>21</v>
      </c>
      <c r="K51">
        <f t="shared" si="16"/>
        <v>25</v>
      </c>
      <c r="L51">
        <f t="shared" si="5"/>
        <v>24</v>
      </c>
      <c r="M51">
        <f t="shared" si="6"/>
        <v>22</v>
      </c>
      <c r="N51">
        <f t="shared" si="7"/>
        <v>26</v>
      </c>
      <c r="O51">
        <f t="shared" si="8"/>
        <v>25</v>
      </c>
      <c r="P51">
        <f t="shared" si="9"/>
        <v>23</v>
      </c>
      <c r="Q51">
        <f t="shared" si="10"/>
        <v>14</v>
      </c>
      <c r="R51">
        <f t="shared" si="11"/>
        <v>17</v>
      </c>
      <c r="S51">
        <f t="shared" si="12"/>
        <v>7</v>
      </c>
      <c r="T51">
        <f t="shared" si="13"/>
        <v>5345</v>
      </c>
    </row>
    <row r="52" spans="1:20" x14ac:dyDescent="0.35">
      <c r="A52" t="str">
        <f t="shared" ref="A52" si="27">A20</f>
        <v>Germany</v>
      </c>
      <c r="B52">
        <f t="shared" ref="B52:J52" si="28">RANK(B20,B$13:B$39,0)</f>
        <v>4</v>
      </c>
      <c r="C52">
        <f t="shared" si="28"/>
        <v>4</v>
      </c>
      <c r="D52">
        <f t="shared" si="28"/>
        <v>6</v>
      </c>
      <c r="E52">
        <f t="shared" si="28"/>
        <v>2</v>
      </c>
      <c r="F52">
        <f t="shared" si="28"/>
        <v>3</v>
      </c>
      <c r="G52">
        <f t="shared" si="28"/>
        <v>21</v>
      </c>
      <c r="H52">
        <f t="shared" si="28"/>
        <v>5</v>
      </c>
      <c r="I52">
        <f t="shared" si="28"/>
        <v>14</v>
      </c>
      <c r="J52">
        <f t="shared" si="28"/>
        <v>8</v>
      </c>
      <c r="K52">
        <f t="shared" si="16"/>
        <v>24</v>
      </c>
      <c r="L52">
        <f t="shared" si="5"/>
        <v>24</v>
      </c>
      <c r="M52">
        <f t="shared" si="6"/>
        <v>22</v>
      </c>
      <c r="N52">
        <f t="shared" si="7"/>
        <v>26</v>
      </c>
      <c r="O52">
        <f t="shared" si="8"/>
        <v>25</v>
      </c>
      <c r="P52">
        <f t="shared" si="9"/>
        <v>7</v>
      </c>
      <c r="Q52">
        <f t="shared" si="10"/>
        <v>23</v>
      </c>
      <c r="R52">
        <f t="shared" si="11"/>
        <v>14</v>
      </c>
      <c r="S52">
        <f t="shared" si="12"/>
        <v>20</v>
      </c>
      <c r="T52">
        <f t="shared" si="13"/>
        <v>3097</v>
      </c>
    </row>
    <row r="53" spans="1:20" x14ac:dyDescent="0.35">
      <c r="A53" t="str">
        <f t="shared" ref="A53" si="29">A21</f>
        <v>Greece</v>
      </c>
      <c r="B53">
        <f t="shared" ref="B53:J53" si="30">RANK(B21,B$13:B$39,0)</f>
        <v>4</v>
      </c>
      <c r="C53">
        <f t="shared" si="30"/>
        <v>4</v>
      </c>
      <c r="D53">
        <f t="shared" si="30"/>
        <v>6</v>
      </c>
      <c r="E53">
        <f t="shared" si="30"/>
        <v>2</v>
      </c>
      <c r="F53">
        <f t="shared" si="30"/>
        <v>3</v>
      </c>
      <c r="G53">
        <f t="shared" si="30"/>
        <v>21</v>
      </c>
      <c r="H53">
        <f t="shared" si="30"/>
        <v>19</v>
      </c>
      <c r="I53">
        <f t="shared" si="30"/>
        <v>13</v>
      </c>
      <c r="J53">
        <f t="shared" si="30"/>
        <v>10</v>
      </c>
      <c r="K53">
        <f t="shared" si="16"/>
        <v>24</v>
      </c>
      <c r="L53">
        <f t="shared" si="5"/>
        <v>24</v>
      </c>
      <c r="M53">
        <f t="shared" si="6"/>
        <v>22</v>
      </c>
      <c r="N53">
        <f t="shared" si="7"/>
        <v>26</v>
      </c>
      <c r="O53">
        <f t="shared" si="8"/>
        <v>25</v>
      </c>
      <c r="P53">
        <f t="shared" si="9"/>
        <v>7</v>
      </c>
      <c r="Q53">
        <f t="shared" si="10"/>
        <v>9</v>
      </c>
      <c r="R53">
        <f t="shared" si="11"/>
        <v>15</v>
      </c>
      <c r="S53">
        <f t="shared" si="12"/>
        <v>18</v>
      </c>
      <c r="T53">
        <f t="shared" si="13"/>
        <v>12708</v>
      </c>
    </row>
    <row r="54" spans="1:20" x14ac:dyDescent="0.35">
      <c r="A54" t="str">
        <f t="shared" ref="A54" si="31">A22</f>
        <v>Hungary</v>
      </c>
      <c r="B54">
        <f t="shared" ref="B54:J54" si="32">RANK(B22,B$13:B$39,0)</f>
        <v>4</v>
      </c>
      <c r="C54">
        <f t="shared" si="32"/>
        <v>4</v>
      </c>
      <c r="D54">
        <f t="shared" si="32"/>
        <v>1</v>
      </c>
      <c r="E54">
        <f t="shared" si="32"/>
        <v>2</v>
      </c>
      <c r="F54">
        <f t="shared" si="32"/>
        <v>3</v>
      </c>
      <c r="G54">
        <f t="shared" si="32"/>
        <v>13</v>
      </c>
      <c r="H54">
        <f t="shared" si="32"/>
        <v>13</v>
      </c>
      <c r="I54">
        <f t="shared" si="32"/>
        <v>16</v>
      </c>
      <c r="J54">
        <f t="shared" si="32"/>
        <v>23</v>
      </c>
      <c r="K54">
        <f t="shared" si="16"/>
        <v>24</v>
      </c>
      <c r="L54">
        <f t="shared" si="5"/>
        <v>24</v>
      </c>
      <c r="M54">
        <f t="shared" si="6"/>
        <v>27</v>
      </c>
      <c r="N54">
        <f t="shared" si="7"/>
        <v>26</v>
      </c>
      <c r="O54">
        <f t="shared" si="8"/>
        <v>25</v>
      </c>
      <c r="P54">
        <f t="shared" si="9"/>
        <v>15</v>
      </c>
      <c r="Q54">
        <f t="shared" si="10"/>
        <v>15</v>
      </c>
      <c r="R54">
        <f t="shared" si="11"/>
        <v>12</v>
      </c>
      <c r="S54">
        <f t="shared" si="12"/>
        <v>5</v>
      </c>
      <c r="T54">
        <f t="shared" si="13"/>
        <v>13358</v>
      </c>
    </row>
    <row r="55" spans="1:20" x14ac:dyDescent="0.35">
      <c r="A55" t="str">
        <f t="shared" ref="A55" si="33">A23</f>
        <v>Iceland</v>
      </c>
      <c r="B55">
        <f t="shared" ref="B55:J55" si="34">RANK(B23,B$13:B$39,0)</f>
        <v>4</v>
      </c>
      <c r="C55">
        <f t="shared" si="34"/>
        <v>4</v>
      </c>
      <c r="D55">
        <f t="shared" si="34"/>
        <v>6</v>
      </c>
      <c r="E55">
        <f t="shared" si="34"/>
        <v>2</v>
      </c>
      <c r="F55">
        <f t="shared" si="34"/>
        <v>3</v>
      </c>
      <c r="G55">
        <f t="shared" si="34"/>
        <v>12</v>
      </c>
      <c r="H55">
        <f t="shared" si="34"/>
        <v>27</v>
      </c>
      <c r="I55">
        <f t="shared" si="34"/>
        <v>3</v>
      </c>
      <c r="J55">
        <f t="shared" si="34"/>
        <v>2</v>
      </c>
      <c r="K55">
        <f t="shared" si="16"/>
        <v>24</v>
      </c>
      <c r="L55">
        <f t="shared" si="5"/>
        <v>24</v>
      </c>
      <c r="M55">
        <f t="shared" si="6"/>
        <v>22</v>
      </c>
      <c r="N55">
        <f t="shared" si="7"/>
        <v>26</v>
      </c>
      <c r="O55">
        <f t="shared" si="8"/>
        <v>25</v>
      </c>
      <c r="P55">
        <f t="shared" si="9"/>
        <v>16</v>
      </c>
      <c r="Q55">
        <f t="shared" si="10"/>
        <v>1</v>
      </c>
      <c r="R55">
        <f t="shared" si="11"/>
        <v>25</v>
      </c>
      <c r="S55">
        <f t="shared" si="12"/>
        <v>26</v>
      </c>
      <c r="T55">
        <f t="shared" si="13"/>
        <v>6262</v>
      </c>
    </row>
    <row r="56" spans="1:20" x14ac:dyDescent="0.35">
      <c r="A56" t="str">
        <f t="shared" ref="A56" si="35">A24</f>
        <v>Ireland</v>
      </c>
      <c r="B56">
        <f t="shared" ref="B56:J56" si="36">RANK(B24,B$13:B$39,0)</f>
        <v>4</v>
      </c>
      <c r="C56">
        <f t="shared" si="36"/>
        <v>4</v>
      </c>
      <c r="D56">
        <f t="shared" si="36"/>
        <v>6</v>
      </c>
      <c r="E56">
        <f t="shared" si="36"/>
        <v>2</v>
      </c>
      <c r="F56">
        <f t="shared" si="36"/>
        <v>3</v>
      </c>
      <c r="G56">
        <f t="shared" si="36"/>
        <v>6</v>
      </c>
      <c r="H56">
        <f t="shared" si="36"/>
        <v>20</v>
      </c>
      <c r="I56">
        <f t="shared" si="36"/>
        <v>23</v>
      </c>
      <c r="J56">
        <f t="shared" si="36"/>
        <v>9</v>
      </c>
      <c r="K56">
        <f t="shared" si="16"/>
        <v>24</v>
      </c>
      <c r="L56">
        <f t="shared" si="5"/>
        <v>24</v>
      </c>
      <c r="M56">
        <f t="shared" si="6"/>
        <v>22</v>
      </c>
      <c r="N56">
        <f t="shared" si="7"/>
        <v>26</v>
      </c>
      <c r="O56">
        <f t="shared" si="8"/>
        <v>25</v>
      </c>
      <c r="P56">
        <f t="shared" si="9"/>
        <v>22</v>
      </c>
      <c r="Q56">
        <f t="shared" si="10"/>
        <v>8</v>
      </c>
      <c r="R56">
        <f t="shared" si="11"/>
        <v>5</v>
      </c>
      <c r="S56">
        <f t="shared" si="12"/>
        <v>19</v>
      </c>
      <c r="T56">
        <f t="shared" si="13"/>
        <v>5750</v>
      </c>
    </row>
    <row r="57" spans="1:20" x14ac:dyDescent="0.35">
      <c r="A57" t="str">
        <f t="shared" ref="A57" si="37">A25</f>
        <v>Italy</v>
      </c>
      <c r="B57">
        <f t="shared" ref="B57:J57" si="38">RANK(B25,B$13:B$39,0)</f>
        <v>4</v>
      </c>
      <c r="C57">
        <f t="shared" si="38"/>
        <v>4</v>
      </c>
      <c r="D57">
        <f t="shared" si="38"/>
        <v>6</v>
      </c>
      <c r="E57">
        <f t="shared" si="38"/>
        <v>2</v>
      </c>
      <c r="F57">
        <f t="shared" si="38"/>
        <v>3</v>
      </c>
      <c r="G57">
        <f t="shared" si="38"/>
        <v>4</v>
      </c>
      <c r="H57">
        <f t="shared" si="38"/>
        <v>7</v>
      </c>
      <c r="I57">
        <f t="shared" si="38"/>
        <v>17</v>
      </c>
      <c r="J57">
        <f t="shared" si="38"/>
        <v>17</v>
      </c>
      <c r="K57">
        <f t="shared" si="16"/>
        <v>24</v>
      </c>
      <c r="L57">
        <f t="shared" si="5"/>
        <v>24</v>
      </c>
      <c r="M57">
        <f t="shared" si="6"/>
        <v>22</v>
      </c>
      <c r="N57">
        <f t="shared" si="7"/>
        <v>26</v>
      </c>
      <c r="O57">
        <f t="shared" si="8"/>
        <v>25</v>
      </c>
      <c r="P57">
        <f t="shared" si="9"/>
        <v>24</v>
      </c>
      <c r="Q57">
        <f t="shared" si="10"/>
        <v>21</v>
      </c>
      <c r="R57">
        <f t="shared" si="11"/>
        <v>11</v>
      </c>
      <c r="S57">
        <f t="shared" si="12"/>
        <v>11</v>
      </c>
      <c r="T57">
        <f t="shared" si="13"/>
        <v>4135</v>
      </c>
    </row>
    <row r="58" spans="1:20" x14ac:dyDescent="0.35">
      <c r="A58" t="str">
        <f t="shared" ref="A58" si="39">A26</f>
        <v>Latvia</v>
      </c>
      <c r="B58">
        <f t="shared" ref="B58:J58" si="40">RANK(B26,B$13:B$39,0)</f>
        <v>4</v>
      </c>
      <c r="C58">
        <f t="shared" si="40"/>
        <v>4</v>
      </c>
      <c r="D58">
        <f t="shared" si="40"/>
        <v>6</v>
      </c>
      <c r="E58">
        <f t="shared" si="40"/>
        <v>2</v>
      </c>
      <c r="F58">
        <f t="shared" si="40"/>
        <v>3</v>
      </c>
      <c r="G58">
        <f t="shared" si="40"/>
        <v>19</v>
      </c>
      <c r="H58">
        <f t="shared" si="40"/>
        <v>22</v>
      </c>
      <c r="I58">
        <f t="shared" si="40"/>
        <v>19</v>
      </c>
      <c r="J58">
        <f t="shared" si="40"/>
        <v>25</v>
      </c>
      <c r="K58">
        <f t="shared" si="16"/>
        <v>24</v>
      </c>
      <c r="L58">
        <f t="shared" si="5"/>
        <v>24</v>
      </c>
      <c r="M58">
        <f t="shared" si="6"/>
        <v>22</v>
      </c>
      <c r="N58">
        <f t="shared" si="7"/>
        <v>26</v>
      </c>
      <c r="O58">
        <f t="shared" si="8"/>
        <v>25</v>
      </c>
      <c r="P58">
        <f t="shared" si="9"/>
        <v>9</v>
      </c>
      <c r="Q58">
        <f t="shared" si="10"/>
        <v>6</v>
      </c>
      <c r="R58">
        <f t="shared" si="11"/>
        <v>9</v>
      </c>
      <c r="S58">
        <f t="shared" si="12"/>
        <v>3</v>
      </c>
      <c r="T58">
        <f t="shared" si="13"/>
        <v>15720</v>
      </c>
    </row>
    <row r="59" spans="1:20" x14ac:dyDescent="0.35">
      <c r="A59" t="str">
        <f t="shared" ref="A59" si="41">A27</f>
        <v>Lithuania</v>
      </c>
      <c r="B59">
        <f t="shared" ref="B59:J59" si="42">RANK(B27,B$13:B$39,0)</f>
        <v>4</v>
      </c>
      <c r="C59">
        <f t="shared" si="42"/>
        <v>4</v>
      </c>
      <c r="D59">
        <f t="shared" si="42"/>
        <v>4</v>
      </c>
      <c r="E59">
        <f t="shared" si="42"/>
        <v>2</v>
      </c>
      <c r="F59">
        <f t="shared" si="42"/>
        <v>3</v>
      </c>
      <c r="G59">
        <f t="shared" si="42"/>
        <v>17</v>
      </c>
      <c r="H59">
        <f t="shared" si="42"/>
        <v>21</v>
      </c>
      <c r="I59">
        <f t="shared" si="42"/>
        <v>20</v>
      </c>
      <c r="J59">
        <f t="shared" si="42"/>
        <v>24</v>
      </c>
      <c r="K59">
        <f t="shared" si="16"/>
        <v>24</v>
      </c>
      <c r="L59">
        <f t="shared" si="5"/>
        <v>24</v>
      </c>
      <c r="M59">
        <f t="shared" si="6"/>
        <v>24</v>
      </c>
      <c r="N59">
        <f t="shared" si="7"/>
        <v>26</v>
      </c>
      <c r="O59">
        <f t="shared" si="8"/>
        <v>25</v>
      </c>
      <c r="P59">
        <f t="shared" si="9"/>
        <v>11</v>
      </c>
      <c r="Q59">
        <f t="shared" si="10"/>
        <v>7</v>
      </c>
      <c r="R59">
        <f t="shared" si="11"/>
        <v>8</v>
      </c>
      <c r="S59">
        <f t="shared" si="12"/>
        <v>4</v>
      </c>
      <c r="T59">
        <f t="shared" si="13"/>
        <v>16018</v>
      </c>
    </row>
    <row r="60" spans="1:20" x14ac:dyDescent="0.35">
      <c r="A60" t="str">
        <f t="shared" ref="A60" si="43">A28</f>
        <v>Luxembourg</v>
      </c>
      <c r="B60">
        <f t="shared" ref="B60:J60" si="44">RANK(B28,B$13:B$39,0)</f>
        <v>4</v>
      </c>
      <c r="C60">
        <f t="shared" si="44"/>
        <v>4</v>
      </c>
      <c r="D60">
        <f t="shared" si="44"/>
        <v>6</v>
      </c>
      <c r="E60">
        <f t="shared" si="44"/>
        <v>2</v>
      </c>
      <c r="F60">
        <f t="shared" si="44"/>
        <v>3</v>
      </c>
      <c r="G60">
        <f t="shared" si="44"/>
        <v>7</v>
      </c>
      <c r="H60">
        <f t="shared" si="44"/>
        <v>6</v>
      </c>
      <c r="I60">
        <f t="shared" si="44"/>
        <v>5</v>
      </c>
      <c r="J60">
        <f t="shared" si="44"/>
        <v>4</v>
      </c>
      <c r="K60">
        <f t="shared" si="16"/>
        <v>24</v>
      </c>
      <c r="L60">
        <f t="shared" si="5"/>
        <v>24</v>
      </c>
      <c r="M60">
        <f t="shared" si="6"/>
        <v>22</v>
      </c>
      <c r="N60">
        <f t="shared" si="7"/>
        <v>26</v>
      </c>
      <c r="O60">
        <f t="shared" si="8"/>
        <v>25</v>
      </c>
      <c r="P60">
        <f t="shared" si="9"/>
        <v>21</v>
      </c>
      <c r="Q60">
        <f t="shared" si="10"/>
        <v>22</v>
      </c>
      <c r="R60">
        <f t="shared" si="11"/>
        <v>23</v>
      </c>
      <c r="S60">
        <f t="shared" si="12"/>
        <v>24</v>
      </c>
      <c r="T60">
        <f t="shared" si="13"/>
        <v>6079</v>
      </c>
    </row>
    <row r="61" spans="1:20" x14ac:dyDescent="0.35">
      <c r="A61" t="str">
        <f t="shared" ref="A61" si="45">A29</f>
        <v>Malta</v>
      </c>
      <c r="B61">
        <f t="shared" ref="B61:J61" si="46">RANK(B29,B$13:B$39,0)</f>
        <v>4</v>
      </c>
      <c r="C61">
        <f t="shared" si="46"/>
        <v>4</v>
      </c>
      <c r="D61">
        <f t="shared" si="46"/>
        <v>6</v>
      </c>
      <c r="E61">
        <f t="shared" si="46"/>
        <v>2</v>
      </c>
      <c r="F61">
        <f t="shared" si="46"/>
        <v>3</v>
      </c>
      <c r="G61">
        <f t="shared" si="46"/>
        <v>21</v>
      </c>
      <c r="H61">
        <f t="shared" si="46"/>
        <v>1</v>
      </c>
      <c r="I61">
        <f t="shared" si="46"/>
        <v>2</v>
      </c>
      <c r="J61">
        <f t="shared" si="46"/>
        <v>1</v>
      </c>
      <c r="K61">
        <f t="shared" si="16"/>
        <v>24</v>
      </c>
      <c r="L61">
        <f t="shared" si="5"/>
        <v>24</v>
      </c>
      <c r="M61">
        <f t="shared" si="6"/>
        <v>22</v>
      </c>
      <c r="N61">
        <f t="shared" si="7"/>
        <v>26</v>
      </c>
      <c r="O61">
        <f t="shared" si="8"/>
        <v>25</v>
      </c>
      <c r="P61">
        <f t="shared" si="9"/>
        <v>7</v>
      </c>
      <c r="Q61">
        <f t="shared" si="10"/>
        <v>27</v>
      </c>
      <c r="R61">
        <f t="shared" si="11"/>
        <v>26</v>
      </c>
      <c r="S61">
        <f t="shared" si="12"/>
        <v>27</v>
      </c>
      <c r="T61">
        <f t="shared" si="13"/>
        <v>12167</v>
      </c>
    </row>
    <row r="62" spans="1:20" x14ac:dyDescent="0.35">
      <c r="A62" t="str">
        <f t="shared" ref="A62" si="47">A30</f>
        <v>Netherlands</v>
      </c>
      <c r="B62">
        <f t="shared" ref="B62:J62" si="48">RANK(B30,B$13:B$39,0)</f>
        <v>4</v>
      </c>
      <c r="C62">
        <f t="shared" si="48"/>
        <v>4</v>
      </c>
      <c r="D62">
        <f t="shared" si="48"/>
        <v>6</v>
      </c>
      <c r="E62">
        <f t="shared" si="48"/>
        <v>2</v>
      </c>
      <c r="F62">
        <f t="shared" si="48"/>
        <v>3</v>
      </c>
      <c r="G62">
        <f t="shared" si="48"/>
        <v>1</v>
      </c>
      <c r="H62">
        <f t="shared" si="48"/>
        <v>2</v>
      </c>
      <c r="I62">
        <f t="shared" si="48"/>
        <v>4</v>
      </c>
      <c r="J62">
        <f t="shared" si="48"/>
        <v>14</v>
      </c>
      <c r="K62">
        <f t="shared" si="16"/>
        <v>24</v>
      </c>
      <c r="L62">
        <f t="shared" si="5"/>
        <v>24</v>
      </c>
      <c r="M62">
        <f t="shared" si="6"/>
        <v>22</v>
      </c>
      <c r="N62">
        <f t="shared" si="7"/>
        <v>26</v>
      </c>
      <c r="O62">
        <f t="shared" si="8"/>
        <v>25</v>
      </c>
      <c r="P62">
        <f t="shared" si="9"/>
        <v>27</v>
      </c>
      <c r="Q62">
        <f t="shared" si="10"/>
        <v>26</v>
      </c>
      <c r="R62">
        <f t="shared" si="11"/>
        <v>24</v>
      </c>
      <c r="S62">
        <f t="shared" si="12"/>
        <v>14</v>
      </c>
      <c r="T62">
        <f t="shared" si="13"/>
        <v>3760</v>
      </c>
    </row>
    <row r="63" spans="1:20" x14ac:dyDescent="0.35">
      <c r="A63" t="str">
        <f t="shared" ref="A63" si="49">A31</f>
        <v>Norway</v>
      </c>
      <c r="B63">
        <f t="shared" ref="B63:J63" si="50">RANK(B31,B$13:B$39,0)</f>
        <v>2</v>
      </c>
      <c r="C63">
        <f t="shared" si="50"/>
        <v>4</v>
      </c>
      <c r="D63">
        <f t="shared" si="50"/>
        <v>6</v>
      </c>
      <c r="E63">
        <f t="shared" si="50"/>
        <v>2</v>
      </c>
      <c r="F63">
        <f t="shared" si="50"/>
        <v>3</v>
      </c>
      <c r="G63">
        <f t="shared" si="50"/>
        <v>9</v>
      </c>
      <c r="H63">
        <f t="shared" si="50"/>
        <v>26</v>
      </c>
      <c r="I63">
        <f t="shared" si="50"/>
        <v>9</v>
      </c>
      <c r="J63">
        <f t="shared" si="50"/>
        <v>6</v>
      </c>
      <c r="K63">
        <f t="shared" si="16"/>
        <v>26</v>
      </c>
      <c r="L63">
        <f t="shared" si="5"/>
        <v>24</v>
      </c>
      <c r="M63">
        <f t="shared" si="6"/>
        <v>22</v>
      </c>
      <c r="N63">
        <f t="shared" si="7"/>
        <v>26</v>
      </c>
      <c r="O63">
        <f t="shared" si="8"/>
        <v>25</v>
      </c>
      <c r="P63">
        <f t="shared" si="9"/>
        <v>19</v>
      </c>
      <c r="Q63">
        <f t="shared" si="10"/>
        <v>2</v>
      </c>
      <c r="R63">
        <f t="shared" si="11"/>
        <v>19</v>
      </c>
      <c r="S63">
        <f t="shared" si="12"/>
        <v>22</v>
      </c>
      <c r="T63">
        <f t="shared" si="13"/>
        <v>6042</v>
      </c>
    </row>
    <row r="64" spans="1:20" x14ac:dyDescent="0.35">
      <c r="A64" t="str">
        <f t="shared" ref="A64" si="51">A32</f>
        <v>Poland</v>
      </c>
      <c r="B64">
        <f t="shared" ref="B64:J64" si="52">RANK(B32,B$13:B$39,0)</f>
        <v>4</v>
      </c>
      <c r="C64">
        <f t="shared" si="52"/>
        <v>4</v>
      </c>
      <c r="D64">
        <f t="shared" si="52"/>
        <v>6</v>
      </c>
      <c r="E64">
        <f t="shared" si="52"/>
        <v>2</v>
      </c>
      <c r="F64">
        <f t="shared" si="52"/>
        <v>3</v>
      </c>
      <c r="G64">
        <f t="shared" si="52"/>
        <v>18</v>
      </c>
      <c r="H64">
        <f t="shared" si="52"/>
        <v>10</v>
      </c>
      <c r="I64">
        <f t="shared" si="52"/>
        <v>24</v>
      </c>
      <c r="J64">
        <f t="shared" si="52"/>
        <v>27</v>
      </c>
      <c r="K64">
        <f t="shared" si="16"/>
        <v>24</v>
      </c>
      <c r="L64">
        <f t="shared" si="5"/>
        <v>24</v>
      </c>
      <c r="M64">
        <f t="shared" si="6"/>
        <v>22</v>
      </c>
      <c r="N64">
        <f t="shared" si="7"/>
        <v>26</v>
      </c>
      <c r="O64">
        <f t="shared" si="8"/>
        <v>25</v>
      </c>
      <c r="P64">
        <f t="shared" si="9"/>
        <v>10</v>
      </c>
      <c r="Q64">
        <f t="shared" si="10"/>
        <v>18</v>
      </c>
      <c r="R64">
        <f t="shared" si="11"/>
        <v>4</v>
      </c>
      <c r="S64">
        <f t="shared" si="12"/>
        <v>1</v>
      </c>
      <c r="T64">
        <f t="shared" si="13"/>
        <v>4746</v>
      </c>
    </row>
    <row r="65" spans="1:20" x14ac:dyDescent="0.35">
      <c r="A65" t="str">
        <f t="shared" ref="A65" si="53">A33</f>
        <v>Portugal</v>
      </c>
      <c r="B65">
        <f t="shared" ref="B65:J65" si="54">RANK(B33,B$13:B$39,0)</f>
        <v>4</v>
      </c>
      <c r="C65">
        <f t="shared" si="54"/>
        <v>4</v>
      </c>
      <c r="D65">
        <f t="shared" si="54"/>
        <v>2</v>
      </c>
      <c r="E65">
        <f t="shared" si="54"/>
        <v>1</v>
      </c>
      <c r="F65">
        <f t="shared" si="54"/>
        <v>1</v>
      </c>
      <c r="G65">
        <f t="shared" si="54"/>
        <v>21</v>
      </c>
      <c r="H65">
        <f t="shared" si="54"/>
        <v>11</v>
      </c>
      <c r="I65">
        <f t="shared" si="54"/>
        <v>22</v>
      </c>
      <c r="J65">
        <f t="shared" si="54"/>
        <v>5</v>
      </c>
      <c r="K65">
        <f t="shared" si="16"/>
        <v>24</v>
      </c>
      <c r="L65">
        <f t="shared" si="5"/>
        <v>24</v>
      </c>
      <c r="M65">
        <f t="shared" si="6"/>
        <v>26</v>
      </c>
      <c r="N65">
        <f t="shared" si="7"/>
        <v>27</v>
      </c>
      <c r="O65">
        <f t="shared" si="8"/>
        <v>27</v>
      </c>
      <c r="P65">
        <f t="shared" si="9"/>
        <v>7</v>
      </c>
      <c r="Q65">
        <f t="shared" si="10"/>
        <v>17</v>
      </c>
      <c r="R65">
        <f t="shared" si="11"/>
        <v>6</v>
      </c>
      <c r="S65">
        <f t="shared" si="12"/>
        <v>23</v>
      </c>
      <c r="T65">
        <f t="shared" si="13"/>
        <v>11549</v>
      </c>
    </row>
    <row r="66" spans="1:20" x14ac:dyDescent="0.35">
      <c r="A66" t="str">
        <f t="shared" ref="A66" si="55">A34</f>
        <v>Romania</v>
      </c>
      <c r="B66">
        <f t="shared" ref="B66:J66" si="56">RANK(B34,B$13:B$39,0)</f>
        <v>4</v>
      </c>
      <c r="C66">
        <f t="shared" si="56"/>
        <v>2</v>
      </c>
      <c r="D66">
        <f t="shared" si="56"/>
        <v>6</v>
      </c>
      <c r="E66">
        <f t="shared" si="56"/>
        <v>2</v>
      </c>
      <c r="F66">
        <f t="shared" si="56"/>
        <v>3</v>
      </c>
      <c r="G66">
        <f t="shared" si="56"/>
        <v>15</v>
      </c>
      <c r="H66">
        <f t="shared" si="56"/>
        <v>18</v>
      </c>
      <c r="I66">
        <f t="shared" si="56"/>
        <v>26</v>
      </c>
      <c r="J66">
        <f t="shared" si="56"/>
        <v>22</v>
      </c>
      <c r="K66">
        <f t="shared" si="16"/>
        <v>24</v>
      </c>
      <c r="L66">
        <f t="shared" si="5"/>
        <v>26</v>
      </c>
      <c r="M66">
        <f t="shared" si="6"/>
        <v>22</v>
      </c>
      <c r="N66">
        <f t="shared" si="7"/>
        <v>26</v>
      </c>
      <c r="O66">
        <f t="shared" si="8"/>
        <v>25</v>
      </c>
      <c r="P66">
        <f t="shared" si="9"/>
        <v>13</v>
      </c>
      <c r="Q66">
        <f t="shared" si="10"/>
        <v>10</v>
      </c>
      <c r="R66">
        <f t="shared" si="11"/>
        <v>2</v>
      </c>
      <c r="S66">
        <f t="shared" si="12"/>
        <v>6</v>
      </c>
      <c r="T66">
        <f t="shared" si="13"/>
        <v>5968</v>
      </c>
    </row>
    <row r="67" spans="1:20" x14ac:dyDescent="0.35">
      <c r="A67" t="str">
        <f t="shared" ref="A67" si="57">A35</f>
        <v>Slovakia</v>
      </c>
      <c r="B67">
        <f t="shared" ref="B67:J67" si="58">RANK(B35,B$13:B$39,0)</f>
        <v>4</v>
      </c>
      <c r="C67">
        <f t="shared" si="58"/>
        <v>4</v>
      </c>
      <c r="D67">
        <f t="shared" si="58"/>
        <v>6</v>
      </c>
      <c r="E67">
        <f t="shared" si="58"/>
        <v>2</v>
      </c>
      <c r="F67">
        <f t="shared" si="58"/>
        <v>2</v>
      </c>
      <c r="G67">
        <f t="shared" si="58"/>
        <v>14</v>
      </c>
      <c r="H67">
        <f t="shared" si="58"/>
        <v>12</v>
      </c>
      <c r="I67">
        <f t="shared" si="58"/>
        <v>27</v>
      </c>
      <c r="J67">
        <f t="shared" si="58"/>
        <v>20</v>
      </c>
      <c r="K67">
        <f t="shared" si="16"/>
        <v>24</v>
      </c>
      <c r="L67">
        <f t="shared" si="5"/>
        <v>24</v>
      </c>
      <c r="M67">
        <f t="shared" si="6"/>
        <v>22</v>
      </c>
      <c r="N67">
        <f t="shared" si="7"/>
        <v>26</v>
      </c>
      <c r="O67">
        <f t="shared" si="8"/>
        <v>26</v>
      </c>
      <c r="P67">
        <f t="shared" si="9"/>
        <v>14</v>
      </c>
      <c r="Q67">
        <f t="shared" si="10"/>
        <v>16</v>
      </c>
      <c r="R67">
        <f t="shared" si="11"/>
        <v>1</v>
      </c>
      <c r="S67">
        <f t="shared" si="12"/>
        <v>8</v>
      </c>
      <c r="T67">
        <f t="shared" si="13"/>
        <v>10404</v>
      </c>
    </row>
    <row r="68" spans="1:20" x14ac:dyDescent="0.35">
      <c r="A68" t="str">
        <f t="shared" ref="A68" si="59">A36</f>
        <v>Slovenia</v>
      </c>
      <c r="B68">
        <f t="shared" ref="B68:J68" si="60">RANK(B36,B$13:B$39,0)</f>
        <v>4</v>
      </c>
      <c r="C68">
        <f t="shared" si="60"/>
        <v>3</v>
      </c>
      <c r="D68">
        <f t="shared" si="60"/>
        <v>6</v>
      </c>
      <c r="E68">
        <f t="shared" si="60"/>
        <v>2</v>
      </c>
      <c r="F68">
        <f t="shared" si="60"/>
        <v>3</v>
      </c>
      <c r="G68">
        <f t="shared" si="60"/>
        <v>16</v>
      </c>
      <c r="H68">
        <f t="shared" si="60"/>
        <v>15</v>
      </c>
      <c r="I68">
        <f t="shared" si="60"/>
        <v>25</v>
      </c>
      <c r="J68">
        <f t="shared" si="60"/>
        <v>11</v>
      </c>
      <c r="K68">
        <f t="shared" si="16"/>
        <v>24</v>
      </c>
      <c r="L68">
        <f t="shared" si="5"/>
        <v>25</v>
      </c>
      <c r="M68">
        <f t="shared" si="6"/>
        <v>22</v>
      </c>
      <c r="N68">
        <f t="shared" si="7"/>
        <v>26</v>
      </c>
      <c r="O68">
        <f t="shared" si="8"/>
        <v>25</v>
      </c>
      <c r="P68">
        <f t="shared" si="9"/>
        <v>12</v>
      </c>
      <c r="Q68">
        <f t="shared" si="10"/>
        <v>13</v>
      </c>
      <c r="R68">
        <f t="shared" si="11"/>
        <v>3</v>
      </c>
      <c r="S68">
        <f t="shared" si="12"/>
        <v>17</v>
      </c>
      <c r="T68">
        <f t="shared" si="13"/>
        <v>9348</v>
      </c>
    </row>
    <row r="69" spans="1:20" x14ac:dyDescent="0.35">
      <c r="A69" t="str">
        <f t="shared" ref="A69" si="61">A37</f>
        <v>Spain</v>
      </c>
      <c r="B69">
        <f t="shared" ref="B69:J69" si="62">RANK(B37,B$13:B$39,0)</f>
        <v>4</v>
      </c>
      <c r="C69">
        <f t="shared" si="62"/>
        <v>4</v>
      </c>
      <c r="D69">
        <f t="shared" si="62"/>
        <v>3</v>
      </c>
      <c r="E69">
        <f t="shared" si="62"/>
        <v>2</v>
      </c>
      <c r="F69">
        <f t="shared" si="62"/>
        <v>3</v>
      </c>
      <c r="G69">
        <f t="shared" si="62"/>
        <v>3</v>
      </c>
      <c r="H69">
        <f t="shared" si="62"/>
        <v>17</v>
      </c>
      <c r="I69">
        <f t="shared" si="62"/>
        <v>12</v>
      </c>
      <c r="J69">
        <f t="shared" si="62"/>
        <v>18</v>
      </c>
      <c r="K69">
        <f t="shared" si="16"/>
        <v>24</v>
      </c>
      <c r="L69">
        <f t="shared" si="5"/>
        <v>24</v>
      </c>
      <c r="M69">
        <f t="shared" si="6"/>
        <v>25</v>
      </c>
      <c r="N69">
        <f t="shared" si="7"/>
        <v>26</v>
      </c>
      <c r="O69">
        <f t="shared" si="8"/>
        <v>25</v>
      </c>
      <c r="P69">
        <f t="shared" si="9"/>
        <v>25</v>
      </c>
      <c r="Q69">
        <f t="shared" si="10"/>
        <v>11</v>
      </c>
      <c r="R69">
        <f t="shared" si="11"/>
        <v>16</v>
      </c>
      <c r="S69">
        <f t="shared" si="12"/>
        <v>10</v>
      </c>
      <c r="T69">
        <f t="shared" si="13"/>
        <v>5860</v>
      </c>
    </row>
    <row r="70" spans="1:20" x14ac:dyDescent="0.35">
      <c r="A70" t="str">
        <f t="shared" ref="A70" si="63">A38</f>
        <v>Sweden</v>
      </c>
      <c r="B70">
        <f t="shared" ref="B70:J70" si="64">RANK(B38,B$13:B$39,0)</f>
        <v>4</v>
      </c>
      <c r="C70">
        <f t="shared" si="64"/>
        <v>4</v>
      </c>
      <c r="D70">
        <f t="shared" si="64"/>
        <v>6</v>
      </c>
      <c r="E70">
        <f t="shared" si="64"/>
        <v>2</v>
      </c>
      <c r="F70">
        <f t="shared" si="64"/>
        <v>3</v>
      </c>
      <c r="G70">
        <f t="shared" si="64"/>
        <v>11</v>
      </c>
      <c r="H70">
        <f t="shared" si="64"/>
        <v>24</v>
      </c>
      <c r="I70">
        <f t="shared" si="64"/>
        <v>7</v>
      </c>
      <c r="J70">
        <f t="shared" si="64"/>
        <v>13</v>
      </c>
      <c r="K70">
        <f t="shared" si="16"/>
        <v>24</v>
      </c>
      <c r="L70">
        <f t="shared" si="5"/>
        <v>24</v>
      </c>
      <c r="M70">
        <f t="shared" si="6"/>
        <v>22</v>
      </c>
      <c r="N70">
        <f t="shared" si="7"/>
        <v>26</v>
      </c>
      <c r="O70">
        <f t="shared" si="8"/>
        <v>25</v>
      </c>
      <c r="P70">
        <f t="shared" si="9"/>
        <v>17</v>
      </c>
      <c r="Q70">
        <f t="shared" si="10"/>
        <v>4</v>
      </c>
      <c r="R70">
        <f t="shared" si="11"/>
        <v>21</v>
      </c>
      <c r="S70">
        <f t="shared" si="12"/>
        <v>15</v>
      </c>
      <c r="T70">
        <f t="shared" si="13"/>
        <v>3132</v>
      </c>
    </row>
    <row r="71" spans="1:20" x14ac:dyDescent="0.35">
      <c r="A71" t="str">
        <f t="shared" ref="A71" si="65">A39</f>
        <v>UK</v>
      </c>
      <c r="B71">
        <f t="shared" ref="B71:J71" si="66">RANK(B39,B$13:B$39,0)</f>
        <v>1</v>
      </c>
      <c r="C71">
        <f t="shared" si="66"/>
        <v>1</v>
      </c>
      <c r="D71">
        <f t="shared" si="66"/>
        <v>5</v>
      </c>
      <c r="E71">
        <f t="shared" si="66"/>
        <v>2</v>
      </c>
      <c r="F71">
        <f t="shared" si="66"/>
        <v>3</v>
      </c>
      <c r="G71">
        <f t="shared" si="66"/>
        <v>2</v>
      </c>
      <c r="H71">
        <f t="shared" si="66"/>
        <v>4</v>
      </c>
      <c r="I71">
        <f t="shared" si="66"/>
        <v>10</v>
      </c>
      <c r="J71">
        <f t="shared" si="66"/>
        <v>7</v>
      </c>
      <c r="K71">
        <f t="shared" si="16"/>
        <v>27</v>
      </c>
      <c r="L71">
        <f t="shared" si="5"/>
        <v>27</v>
      </c>
      <c r="M71">
        <f t="shared" si="6"/>
        <v>23</v>
      </c>
      <c r="N71">
        <f t="shared" si="7"/>
        <v>26</v>
      </c>
      <c r="O71">
        <f t="shared" si="8"/>
        <v>25</v>
      </c>
      <c r="P71">
        <f t="shared" si="9"/>
        <v>26</v>
      </c>
      <c r="Q71">
        <f t="shared" si="10"/>
        <v>24</v>
      </c>
      <c r="R71">
        <f t="shared" si="11"/>
        <v>18</v>
      </c>
      <c r="S71">
        <f t="shared" si="12"/>
        <v>21</v>
      </c>
      <c r="T71">
        <f t="shared" si="13"/>
        <v>7639</v>
      </c>
    </row>
    <row r="75" spans="1:20" ht="18" x14ac:dyDescent="0.35">
      <c r="A75" s="111"/>
    </row>
    <row r="76" spans="1:20" x14ac:dyDescent="0.35">
      <c r="A76" s="112"/>
    </row>
    <row r="79" spans="1:20" ht="15" x14ac:dyDescent="0.35">
      <c r="A79" s="113" t="s">
        <v>973</v>
      </c>
      <c r="B79" s="114">
        <v>2656909</v>
      </c>
      <c r="C79" s="113" t="s">
        <v>974</v>
      </c>
      <c r="D79" s="114">
        <v>27</v>
      </c>
      <c r="E79" s="113" t="s">
        <v>975</v>
      </c>
      <c r="F79" s="114">
        <v>18</v>
      </c>
      <c r="G79" s="113" t="s">
        <v>976</v>
      </c>
      <c r="H79" s="114">
        <v>27</v>
      </c>
      <c r="I79" s="113" t="s">
        <v>977</v>
      </c>
      <c r="J79" s="114">
        <v>0</v>
      </c>
      <c r="K79" s="113" t="s">
        <v>978</v>
      </c>
      <c r="L79" s="114" t="s">
        <v>979</v>
      </c>
    </row>
    <row r="80" spans="1:20" ht="18.5" thickBot="1" x14ac:dyDescent="0.4">
      <c r="A80" s="111"/>
    </row>
    <row r="81" spans="1:20" ht="15" thickBot="1" x14ac:dyDescent="0.4">
      <c r="A81" s="115" t="s">
        <v>980</v>
      </c>
      <c r="B81" s="115" t="s">
        <v>981</v>
      </c>
      <c r="C81" s="115" t="s">
        <v>982</v>
      </c>
      <c r="D81" s="115" t="s">
        <v>983</v>
      </c>
      <c r="E81" s="115" t="s">
        <v>984</v>
      </c>
      <c r="F81" s="115" t="s">
        <v>985</v>
      </c>
      <c r="G81" s="115" t="s">
        <v>986</v>
      </c>
      <c r="H81" s="115" t="s">
        <v>987</v>
      </c>
      <c r="I81" s="115" t="s">
        <v>988</v>
      </c>
      <c r="J81" s="115" t="s">
        <v>989</v>
      </c>
      <c r="K81" s="115" t="s">
        <v>990</v>
      </c>
      <c r="L81" s="115" t="s">
        <v>991</v>
      </c>
      <c r="M81" s="115" t="s">
        <v>992</v>
      </c>
      <c r="N81" s="115" t="s">
        <v>993</v>
      </c>
      <c r="O81" s="115" t="s">
        <v>994</v>
      </c>
      <c r="P81" s="115" t="s">
        <v>995</v>
      </c>
      <c r="Q81" s="115" t="s">
        <v>996</v>
      </c>
      <c r="R81" s="115" t="s">
        <v>997</v>
      </c>
      <c r="S81" s="115" t="s">
        <v>998</v>
      </c>
      <c r="T81" s="115" t="s">
        <v>999</v>
      </c>
    </row>
    <row r="82" spans="1:20" ht="15" thickBot="1" x14ac:dyDescent="0.4">
      <c r="A82" s="115" t="s">
        <v>1000</v>
      </c>
      <c r="B82" s="116">
        <v>4</v>
      </c>
      <c r="C82" s="116">
        <v>4</v>
      </c>
      <c r="D82" s="116">
        <v>6</v>
      </c>
      <c r="E82" s="116">
        <v>2</v>
      </c>
      <c r="F82" s="116">
        <v>3</v>
      </c>
      <c r="G82" s="116">
        <v>21</v>
      </c>
      <c r="H82" s="116">
        <v>3</v>
      </c>
      <c r="I82" s="116">
        <v>1</v>
      </c>
      <c r="J82" s="116">
        <v>26</v>
      </c>
      <c r="K82" s="116">
        <v>24</v>
      </c>
      <c r="L82" s="116">
        <v>24</v>
      </c>
      <c r="M82" s="116">
        <v>22</v>
      </c>
      <c r="N82" s="116">
        <v>26</v>
      </c>
      <c r="O82" s="116">
        <v>25</v>
      </c>
      <c r="P82" s="116">
        <v>7</v>
      </c>
      <c r="Q82" s="116">
        <v>25</v>
      </c>
      <c r="R82" s="116">
        <v>27</v>
      </c>
      <c r="S82" s="116">
        <v>2</v>
      </c>
      <c r="T82" s="116">
        <v>1766</v>
      </c>
    </row>
    <row r="83" spans="1:20" ht="15" thickBot="1" x14ac:dyDescent="0.4">
      <c r="A83" s="115" t="s">
        <v>1001</v>
      </c>
      <c r="B83" s="116">
        <v>4</v>
      </c>
      <c r="C83" s="116">
        <v>4</v>
      </c>
      <c r="D83" s="116">
        <v>6</v>
      </c>
      <c r="E83" s="116">
        <v>2</v>
      </c>
      <c r="F83" s="116">
        <v>3</v>
      </c>
      <c r="G83" s="116">
        <v>21</v>
      </c>
      <c r="H83" s="116">
        <v>16</v>
      </c>
      <c r="I83" s="116">
        <v>21</v>
      </c>
      <c r="J83" s="116">
        <v>3</v>
      </c>
      <c r="K83" s="116">
        <v>24</v>
      </c>
      <c r="L83" s="116">
        <v>24</v>
      </c>
      <c r="M83" s="116">
        <v>22</v>
      </c>
      <c r="N83" s="116">
        <v>26</v>
      </c>
      <c r="O83" s="116">
        <v>25</v>
      </c>
      <c r="P83" s="116">
        <v>7</v>
      </c>
      <c r="Q83" s="116">
        <v>12</v>
      </c>
      <c r="R83" s="116">
        <v>7</v>
      </c>
      <c r="S83" s="116">
        <v>25</v>
      </c>
      <c r="T83" s="116">
        <v>10038</v>
      </c>
    </row>
    <row r="84" spans="1:20" ht="15" thickBot="1" x14ac:dyDescent="0.4">
      <c r="A84" s="115" t="s">
        <v>1002</v>
      </c>
      <c r="B84" s="116">
        <v>4</v>
      </c>
      <c r="C84" s="116">
        <v>4</v>
      </c>
      <c r="D84" s="116">
        <v>6</v>
      </c>
      <c r="E84" s="116">
        <v>2</v>
      </c>
      <c r="F84" s="116">
        <v>3</v>
      </c>
      <c r="G84" s="116">
        <v>21</v>
      </c>
      <c r="H84" s="116">
        <v>9</v>
      </c>
      <c r="I84" s="116">
        <v>15</v>
      </c>
      <c r="J84" s="116">
        <v>19</v>
      </c>
      <c r="K84" s="116">
        <v>24</v>
      </c>
      <c r="L84" s="116">
        <v>24</v>
      </c>
      <c r="M84" s="116">
        <v>22</v>
      </c>
      <c r="N84" s="116">
        <v>26</v>
      </c>
      <c r="O84" s="116">
        <v>25</v>
      </c>
      <c r="P84" s="116">
        <v>7</v>
      </c>
      <c r="Q84" s="116">
        <v>19</v>
      </c>
      <c r="R84" s="116">
        <v>13</v>
      </c>
      <c r="S84" s="116">
        <v>9</v>
      </c>
      <c r="T84" s="116">
        <v>9783</v>
      </c>
    </row>
    <row r="85" spans="1:20" ht="15" thickBot="1" x14ac:dyDescent="0.4">
      <c r="A85" s="115" t="s">
        <v>1003</v>
      </c>
      <c r="B85" s="116">
        <v>4</v>
      </c>
      <c r="C85" s="116">
        <v>4</v>
      </c>
      <c r="D85" s="116">
        <v>6</v>
      </c>
      <c r="E85" s="116">
        <v>2</v>
      </c>
      <c r="F85" s="116">
        <v>3</v>
      </c>
      <c r="G85" s="116">
        <v>8</v>
      </c>
      <c r="H85" s="116">
        <v>8</v>
      </c>
      <c r="I85" s="116">
        <v>6</v>
      </c>
      <c r="J85" s="116">
        <v>12</v>
      </c>
      <c r="K85" s="116">
        <v>24</v>
      </c>
      <c r="L85" s="116">
        <v>24</v>
      </c>
      <c r="M85" s="116">
        <v>22</v>
      </c>
      <c r="N85" s="116">
        <v>26</v>
      </c>
      <c r="O85" s="116">
        <v>25</v>
      </c>
      <c r="P85" s="116">
        <v>20</v>
      </c>
      <c r="Q85" s="116">
        <v>20</v>
      </c>
      <c r="R85" s="116">
        <v>22</v>
      </c>
      <c r="S85" s="116">
        <v>16</v>
      </c>
      <c r="T85" s="116">
        <v>5987</v>
      </c>
    </row>
    <row r="86" spans="1:20" ht="15" thickBot="1" x14ac:dyDescent="0.4">
      <c r="A86" s="115" t="s">
        <v>1004</v>
      </c>
      <c r="B86" s="116">
        <v>4</v>
      </c>
      <c r="C86" s="116">
        <v>4</v>
      </c>
      <c r="D86" s="116">
        <v>6</v>
      </c>
      <c r="E86" s="116">
        <v>2</v>
      </c>
      <c r="F86" s="116">
        <v>3</v>
      </c>
      <c r="G86" s="116">
        <v>20</v>
      </c>
      <c r="H86" s="116">
        <v>23</v>
      </c>
      <c r="I86" s="116">
        <v>18</v>
      </c>
      <c r="J86" s="116">
        <v>15</v>
      </c>
      <c r="K86" s="116">
        <v>24</v>
      </c>
      <c r="L86" s="116">
        <v>24</v>
      </c>
      <c r="M86" s="116">
        <v>22</v>
      </c>
      <c r="N86" s="116">
        <v>26</v>
      </c>
      <c r="O86" s="116">
        <v>25</v>
      </c>
      <c r="P86" s="116">
        <v>8</v>
      </c>
      <c r="Q86" s="116">
        <v>5</v>
      </c>
      <c r="R86" s="116">
        <v>10</v>
      </c>
      <c r="S86" s="116">
        <v>13</v>
      </c>
      <c r="T86" s="116">
        <v>15721</v>
      </c>
    </row>
    <row r="87" spans="1:20" ht="15" thickBot="1" x14ac:dyDescent="0.4">
      <c r="A87" s="115" t="s">
        <v>1005</v>
      </c>
      <c r="B87" s="116">
        <v>4</v>
      </c>
      <c r="C87" s="116">
        <v>4</v>
      </c>
      <c r="D87" s="116">
        <v>6</v>
      </c>
      <c r="E87" s="116">
        <v>2</v>
      </c>
      <c r="F87" s="116">
        <v>3</v>
      </c>
      <c r="G87" s="116">
        <v>10</v>
      </c>
      <c r="H87" s="116">
        <v>25</v>
      </c>
      <c r="I87" s="116">
        <v>8</v>
      </c>
      <c r="J87" s="116">
        <v>16</v>
      </c>
      <c r="K87" s="116">
        <v>24</v>
      </c>
      <c r="L87" s="116">
        <v>24</v>
      </c>
      <c r="M87" s="116">
        <v>22</v>
      </c>
      <c r="N87" s="116">
        <v>26</v>
      </c>
      <c r="O87" s="116">
        <v>25</v>
      </c>
      <c r="P87" s="116">
        <v>18</v>
      </c>
      <c r="Q87" s="116">
        <v>3</v>
      </c>
      <c r="R87" s="116">
        <v>20</v>
      </c>
      <c r="S87" s="116">
        <v>12</v>
      </c>
      <c r="T87" s="116">
        <v>8260</v>
      </c>
    </row>
    <row r="88" spans="1:20" ht="15" thickBot="1" x14ac:dyDescent="0.4">
      <c r="A88" s="115" t="s">
        <v>1006</v>
      </c>
      <c r="B88" s="116">
        <v>3</v>
      </c>
      <c r="C88" s="116">
        <v>4</v>
      </c>
      <c r="D88" s="116">
        <v>6</v>
      </c>
      <c r="E88" s="116">
        <v>2</v>
      </c>
      <c r="F88" s="116">
        <v>3</v>
      </c>
      <c r="G88" s="116">
        <v>5</v>
      </c>
      <c r="H88" s="116">
        <v>14</v>
      </c>
      <c r="I88" s="116">
        <v>11</v>
      </c>
      <c r="J88" s="116">
        <v>21</v>
      </c>
      <c r="K88" s="116">
        <v>25</v>
      </c>
      <c r="L88" s="116">
        <v>24</v>
      </c>
      <c r="M88" s="116">
        <v>22</v>
      </c>
      <c r="N88" s="116">
        <v>26</v>
      </c>
      <c r="O88" s="116">
        <v>25</v>
      </c>
      <c r="P88" s="116">
        <v>23</v>
      </c>
      <c r="Q88" s="116">
        <v>14</v>
      </c>
      <c r="R88" s="116">
        <v>17</v>
      </c>
      <c r="S88" s="116">
        <v>7</v>
      </c>
      <c r="T88" s="116">
        <v>5345</v>
      </c>
    </row>
    <row r="89" spans="1:20" ht="15" thickBot="1" x14ac:dyDescent="0.4">
      <c r="A89" s="115" t="s">
        <v>1007</v>
      </c>
      <c r="B89" s="116">
        <v>4</v>
      </c>
      <c r="C89" s="116">
        <v>4</v>
      </c>
      <c r="D89" s="116">
        <v>6</v>
      </c>
      <c r="E89" s="116">
        <v>2</v>
      </c>
      <c r="F89" s="116">
        <v>3</v>
      </c>
      <c r="G89" s="116">
        <v>21</v>
      </c>
      <c r="H89" s="116">
        <v>5</v>
      </c>
      <c r="I89" s="116">
        <v>14</v>
      </c>
      <c r="J89" s="116">
        <v>8</v>
      </c>
      <c r="K89" s="116">
        <v>24</v>
      </c>
      <c r="L89" s="116">
        <v>24</v>
      </c>
      <c r="M89" s="116">
        <v>22</v>
      </c>
      <c r="N89" s="116">
        <v>26</v>
      </c>
      <c r="O89" s="116">
        <v>25</v>
      </c>
      <c r="P89" s="116">
        <v>7</v>
      </c>
      <c r="Q89" s="116">
        <v>23</v>
      </c>
      <c r="R89" s="116">
        <v>14</v>
      </c>
      <c r="S89" s="116">
        <v>20</v>
      </c>
      <c r="T89" s="116">
        <v>3097</v>
      </c>
    </row>
    <row r="90" spans="1:20" ht="15" thickBot="1" x14ac:dyDescent="0.4">
      <c r="A90" s="115" t="s">
        <v>1008</v>
      </c>
      <c r="B90" s="116">
        <v>4</v>
      </c>
      <c r="C90" s="116">
        <v>4</v>
      </c>
      <c r="D90" s="116">
        <v>6</v>
      </c>
      <c r="E90" s="116">
        <v>2</v>
      </c>
      <c r="F90" s="116">
        <v>3</v>
      </c>
      <c r="G90" s="116">
        <v>21</v>
      </c>
      <c r="H90" s="116">
        <v>19</v>
      </c>
      <c r="I90" s="116">
        <v>13</v>
      </c>
      <c r="J90" s="116">
        <v>10</v>
      </c>
      <c r="K90" s="116">
        <v>24</v>
      </c>
      <c r="L90" s="116">
        <v>24</v>
      </c>
      <c r="M90" s="116">
        <v>22</v>
      </c>
      <c r="N90" s="116">
        <v>26</v>
      </c>
      <c r="O90" s="116">
        <v>25</v>
      </c>
      <c r="P90" s="116">
        <v>7</v>
      </c>
      <c r="Q90" s="116">
        <v>9</v>
      </c>
      <c r="R90" s="116">
        <v>15</v>
      </c>
      <c r="S90" s="116">
        <v>18</v>
      </c>
      <c r="T90" s="116">
        <v>12708</v>
      </c>
    </row>
    <row r="91" spans="1:20" ht="15" thickBot="1" x14ac:dyDescent="0.4">
      <c r="A91" s="115" t="s">
        <v>1009</v>
      </c>
      <c r="B91" s="116">
        <v>4</v>
      </c>
      <c r="C91" s="116">
        <v>4</v>
      </c>
      <c r="D91" s="116">
        <v>1</v>
      </c>
      <c r="E91" s="116">
        <v>2</v>
      </c>
      <c r="F91" s="116">
        <v>3</v>
      </c>
      <c r="G91" s="116">
        <v>13</v>
      </c>
      <c r="H91" s="116">
        <v>13</v>
      </c>
      <c r="I91" s="116">
        <v>16</v>
      </c>
      <c r="J91" s="116">
        <v>23</v>
      </c>
      <c r="K91" s="116">
        <v>24</v>
      </c>
      <c r="L91" s="116">
        <v>24</v>
      </c>
      <c r="M91" s="116">
        <v>27</v>
      </c>
      <c r="N91" s="116">
        <v>26</v>
      </c>
      <c r="O91" s="116">
        <v>25</v>
      </c>
      <c r="P91" s="116">
        <v>15</v>
      </c>
      <c r="Q91" s="116">
        <v>15</v>
      </c>
      <c r="R91" s="116">
        <v>12</v>
      </c>
      <c r="S91" s="116">
        <v>5</v>
      </c>
      <c r="T91" s="116">
        <v>13358</v>
      </c>
    </row>
    <row r="92" spans="1:20" ht="15" thickBot="1" x14ac:dyDescent="0.4">
      <c r="A92" s="115" t="s">
        <v>1010</v>
      </c>
      <c r="B92" s="116">
        <v>4</v>
      </c>
      <c r="C92" s="116">
        <v>4</v>
      </c>
      <c r="D92" s="116">
        <v>6</v>
      </c>
      <c r="E92" s="116">
        <v>2</v>
      </c>
      <c r="F92" s="116">
        <v>3</v>
      </c>
      <c r="G92" s="116">
        <v>12</v>
      </c>
      <c r="H92" s="116">
        <v>27</v>
      </c>
      <c r="I92" s="116">
        <v>3</v>
      </c>
      <c r="J92" s="116">
        <v>2</v>
      </c>
      <c r="K92" s="116">
        <v>24</v>
      </c>
      <c r="L92" s="116">
        <v>24</v>
      </c>
      <c r="M92" s="116">
        <v>22</v>
      </c>
      <c r="N92" s="116">
        <v>26</v>
      </c>
      <c r="O92" s="116">
        <v>25</v>
      </c>
      <c r="P92" s="116">
        <v>16</v>
      </c>
      <c r="Q92" s="116">
        <v>1</v>
      </c>
      <c r="R92" s="116">
        <v>25</v>
      </c>
      <c r="S92" s="116">
        <v>26</v>
      </c>
      <c r="T92" s="116">
        <v>6262</v>
      </c>
    </row>
    <row r="93" spans="1:20" ht="15" thickBot="1" x14ac:dyDescent="0.4">
      <c r="A93" s="115" t="s">
        <v>1011</v>
      </c>
      <c r="B93" s="116">
        <v>4</v>
      </c>
      <c r="C93" s="116">
        <v>4</v>
      </c>
      <c r="D93" s="116">
        <v>6</v>
      </c>
      <c r="E93" s="116">
        <v>2</v>
      </c>
      <c r="F93" s="116">
        <v>3</v>
      </c>
      <c r="G93" s="116">
        <v>6</v>
      </c>
      <c r="H93" s="116">
        <v>20</v>
      </c>
      <c r="I93" s="116">
        <v>23</v>
      </c>
      <c r="J93" s="116">
        <v>9</v>
      </c>
      <c r="K93" s="116">
        <v>24</v>
      </c>
      <c r="L93" s="116">
        <v>24</v>
      </c>
      <c r="M93" s="116">
        <v>22</v>
      </c>
      <c r="N93" s="116">
        <v>26</v>
      </c>
      <c r="O93" s="116">
        <v>25</v>
      </c>
      <c r="P93" s="116">
        <v>22</v>
      </c>
      <c r="Q93" s="116">
        <v>8</v>
      </c>
      <c r="R93" s="116">
        <v>5</v>
      </c>
      <c r="S93" s="116">
        <v>19</v>
      </c>
      <c r="T93" s="116">
        <v>5750</v>
      </c>
    </row>
    <row r="94" spans="1:20" ht="15" thickBot="1" x14ac:dyDescent="0.4">
      <c r="A94" s="115" t="s">
        <v>1012</v>
      </c>
      <c r="B94" s="116">
        <v>4</v>
      </c>
      <c r="C94" s="116">
        <v>4</v>
      </c>
      <c r="D94" s="116">
        <v>6</v>
      </c>
      <c r="E94" s="116">
        <v>2</v>
      </c>
      <c r="F94" s="116">
        <v>3</v>
      </c>
      <c r="G94" s="116">
        <v>4</v>
      </c>
      <c r="H94" s="116">
        <v>7</v>
      </c>
      <c r="I94" s="116">
        <v>17</v>
      </c>
      <c r="J94" s="116">
        <v>17</v>
      </c>
      <c r="K94" s="116">
        <v>24</v>
      </c>
      <c r="L94" s="116">
        <v>24</v>
      </c>
      <c r="M94" s="116">
        <v>22</v>
      </c>
      <c r="N94" s="116">
        <v>26</v>
      </c>
      <c r="O94" s="116">
        <v>25</v>
      </c>
      <c r="P94" s="116">
        <v>24</v>
      </c>
      <c r="Q94" s="116">
        <v>21</v>
      </c>
      <c r="R94" s="116">
        <v>11</v>
      </c>
      <c r="S94" s="116">
        <v>11</v>
      </c>
      <c r="T94" s="116">
        <v>4135</v>
      </c>
    </row>
    <row r="95" spans="1:20" ht="15" thickBot="1" x14ac:dyDescent="0.4">
      <c r="A95" s="115" t="s">
        <v>1013</v>
      </c>
      <c r="B95" s="116">
        <v>4</v>
      </c>
      <c r="C95" s="116">
        <v>4</v>
      </c>
      <c r="D95" s="116">
        <v>6</v>
      </c>
      <c r="E95" s="116">
        <v>2</v>
      </c>
      <c r="F95" s="116">
        <v>3</v>
      </c>
      <c r="G95" s="116">
        <v>19</v>
      </c>
      <c r="H95" s="116">
        <v>22</v>
      </c>
      <c r="I95" s="116">
        <v>19</v>
      </c>
      <c r="J95" s="116">
        <v>25</v>
      </c>
      <c r="K95" s="116">
        <v>24</v>
      </c>
      <c r="L95" s="116">
        <v>24</v>
      </c>
      <c r="M95" s="116">
        <v>22</v>
      </c>
      <c r="N95" s="116">
        <v>26</v>
      </c>
      <c r="O95" s="116">
        <v>25</v>
      </c>
      <c r="P95" s="116">
        <v>9</v>
      </c>
      <c r="Q95" s="116">
        <v>6</v>
      </c>
      <c r="R95" s="116">
        <v>9</v>
      </c>
      <c r="S95" s="116">
        <v>3</v>
      </c>
      <c r="T95" s="116">
        <v>15720</v>
      </c>
    </row>
    <row r="96" spans="1:20" ht="15" thickBot="1" x14ac:dyDescent="0.4">
      <c r="A96" s="115" t="s">
        <v>1014</v>
      </c>
      <c r="B96" s="116">
        <v>4</v>
      </c>
      <c r="C96" s="116">
        <v>4</v>
      </c>
      <c r="D96" s="116">
        <v>4</v>
      </c>
      <c r="E96" s="116">
        <v>2</v>
      </c>
      <c r="F96" s="116">
        <v>3</v>
      </c>
      <c r="G96" s="116">
        <v>17</v>
      </c>
      <c r="H96" s="116">
        <v>21</v>
      </c>
      <c r="I96" s="116">
        <v>20</v>
      </c>
      <c r="J96" s="116">
        <v>24</v>
      </c>
      <c r="K96" s="116">
        <v>24</v>
      </c>
      <c r="L96" s="116">
        <v>24</v>
      </c>
      <c r="M96" s="116">
        <v>24</v>
      </c>
      <c r="N96" s="116">
        <v>26</v>
      </c>
      <c r="O96" s="116">
        <v>25</v>
      </c>
      <c r="P96" s="116">
        <v>11</v>
      </c>
      <c r="Q96" s="116">
        <v>7</v>
      </c>
      <c r="R96" s="116">
        <v>8</v>
      </c>
      <c r="S96" s="116">
        <v>4</v>
      </c>
      <c r="T96" s="116">
        <v>16018</v>
      </c>
    </row>
    <row r="97" spans="1:20" ht="15" thickBot="1" x14ac:dyDescent="0.4">
      <c r="A97" s="115" t="s">
        <v>1015</v>
      </c>
      <c r="B97" s="116">
        <v>4</v>
      </c>
      <c r="C97" s="116">
        <v>4</v>
      </c>
      <c r="D97" s="116">
        <v>6</v>
      </c>
      <c r="E97" s="116">
        <v>2</v>
      </c>
      <c r="F97" s="116">
        <v>3</v>
      </c>
      <c r="G97" s="116">
        <v>7</v>
      </c>
      <c r="H97" s="116">
        <v>6</v>
      </c>
      <c r="I97" s="116">
        <v>5</v>
      </c>
      <c r="J97" s="116">
        <v>4</v>
      </c>
      <c r="K97" s="116">
        <v>24</v>
      </c>
      <c r="L97" s="116">
        <v>24</v>
      </c>
      <c r="M97" s="116">
        <v>22</v>
      </c>
      <c r="N97" s="116">
        <v>26</v>
      </c>
      <c r="O97" s="116">
        <v>25</v>
      </c>
      <c r="P97" s="116">
        <v>21</v>
      </c>
      <c r="Q97" s="116">
        <v>22</v>
      </c>
      <c r="R97" s="116">
        <v>23</v>
      </c>
      <c r="S97" s="116">
        <v>24</v>
      </c>
      <c r="T97" s="116">
        <v>6079</v>
      </c>
    </row>
    <row r="98" spans="1:20" ht="15" thickBot="1" x14ac:dyDescent="0.4">
      <c r="A98" s="115" t="s">
        <v>1016</v>
      </c>
      <c r="B98" s="116">
        <v>4</v>
      </c>
      <c r="C98" s="116">
        <v>4</v>
      </c>
      <c r="D98" s="116">
        <v>6</v>
      </c>
      <c r="E98" s="116">
        <v>2</v>
      </c>
      <c r="F98" s="116">
        <v>3</v>
      </c>
      <c r="G98" s="116">
        <v>21</v>
      </c>
      <c r="H98" s="116">
        <v>1</v>
      </c>
      <c r="I98" s="116">
        <v>2</v>
      </c>
      <c r="J98" s="116">
        <v>1</v>
      </c>
      <c r="K98" s="116">
        <v>24</v>
      </c>
      <c r="L98" s="116">
        <v>24</v>
      </c>
      <c r="M98" s="116">
        <v>22</v>
      </c>
      <c r="N98" s="116">
        <v>26</v>
      </c>
      <c r="O98" s="116">
        <v>25</v>
      </c>
      <c r="P98" s="116">
        <v>7</v>
      </c>
      <c r="Q98" s="116">
        <v>27</v>
      </c>
      <c r="R98" s="116">
        <v>26</v>
      </c>
      <c r="S98" s="116">
        <v>27</v>
      </c>
      <c r="T98" s="116">
        <v>12167</v>
      </c>
    </row>
    <row r="99" spans="1:20" ht="15" thickBot="1" x14ac:dyDescent="0.4">
      <c r="A99" s="115" t="s">
        <v>1017</v>
      </c>
      <c r="B99" s="116">
        <v>4</v>
      </c>
      <c r="C99" s="116">
        <v>4</v>
      </c>
      <c r="D99" s="116">
        <v>6</v>
      </c>
      <c r="E99" s="116">
        <v>2</v>
      </c>
      <c r="F99" s="116">
        <v>3</v>
      </c>
      <c r="G99" s="116">
        <v>1</v>
      </c>
      <c r="H99" s="116">
        <v>2</v>
      </c>
      <c r="I99" s="116">
        <v>4</v>
      </c>
      <c r="J99" s="116">
        <v>14</v>
      </c>
      <c r="K99" s="116">
        <v>24</v>
      </c>
      <c r="L99" s="116">
        <v>24</v>
      </c>
      <c r="M99" s="116">
        <v>22</v>
      </c>
      <c r="N99" s="116">
        <v>26</v>
      </c>
      <c r="O99" s="116">
        <v>25</v>
      </c>
      <c r="P99" s="116">
        <v>27</v>
      </c>
      <c r="Q99" s="116">
        <v>26</v>
      </c>
      <c r="R99" s="116">
        <v>24</v>
      </c>
      <c r="S99" s="116">
        <v>14</v>
      </c>
      <c r="T99" s="116">
        <v>3760</v>
      </c>
    </row>
    <row r="100" spans="1:20" ht="15" thickBot="1" x14ac:dyDescent="0.4">
      <c r="A100" s="115" t="s">
        <v>1018</v>
      </c>
      <c r="B100" s="116">
        <v>2</v>
      </c>
      <c r="C100" s="116">
        <v>4</v>
      </c>
      <c r="D100" s="116">
        <v>6</v>
      </c>
      <c r="E100" s="116">
        <v>2</v>
      </c>
      <c r="F100" s="116">
        <v>3</v>
      </c>
      <c r="G100" s="116">
        <v>9</v>
      </c>
      <c r="H100" s="116">
        <v>26</v>
      </c>
      <c r="I100" s="116">
        <v>9</v>
      </c>
      <c r="J100" s="116">
        <v>6</v>
      </c>
      <c r="K100" s="116">
        <v>26</v>
      </c>
      <c r="L100" s="116">
        <v>24</v>
      </c>
      <c r="M100" s="116">
        <v>22</v>
      </c>
      <c r="N100" s="116">
        <v>26</v>
      </c>
      <c r="O100" s="116">
        <v>25</v>
      </c>
      <c r="P100" s="116">
        <v>19</v>
      </c>
      <c r="Q100" s="116">
        <v>2</v>
      </c>
      <c r="R100" s="116">
        <v>19</v>
      </c>
      <c r="S100" s="116">
        <v>22</v>
      </c>
      <c r="T100" s="116">
        <v>6042</v>
      </c>
    </row>
    <row r="101" spans="1:20" ht="15" thickBot="1" x14ac:dyDescent="0.4">
      <c r="A101" s="115" t="s">
        <v>1019</v>
      </c>
      <c r="B101" s="116">
        <v>4</v>
      </c>
      <c r="C101" s="116">
        <v>4</v>
      </c>
      <c r="D101" s="116">
        <v>6</v>
      </c>
      <c r="E101" s="116">
        <v>2</v>
      </c>
      <c r="F101" s="116">
        <v>3</v>
      </c>
      <c r="G101" s="116">
        <v>18</v>
      </c>
      <c r="H101" s="116">
        <v>10</v>
      </c>
      <c r="I101" s="116">
        <v>24</v>
      </c>
      <c r="J101" s="116">
        <v>27</v>
      </c>
      <c r="K101" s="116">
        <v>24</v>
      </c>
      <c r="L101" s="116">
        <v>24</v>
      </c>
      <c r="M101" s="116">
        <v>22</v>
      </c>
      <c r="N101" s="116">
        <v>26</v>
      </c>
      <c r="O101" s="116">
        <v>25</v>
      </c>
      <c r="P101" s="116">
        <v>10</v>
      </c>
      <c r="Q101" s="116">
        <v>18</v>
      </c>
      <c r="R101" s="116">
        <v>4</v>
      </c>
      <c r="S101" s="116">
        <v>1</v>
      </c>
      <c r="T101" s="116">
        <v>4746</v>
      </c>
    </row>
    <row r="102" spans="1:20" ht="15" thickBot="1" x14ac:dyDescent="0.4">
      <c r="A102" s="115" t="s">
        <v>1020</v>
      </c>
      <c r="B102" s="116">
        <v>4</v>
      </c>
      <c r="C102" s="116">
        <v>4</v>
      </c>
      <c r="D102" s="116">
        <v>2</v>
      </c>
      <c r="E102" s="116">
        <v>1</v>
      </c>
      <c r="F102" s="116">
        <v>1</v>
      </c>
      <c r="G102" s="116">
        <v>21</v>
      </c>
      <c r="H102" s="116">
        <v>11</v>
      </c>
      <c r="I102" s="116">
        <v>22</v>
      </c>
      <c r="J102" s="116">
        <v>5</v>
      </c>
      <c r="K102" s="116">
        <v>24</v>
      </c>
      <c r="L102" s="116">
        <v>24</v>
      </c>
      <c r="M102" s="116">
        <v>26</v>
      </c>
      <c r="N102" s="116">
        <v>27</v>
      </c>
      <c r="O102" s="116">
        <v>27</v>
      </c>
      <c r="P102" s="116">
        <v>7</v>
      </c>
      <c r="Q102" s="116">
        <v>17</v>
      </c>
      <c r="R102" s="116">
        <v>6</v>
      </c>
      <c r="S102" s="116">
        <v>23</v>
      </c>
      <c r="T102" s="116">
        <v>11549</v>
      </c>
    </row>
    <row r="103" spans="1:20" ht="15" thickBot="1" x14ac:dyDescent="0.4">
      <c r="A103" s="115" t="s">
        <v>1021</v>
      </c>
      <c r="B103" s="116">
        <v>4</v>
      </c>
      <c r="C103" s="116">
        <v>2</v>
      </c>
      <c r="D103" s="116">
        <v>6</v>
      </c>
      <c r="E103" s="116">
        <v>2</v>
      </c>
      <c r="F103" s="116">
        <v>3</v>
      </c>
      <c r="G103" s="116">
        <v>15</v>
      </c>
      <c r="H103" s="116">
        <v>18</v>
      </c>
      <c r="I103" s="116">
        <v>26</v>
      </c>
      <c r="J103" s="116">
        <v>22</v>
      </c>
      <c r="K103" s="116">
        <v>24</v>
      </c>
      <c r="L103" s="116">
        <v>26</v>
      </c>
      <c r="M103" s="116">
        <v>22</v>
      </c>
      <c r="N103" s="116">
        <v>26</v>
      </c>
      <c r="O103" s="116">
        <v>25</v>
      </c>
      <c r="P103" s="116">
        <v>13</v>
      </c>
      <c r="Q103" s="116">
        <v>10</v>
      </c>
      <c r="R103" s="116">
        <v>2</v>
      </c>
      <c r="S103" s="116">
        <v>6</v>
      </c>
      <c r="T103" s="116">
        <v>5968</v>
      </c>
    </row>
    <row r="104" spans="1:20" ht="15" thickBot="1" x14ac:dyDescent="0.4">
      <c r="A104" s="115" t="s">
        <v>1022</v>
      </c>
      <c r="B104" s="116">
        <v>4</v>
      </c>
      <c r="C104" s="116">
        <v>4</v>
      </c>
      <c r="D104" s="116">
        <v>6</v>
      </c>
      <c r="E104" s="116">
        <v>2</v>
      </c>
      <c r="F104" s="116">
        <v>2</v>
      </c>
      <c r="G104" s="116">
        <v>14</v>
      </c>
      <c r="H104" s="116">
        <v>12</v>
      </c>
      <c r="I104" s="116">
        <v>27</v>
      </c>
      <c r="J104" s="116">
        <v>20</v>
      </c>
      <c r="K104" s="116">
        <v>24</v>
      </c>
      <c r="L104" s="116">
        <v>24</v>
      </c>
      <c r="M104" s="116">
        <v>22</v>
      </c>
      <c r="N104" s="116">
        <v>26</v>
      </c>
      <c r="O104" s="116">
        <v>26</v>
      </c>
      <c r="P104" s="116">
        <v>14</v>
      </c>
      <c r="Q104" s="116">
        <v>16</v>
      </c>
      <c r="R104" s="116">
        <v>1</v>
      </c>
      <c r="S104" s="116">
        <v>8</v>
      </c>
      <c r="T104" s="116">
        <v>10404</v>
      </c>
    </row>
    <row r="105" spans="1:20" ht="15" thickBot="1" x14ac:dyDescent="0.4">
      <c r="A105" s="115" t="s">
        <v>1023</v>
      </c>
      <c r="B105" s="116">
        <v>4</v>
      </c>
      <c r="C105" s="116">
        <v>3</v>
      </c>
      <c r="D105" s="116">
        <v>6</v>
      </c>
      <c r="E105" s="116">
        <v>2</v>
      </c>
      <c r="F105" s="116">
        <v>3</v>
      </c>
      <c r="G105" s="116">
        <v>16</v>
      </c>
      <c r="H105" s="116">
        <v>15</v>
      </c>
      <c r="I105" s="116">
        <v>25</v>
      </c>
      <c r="J105" s="116">
        <v>11</v>
      </c>
      <c r="K105" s="116">
        <v>24</v>
      </c>
      <c r="L105" s="116">
        <v>25</v>
      </c>
      <c r="M105" s="116">
        <v>22</v>
      </c>
      <c r="N105" s="116">
        <v>26</v>
      </c>
      <c r="O105" s="116">
        <v>25</v>
      </c>
      <c r="P105" s="116">
        <v>12</v>
      </c>
      <c r="Q105" s="116">
        <v>13</v>
      </c>
      <c r="R105" s="116">
        <v>3</v>
      </c>
      <c r="S105" s="116">
        <v>17</v>
      </c>
      <c r="T105" s="116">
        <v>9348</v>
      </c>
    </row>
    <row r="106" spans="1:20" ht="15" thickBot="1" x14ac:dyDescent="0.4">
      <c r="A106" s="115" t="s">
        <v>1024</v>
      </c>
      <c r="B106" s="116">
        <v>4</v>
      </c>
      <c r="C106" s="116">
        <v>4</v>
      </c>
      <c r="D106" s="116">
        <v>3</v>
      </c>
      <c r="E106" s="116">
        <v>2</v>
      </c>
      <c r="F106" s="116">
        <v>3</v>
      </c>
      <c r="G106" s="116">
        <v>3</v>
      </c>
      <c r="H106" s="116">
        <v>17</v>
      </c>
      <c r="I106" s="116">
        <v>12</v>
      </c>
      <c r="J106" s="116">
        <v>18</v>
      </c>
      <c r="K106" s="116">
        <v>24</v>
      </c>
      <c r="L106" s="116">
        <v>24</v>
      </c>
      <c r="M106" s="116">
        <v>25</v>
      </c>
      <c r="N106" s="116">
        <v>26</v>
      </c>
      <c r="O106" s="116">
        <v>25</v>
      </c>
      <c r="P106" s="116">
        <v>25</v>
      </c>
      <c r="Q106" s="116">
        <v>11</v>
      </c>
      <c r="R106" s="116">
        <v>16</v>
      </c>
      <c r="S106" s="116">
        <v>10</v>
      </c>
      <c r="T106" s="116">
        <v>5860</v>
      </c>
    </row>
    <row r="107" spans="1:20" ht="15" thickBot="1" x14ac:dyDescent="0.4">
      <c r="A107" s="115" t="s">
        <v>1025</v>
      </c>
      <c r="B107" s="116">
        <v>4</v>
      </c>
      <c r="C107" s="116">
        <v>4</v>
      </c>
      <c r="D107" s="116">
        <v>6</v>
      </c>
      <c r="E107" s="116">
        <v>2</v>
      </c>
      <c r="F107" s="116">
        <v>3</v>
      </c>
      <c r="G107" s="116">
        <v>11</v>
      </c>
      <c r="H107" s="116">
        <v>24</v>
      </c>
      <c r="I107" s="116">
        <v>7</v>
      </c>
      <c r="J107" s="116">
        <v>13</v>
      </c>
      <c r="K107" s="116">
        <v>24</v>
      </c>
      <c r="L107" s="116">
        <v>24</v>
      </c>
      <c r="M107" s="116">
        <v>22</v>
      </c>
      <c r="N107" s="116">
        <v>26</v>
      </c>
      <c r="O107" s="116">
        <v>25</v>
      </c>
      <c r="P107" s="116">
        <v>17</v>
      </c>
      <c r="Q107" s="116">
        <v>4</v>
      </c>
      <c r="R107" s="116">
        <v>21</v>
      </c>
      <c r="S107" s="116">
        <v>15</v>
      </c>
      <c r="T107" s="116">
        <v>3132</v>
      </c>
    </row>
    <row r="108" spans="1:20" ht="15" thickBot="1" x14ac:dyDescent="0.4">
      <c r="A108" s="115" t="s">
        <v>1026</v>
      </c>
      <c r="B108" s="116">
        <v>1</v>
      </c>
      <c r="C108" s="116">
        <v>1</v>
      </c>
      <c r="D108" s="116">
        <v>5</v>
      </c>
      <c r="E108" s="116">
        <v>2</v>
      </c>
      <c r="F108" s="116">
        <v>3</v>
      </c>
      <c r="G108" s="116">
        <v>2</v>
      </c>
      <c r="H108" s="116">
        <v>4</v>
      </c>
      <c r="I108" s="116">
        <v>10</v>
      </c>
      <c r="J108" s="116">
        <v>7</v>
      </c>
      <c r="K108" s="116">
        <v>27</v>
      </c>
      <c r="L108" s="116">
        <v>27</v>
      </c>
      <c r="M108" s="116">
        <v>23</v>
      </c>
      <c r="N108" s="116">
        <v>26</v>
      </c>
      <c r="O108" s="116">
        <v>25</v>
      </c>
      <c r="P108" s="116">
        <v>26</v>
      </c>
      <c r="Q108" s="116">
        <v>24</v>
      </c>
      <c r="R108" s="116">
        <v>18</v>
      </c>
      <c r="S108" s="116">
        <v>21</v>
      </c>
      <c r="T108" s="116">
        <v>7639</v>
      </c>
    </row>
    <row r="109" spans="1:20" ht="18.5" thickBot="1" x14ac:dyDescent="0.4">
      <c r="A109" s="111"/>
    </row>
    <row r="110" spans="1:20" ht="15" thickBot="1" x14ac:dyDescent="0.4">
      <c r="A110" s="115" t="s">
        <v>1027</v>
      </c>
      <c r="B110" s="115" t="s">
        <v>981</v>
      </c>
      <c r="C110" s="115" t="s">
        <v>982</v>
      </c>
      <c r="D110" s="115" t="s">
        <v>983</v>
      </c>
      <c r="E110" s="115" t="s">
        <v>984</v>
      </c>
      <c r="F110" s="115" t="s">
        <v>985</v>
      </c>
      <c r="G110" s="115" t="s">
        <v>986</v>
      </c>
      <c r="H110" s="115" t="s">
        <v>987</v>
      </c>
      <c r="I110" s="115" t="s">
        <v>988</v>
      </c>
      <c r="J110" s="115" t="s">
        <v>989</v>
      </c>
      <c r="K110" s="115" t="s">
        <v>990</v>
      </c>
      <c r="L110" s="115" t="s">
        <v>991</v>
      </c>
      <c r="M110" s="115" t="s">
        <v>992</v>
      </c>
      <c r="N110" s="115" t="s">
        <v>993</v>
      </c>
      <c r="O110" s="115" t="s">
        <v>994</v>
      </c>
      <c r="P110" s="115" t="s">
        <v>995</v>
      </c>
      <c r="Q110" s="115" t="s">
        <v>996</v>
      </c>
      <c r="R110" s="115" t="s">
        <v>997</v>
      </c>
      <c r="S110" s="115" t="s">
        <v>998</v>
      </c>
    </row>
    <row r="111" spans="1:20" ht="15" thickBot="1" x14ac:dyDescent="0.4">
      <c r="A111" s="115" t="s">
        <v>1028</v>
      </c>
      <c r="B111" s="116" t="s">
        <v>1029</v>
      </c>
      <c r="C111" s="116" t="s">
        <v>1030</v>
      </c>
      <c r="D111" s="116" t="s">
        <v>1031</v>
      </c>
      <c r="E111" s="116" t="s">
        <v>1032</v>
      </c>
      <c r="F111" s="116" t="s">
        <v>1033</v>
      </c>
      <c r="G111" s="116" t="s">
        <v>1034</v>
      </c>
      <c r="H111" s="116" t="s">
        <v>1035</v>
      </c>
      <c r="I111" s="116" t="s">
        <v>1036</v>
      </c>
      <c r="J111" s="116" t="s">
        <v>1037</v>
      </c>
      <c r="K111" s="116" t="s">
        <v>1032</v>
      </c>
      <c r="L111" s="116" t="s">
        <v>1032</v>
      </c>
      <c r="M111" s="116" t="s">
        <v>1032</v>
      </c>
      <c r="N111" s="116" t="s">
        <v>1032</v>
      </c>
      <c r="O111" s="116" t="s">
        <v>1032</v>
      </c>
      <c r="P111" s="116" t="s">
        <v>1038</v>
      </c>
      <c r="Q111" s="116" t="s">
        <v>1039</v>
      </c>
      <c r="R111" s="116" t="s">
        <v>1040</v>
      </c>
      <c r="S111" s="116" t="s">
        <v>1041</v>
      </c>
    </row>
    <row r="112" spans="1:20" ht="15" thickBot="1" x14ac:dyDescent="0.4">
      <c r="A112" s="115" t="s">
        <v>1042</v>
      </c>
      <c r="B112" s="116" t="s">
        <v>1043</v>
      </c>
      <c r="C112" s="116" t="s">
        <v>1030</v>
      </c>
      <c r="D112" s="116" t="s">
        <v>1044</v>
      </c>
      <c r="E112" s="116" t="s">
        <v>1032</v>
      </c>
      <c r="F112" s="116" t="s">
        <v>1032</v>
      </c>
      <c r="G112" s="116" t="s">
        <v>1034</v>
      </c>
      <c r="H112" s="116" t="s">
        <v>1032</v>
      </c>
      <c r="I112" s="116" t="s">
        <v>1036</v>
      </c>
      <c r="J112" s="116" t="s">
        <v>1037</v>
      </c>
      <c r="K112" s="116" t="s">
        <v>1032</v>
      </c>
      <c r="L112" s="116" t="s">
        <v>1032</v>
      </c>
      <c r="M112" s="116" t="s">
        <v>1032</v>
      </c>
      <c r="N112" s="116" t="s">
        <v>1032</v>
      </c>
      <c r="O112" s="116" t="s">
        <v>1032</v>
      </c>
      <c r="P112" s="116" t="s">
        <v>1038</v>
      </c>
      <c r="Q112" s="116" t="s">
        <v>1039</v>
      </c>
      <c r="R112" s="116" t="s">
        <v>1045</v>
      </c>
      <c r="S112" s="116" t="s">
        <v>1041</v>
      </c>
    </row>
    <row r="113" spans="1:19" ht="15" thickBot="1" x14ac:dyDescent="0.4">
      <c r="A113" s="115" t="s">
        <v>1046</v>
      </c>
      <c r="B113" s="116" t="s">
        <v>1043</v>
      </c>
      <c r="C113" s="116" t="s">
        <v>1030</v>
      </c>
      <c r="D113" s="116" t="s">
        <v>1044</v>
      </c>
      <c r="E113" s="116" t="s">
        <v>1032</v>
      </c>
      <c r="F113" s="116" t="s">
        <v>1032</v>
      </c>
      <c r="G113" s="116" t="s">
        <v>1047</v>
      </c>
      <c r="H113" s="116" t="s">
        <v>1032</v>
      </c>
      <c r="I113" s="116" t="s">
        <v>1036</v>
      </c>
      <c r="J113" s="116" t="s">
        <v>1037</v>
      </c>
      <c r="K113" s="116" t="s">
        <v>1032</v>
      </c>
      <c r="L113" s="116" t="s">
        <v>1032</v>
      </c>
      <c r="M113" s="116" t="s">
        <v>1032</v>
      </c>
      <c r="N113" s="116" t="s">
        <v>1032</v>
      </c>
      <c r="O113" s="116" t="s">
        <v>1032</v>
      </c>
      <c r="P113" s="116" t="s">
        <v>1038</v>
      </c>
      <c r="Q113" s="116" t="s">
        <v>1039</v>
      </c>
      <c r="R113" s="116" t="s">
        <v>1045</v>
      </c>
      <c r="S113" s="116" t="s">
        <v>1041</v>
      </c>
    </row>
    <row r="114" spans="1:19" ht="15" thickBot="1" x14ac:dyDescent="0.4">
      <c r="A114" s="115" t="s">
        <v>1048</v>
      </c>
      <c r="B114" s="116" t="s">
        <v>1032</v>
      </c>
      <c r="C114" s="116" t="s">
        <v>1032</v>
      </c>
      <c r="D114" s="116" t="s">
        <v>1044</v>
      </c>
      <c r="E114" s="116" t="s">
        <v>1032</v>
      </c>
      <c r="F114" s="116" t="s">
        <v>1032</v>
      </c>
      <c r="G114" s="116" t="s">
        <v>1047</v>
      </c>
      <c r="H114" s="116" t="s">
        <v>1032</v>
      </c>
      <c r="I114" s="116" t="s">
        <v>1036</v>
      </c>
      <c r="J114" s="116" t="s">
        <v>1037</v>
      </c>
      <c r="K114" s="116" t="s">
        <v>1032</v>
      </c>
      <c r="L114" s="116" t="s">
        <v>1032</v>
      </c>
      <c r="M114" s="116" t="s">
        <v>1032</v>
      </c>
      <c r="N114" s="116" t="s">
        <v>1032</v>
      </c>
      <c r="O114" s="116" t="s">
        <v>1032</v>
      </c>
      <c r="P114" s="116" t="s">
        <v>1038</v>
      </c>
      <c r="Q114" s="116" t="s">
        <v>1039</v>
      </c>
      <c r="R114" s="116" t="s">
        <v>1045</v>
      </c>
      <c r="S114" s="116" t="s">
        <v>1041</v>
      </c>
    </row>
    <row r="115" spans="1:19" ht="15" thickBot="1" x14ac:dyDescent="0.4">
      <c r="A115" s="115" t="s">
        <v>1049</v>
      </c>
      <c r="B115" s="116" t="s">
        <v>1032</v>
      </c>
      <c r="C115" s="116" t="s">
        <v>1032</v>
      </c>
      <c r="D115" s="116" t="s">
        <v>1032</v>
      </c>
      <c r="E115" s="116" t="s">
        <v>1032</v>
      </c>
      <c r="F115" s="116" t="s">
        <v>1032</v>
      </c>
      <c r="G115" s="116" t="s">
        <v>1047</v>
      </c>
      <c r="H115" s="116" t="s">
        <v>1032</v>
      </c>
      <c r="I115" s="116" t="s">
        <v>1036</v>
      </c>
      <c r="J115" s="116" t="s">
        <v>1050</v>
      </c>
      <c r="K115" s="116" t="s">
        <v>1032</v>
      </c>
      <c r="L115" s="116" t="s">
        <v>1032</v>
      </c>
      <c r="M115" s="116" t="s">
        <v>1032</v>
      </c>
      <c r="N115" s="116" t="s">
        <v>1032</v>
      </c>
      <c r="O115" s="116" t="s">
        <v>1032</v>
      </c>
      <c r="P115" s="116" t="s">
        <v>1038</v>
      </c>
      <c r="Q115" s="116" t="s">
        <v>1039</v>
      </c>
      <c r="R115" s="116" t="s">
        <v>1045</v>
      </c>
      <c r="S115" s="116" t="s">
        <v>1041</v>
      </c>
    </row>
    <row r="116" spans="1:19" ht="15" thickBot="1" x14ac:dyDescent="0.4">
      <c r="A116" s="115" t="s">
        <v>1051</v>
      </c>
      <c r="B116" s="116" t="s">
        <v>1032</v>
      </c>
      <c r="C116" s="116" t="s">
        <v>1032</v>
      </c>
      <c r="D116" s="116" t="s">
        <v>1032</v>
      </c>
      <c r="E116" s="116" t="s">
        <v>1032</v>
      </c>
      <c r="F116" s="116" t="s">
        <v>1032</v>
      </c>
      <c r="G116" s="116" t="s">
        <v>1047</v>
      </c>
      <c r="H116" s="116" t="s">
        <v>1032</v>
      </c>
      <c r="I116" s="116" t="s">
        <v>1036</v>
      </c>
      <c r="J116" s="116" t="s">
        <v>1050</v>
      </c>
      <c r="K116" s="116" t="s">
        <v>1032</v>
      </c>
      <c r="L116" s="116" t="s">
        <v>1032</v>
      </c>
      <c r="M116" s="116" t="s">
        <v>1032</v>
      </c>
      <c r="N116" s="116" t="s">
        <v>1032</v>
      </c>
      <c r="O116" s="116" t="s">
        <v>1032</v>
      </c>
      <c r="P116" s="116" t="s">
        <v>1038</v>
      </c>
      <c r="Q116" s="116" t="s">
        <v>1039</v>
      </c>
      <c r="R116" s="116" t="s">
        <v>1045</v>
      </c>
      <c r="S116" s="116" t="s">
        <v>1041</v>
      </c>
    </row>
    <row r="117" spans="1:19" ht="15" thickBot="1" x14ac:dyDescent="0.4">
      <c r="A117" s="115" t="s">
        <v>1052</v>
      </c>
      <c r="B117" s="116" t="s">
        <v>1032</v>
      </c>
      <c r="C117" s="116" t="s">
        <v>1032</v>
      </c>
      <c r="D117" s="116" t="s">
        <v>1032</v>
      </c>
      <c r="E117" s="116" t="s">
        <v>1032</v>
      </c>
      <c r="F117" s="116" t="s">
        <v>1032</v>
      </c>
      <c r="G117" s="116" t="s">
        <v>1047</v>
      </c>
      <c r="H117" s="116" t="s">
        <v>1032</v>
      </c>
      <c r="I117" s="116" t="s">
        <v>1032</v>
      </c>
      <c r="J117" s="116" t="s">
        <v>1050</v>
      </c>
      <c r="K117" s="116" t="s">
        <v>1032</v>
      </c>
      <c r="L117" s="116" t="s">
        <v>1032</v>
      </c>
      <c r="M117" s="116" t="s">
        <v>1032</v>
      </c>
      <c r="N117" s="116" t="s">
        <v>1032</v>
      </c>
      <c r="O117" s="116" t="s">
        <v>1032</v>
      </c>
      <c r="P117" s="116" t="s">
        <v>1038</v>
      </c>
      <c r="Q117" s="116" t="s">
        <v>1039</v>
      </c>
      <c r="R117" s="116" t="s">
        <v>1045</v>
      </c>
      <c r="S117" s="116" t="s">
        <v>1041</v>
      </c>
    </row>
    <row r="118" spans="1:19" ht="15" thickBot="1" x14ac:dyDescent="0.4">
      <c r="A118" s="115" t="s">
        <v>1053</v>
      </c>
      <c r="B118" s="116" t="s">
        <v>1032</v>
      </c>
      <c r="C118" s="116" t="s">
        <v>1032</v>
      </c>
      <c r="D118" s="116" t="s">
        <v>1032</v>
      </c>
      <c r="E118" s="116" t="s">
        <v>1032</v>
      </c>
      <c r="F118" s="116" t="s">
        <v>1032</v>
      </c>
      <c r="G118" s="116" t="s">
        <v>1047</v>
      </c>
      <c r="H118" s="116" t="s">
        <v>1032</v>
      </c>
      <c r="I118" s="116" t="s">
        <v>1032</v>
      </c>
      <c r="J118" s="116" t="s">
        <v>1050</v>
      </c>
      <c r="K118" s="116" t="s">
        <v>1032</v>
      </c>
      <c r="L118" s="116" t="s">
        <v>1032</v>
      </c>
      <c r="M118" s="116" t="s">
        <v>1032</v>
      </c>
      <c r="N118" s="116" t="s">
        <v>1032</v>
      </c>
      <c r="O118" s="116" t="s">
        <v>1032</v>
      </c>
      <c r="P118" s="116" t="s">
        <v>1038</v>
      </c>
      <c r="Q118" s="116" t="s">
        <v>1054</v>
      </c>
      <c r="R118" s="116" t="s">
        <v>1045</v>
      </c>
      <c r="S118" s="116" t="s">
        <v>1055</v>
      </c>
    </row>
    <row r="119" spans="1:19" ht="15" thickBot="1" x14ac:dyDescent="0.4">
      <c r="A119" s="115" t="s">
        <v>1056</v>
      </c>
      <c r="B119" s="116" t="s">
        <v>1032</v>
      </c>
      <c r="C119" s="116" t="s">
        <v>1032</v>
      </c>
      <c r="D119" s="116" t="s">
        <v>1032</v>
      </c>
      <c r="E119" s="116" t="s">
        <v>1032</v>
      </c>
      <c r="F119" s="116" t="s">
        <v>1032</v>
      </c>
      <c r="G119" s="116" t="s">
        <v>1057</v>
      </c>
      <c r="H119" s="116" t="s">
        <v>1032</v>
      </c>
      <c r="I119" s="116" t="s">
        <v>1032</v>
      </c>
      <c r="J119" s="116" t="s">
        <v>1050</v>
      </c>
      <c r="K119" s="116" t="s">
        <v>1032</v>
      </c>
      <c r="L119" s="116" t="s">
        <v>1032</v>
      </c>
      <c r="M119" s="116" t="s">
        <v>1032</v>
      </c>
      <c r="N119" s="116" t="s">
        <v>1032</v>
      </c>
      <c r="O119" s="116" t="s">
        <v>1032</v>
      </c>
      <c r="P119" s="116" t="s">
        <v>1058</v>
      </c>
      <c r="Q119" s="116" t="s">
        <v>1054</v>
      </c>
      <c r="R119" s="116" t="s">
        <v>1045</v>
      </c>
      <c r="S119" s="116" t="s">
        <v>1055</v>
      </c>
    </row>
    <row r="120" spans="1:19" ht="15" thickBot="1" x14ac:dyDescent="0.4">
      <c r="A120" s="115" t="s">
        <v>1059</v>
      </c>
      <c r="B120" s="116" t="s">
        <v>1032</v>
      </c>
      <c r="C120" s="116" t="s">
        <v>1032</v>
      </c>
      <c r="D120" s="116" t="s">
        <v>1032</v>
      </c>
      <c r="E120" s="116" t="s">
        <v>1032</v>
      </c>
      <c r="F120" s="116" t="s">
        <v>1032</v>
      </c>
      <c r="G120" s="116" t="s">
        <v>1057</v>
      </c>
      <c r="H120" s="116" t="s">
        <v>1032</v>
      </c>
      <c r="I120" s="116" t="s">
        <v>1032</v>
      </c>
      <c r="J120" s="116" t="s">
        <v>1050</v>
      </c>
      <c r="K120" s="116" t="s">
        <v>1032</v>
      </c>
      <c r="L120" s="116" t="s">
        <v>1032</v>
      </c>
      <c r="M120" s="116" t="s">
        <v>1032</v>
      </c>
      <c r="N120" s="116" t="s">
        <v>1032</v>
      </c>
      <c r="O120" s="116" t="s">
        <v>1032</v>
      </c>
      <c r="P120" s="116" t="s">
        <v>1060</v>
      </c>
      <c r="Q120" s="116" t="s">
        <v>1032</v>
      </c>
      <c r="R120" s="116" t="s">
        <v>1045</v>
      </c>
      <c r="S120" s="116" t="s">
        <v>1055</v>
      </c>
    </row>
    <row r="121" spans="1:19" ht="15" thickBot="1" x14ac:dyDescent="0.4">
      <c r="A121" s="115" t="s">
        <v>1061</v>
      </c>
      <c r="B121" s="116" t="s">
        <v>1032</v>
      </c>
      <c r="C121" s="116" t="s">
        <v>1032</v>
      </c>
      <c r="D121" s="116" t="s">
        <v>1032</v>
      </c>
      <c r="E121" s="116" t="s">
        <v>1032</v>
      </c>
      <c r="F121" s="116" t="s">
        <v>1032</v>
      </c>
      <c r="G121" s="116" t="s">
        <v>1032</v>
      </c>
      <c r="H121" s="116" t="s">
        <v>1032</v>
      </c>
      <c r="I121" s="116" t="s">
        <v>1032</v>
      </c>
      <c r="J121" s="116" t="s">
        <v>1050</v>
      </c>
      <c r="K121" s="116" t="s">
        <v>1032</v>
      </c>
      <c r="L121" s="116" t="s">
        <v>1032</v>
      </c>
      <c r="M121" s="116" t="s">
        <v>1032</v>
      </c>
      <c r="N121" s="116" t="s">
        <v>1032</v>
      </c>
      <c r="O121" s="116" t="s">
        <v>1032</v>
      </c>
      <c r="P121" s="116" t="s">
        <v>1060</v>
      </c>
      <c r="Q121" s="116" t="s">
        <v>1032</v>
      </c>
      <c r="R121" s="116" t="s">
        <v>1062</v>
      </c>
      <c r="S121" s="116" t="s">
        <v>1055</v>
      </c>
    </row>
    <row r="122" spans="1:19" ht="15" thickBot="1" x14ac:dyDescent="0.4">
      <c r="A122" s="115" t="s">
        <v>1063</v>
      </c>
      <c r="B122" s="116" t="s">
        <v>1032</v>
      </c>
      <c r="C122" s="116" t="s">
        <v>1032</v>
      </c>
      <c r="D122" s="116" t="s">
        <v>1032</v>
      </c>
      <c r="E122" s="116" t="s">
        <v>1032</v>
      </c>
      <c r="F122" s="116" t="s">
        <v>1032</v>
      </c>
      <c r="G122" s="116" t="s">
        <v>1032</v>
      </c>
      <c r="H122" s="116" t="s">
        <v>1032</v>
      </c>
      <c r="I122" s="116" t="s">
        <v>1032</v>
      </c>
      <c r="J122" s="116" t="s">
        <v>1050</v>
      </c>
      <c r="K122" s="116" t="s">
        <v>1032</v>
      </c>
      <c r="L122" s="116" t="s">
        <v>1032</v>
      </c>
      <c r="M122" s="116" t="s">
        <v>1032</v>
      </c>
      <c r="N122" s="116" t="s">
        <v>1032</v>
      </c>
      <c r="O122" s="116" t="s">
        <v>1032</v>
      </c>
      <c r="P122" s="116" t="s">
        <v>1060</v>
      </c>
      <c r="Q122" s="116" t="s">
        <v>1032</v>
      </c>
      <c r="R122" s="116" t="s">
        <v>1062</v>
      </c>
      <c r="S122" s="116" t="s">
        <v>1055</v>
      </c>
    </row>
    <row r="123" spans="1:19" ht="15" thickBot="1" x14ac:dyDescent="0.4">
      <c r="A123" s="115" t="s">
        <v>1064</v>
      </c>
      <c r="B123" s="116" t="s">
        <v>1032</v>
      </c>
      <c r="C123" s="116" t="s">
        <v>1032</v>
      </c>
      <c r="D123" s="116" t="s">
        <v>1032</v>
      </c>
      <c r="E123" s="116" t="s">
        <v>1032</v>
      </c>
      <c r="F123" s="116" t="s">
        <v>1032</v>
      </c>
      <c r="G123" s="116" t="s">
        <v>1032</v>
      </c>
      <c r="H123" s="116" t="s">
        <v>1032</v>
      </c>
      <c r="I123" s="116" t="s">
        <v>1032</v>
      </c>
      <c r="J123" s="116" t="s">
        <v>1050</v>
      </c>
      <c r="K123" s="116" t="s">
        <v>1032</v>
      </c>
      <c r="L123" s="116" t="s">
        <v>1032</v>
      </c>
      <c r="M123" s="116" t="s">
        <v>1032</v>
      </c>
      <c r="N123" s="116" t="s">
        <v>1032</v>
      </c>
      <c r="O123" s="116" t="s">
        <v>1032</v>
      </c>
      <c r="P123" s="116" t="s">
        <v>1032</v>
      </c>
      <c r="Q123" s="116" t="s">
        <v>1032</v>
      </c>
      <c r="R123" s="116" t="s">
        <v>1062</v>
      </c>
      <c r="S123" s="116" t="s">
        <v>1055</v>
      </c>
    </row>
    <row r="124" spans="1:19" ht="15" thickBot="1" x14ac:dyDescent="0.4">
      <c r="A124" s="115" t="s">
        <v>1065</v>
      </c>
      <c r="B124" s="116" t="s">
        <v>1032</v>
      </c>
      <c r="C124" s="116" t="s">
        <v>1032</v>
      </c>
      <c r="D124" s="116" t="s">
        <v>1032</v>
      </c>
      <c r="E124" s="116" t="s">
        <v>1032</v>
      </c>
      <c r="F124" s="116" t="s">
        <v>1032</v>
      </c>
      <c r="G124" s="116" t="s">
        <v>1032</v>
      </c>
      <c r="H124" s="116" t="s">
        <v>1032</v>
      </c>
      <c r="I124" s="116" t="s">
        <v>1032</v>
      </c>
      <c r="J124" s="116" t="s">
        <v>1050</v>
      </c>
      <c r="K124" s="116" t="s">
        <v>1032</v>
      </c>
      <c r="L124" s="116" t="s">
        <v>1032</v>
      </c>
      <c r="M124" s="116" t="s">
        <v>1032</v>
      </c>
      <c r="N124" s="116" t="s">
        <v>1032</v>
      </c>
      <c r="O124" s="116" t="s">
        <v>1032</v>
      </c>
      <c r="P124" s="116" t="s">
        <v>1032</v>
      </c>
      <c r="Q124" s="116" t="s">
        <v>1032</v>
      </c>
      <c r="R124" s="116" t="s">
        <v>1066</v>
      </c>
      <c r="S124" s="116" t="s">
        <v>1055</v>
      </c>
    </row>
    <row r="125" spans="1:19" ht="15" thickBot="1" x14ac:dyDescent="0.4">
      <c r="A125" s="115" t="s">
        <v>1067</v>
      </c>
      <c r="B125" s="116" t="s">
        <v>1032</v>
      </c>
      <c r="C125" s="116" t="s">
        <v>1032</v>
      </c>
      <c r="D125" s="116" t="s">
        <v>1032</v>
      </c>
      <c r="E125" s="116" t="s">
        <v>1032</v>
      </c>
      <c r="F125" s="116" t="s">
        <v>1032</v>
      </c>
      <c r="G125" s="116" t="s">
        <v>1032</v>
      </c>
      <c r="H125" s="116" t="s">
        <v>1032</v>
      </c>
      <c r="I125" s="116" t="s">
        <v>1032</v>
      </c>
      <c r="J125" s="116" t="s">
        <v>1050</v>
      </c>
      <c r="K125" s="116" t="s">
        <v>1032</v>
      </c>
      <c r="L125" s="116" t="s">
        <v>1032</v>
      </c>
      <c r="M125" s="116" t="s">
        <v>1032</v>
      </c>
      <c r="N125" s="116" t="s">
        <v>1032</v>
      </c>
      <c r="O125" s="116" t="s">
        <v>1032</v>
      </c>
      <c r="P125" s="116" t="s">
        <v>1032</v>
      </c>
      <c r="Q125" s="116" t="s">
        <v>1032</v>
      </c>
      <c r="R125" s="116" t="s">
        <v>1066</v>
      </c>
      <c r="S125" s="116" t="s">
        <v>1055</v>
      </c>
    </row>
    <row r="126" spans="1:19" ht="15" thickBot="1" x14ac:dyDescent="0.4">
      <c r="A126" s="115" t="s">
        <v>1068</v>
      </c>
      <c r="B126" s="116" t="s">
        <v>1032</v>
      </c>
      <c r="C126" s="116" t="s">
        <v>1032</v>
      </c>
      <c r="D126" s="116" t="s">
        <v>1032</v>
      </c>
      <c r="E126" s="116" t="s">
        <v>1032</v>
      </c>
      <c r="F126" s="116" t="s">
        <v>1032</v>
      </c>
      <c r="G126" s="116" t="s">
        <v>1032</v>
      </c>
      <c r="H126" s="116" t="s">
        <v>1032</v>
      </c>
      <c r="I126" s="116" t="s">
        <v>1032</v>
      </c>
      <c r="J126" s="116" t="s">
        <v>1050</v>
      </c>
      <c r="K126" s="116" t="s">
        <v>1032</v>
      </c>
      <c r="L126" s="116" t="s">
        <v>1032</v>
      </c>
      <c r="M126" s="116" t="s">
        <v>1032</v>
      </c>
      <c r="N126" s="116" t="s">
        <v>1032</v>
      </c>
      <c r="O126" s="116" t="s">
        <v>1032</v>
      </c>
      <c r="P126" s="116" t="s">
        <v>1032</v>
      </c>
      <c r="Q126" s="116" t="s">
        <v>1032</v>
      </c>
      <c r="R126" s="116" t="s">
        <v>1066</v>
      </c>
      <c r="S126" s="116" t="s">
        <v>1055</v>
      </c>
    </row>
    <row r="127" spans="1:19" ht="15" thickBot="1" x14ac:dyDescent="0.4">
      <c r="A127" s="115" t="s">
        <v>1069</v>
      </c>
      <c r="B127" s="116" t="s">
        <v>1032</v>
      </c>
      <c r="C127" s="116" t="s">
        <v>1032</v>
      </c>
      <c r="D127" s="116" t="s">
        <v>1032</v>
      </c>
      <c r="E127" s="116" t="s">
        <v>1032</v>
      </c>
      <c r="F127" s="116" t="s">
        <v>1032</v>
      </c>
      <c r="G127" s="116" t="s">
        <v>1032</v>
      </c>
      <c r="H127" s="116" t="s">
        <v>1032</v>
      </c>
      <c r="I127" s="116" t="s">
        <v>1032</v>
      </c>
      <c r="J127" s="116" t="s">
        <v>1050</v>
      </c>
      <c r="K127" s="116" t="s">
        <v>1032</v>
      </c>
      <c r="L127" s="116" t="s">
        <v>1032</v>
      </c>
      <c r="M127" s="116" t="s">
        <v>1032</v>
      </c>
      <c r="N127" s="116" t="s">
        <v>1032</v>
      </c>
      <c r="O127" s="116" t="s">
        <v>1032</v>
      </c>
      <c r="P127" s="116" t="s">
        <v>1032</v>
      </c>
      <c r="Q127" s="116" t="s">
        <v>1032</v>
      </c>
      <c r="R127" s="116" t="s">
        <v>1066</v>
      </c>
      <c r="S127" s="116" t="s">
        <v>1055</v>
      </c>
    </row>
    <row r="128" spans="1:19" ht="15" thickBot="1" x14ac:dyDescent="0.4">
      <c r="A128" s="115" t="s">
        <v>1070</v>
      </c>
      <c r="B128" s="116" t="s">
        <v>1032</v>
      </c>
      <c r="C128" s="116" t="s">
        <v>1032</v>
      </c>
      <c r="D128" s="116" t="s">
        <v>1032</v>
      </c>
      <c r="E128" s="116" t="s">
        <v>1032</v>
      </c>
      <c r="F128" s="116" t="s">
        <v>1032</v>
      </c>
      <c r="G128" s="116" t="s">
        <v>1032</v>
      </c>
      <c r="H128" s="116" t="s">
        <v>1032</v>
      </c>
      <c r="I128" s="116" t="s">
        <v>1032</v>
      </c>
      <c r="J128" s="116" t="s">
        <v>1050</v>
      </c>
      <c r="K128" s="116" t="s">
        <v>1032</v>
      </c>
      <c r="L128" s="116" t="s">
        <v>1032</v>
      </c>
      <c r="M128" s="116" t="s">
        <v>1032</v>
      </c>
      <c r="N128" s="116" t="s">
        <v>1032</v>
      </c>
      <c r="O128" s="116" t="s">
        <v>1032</v>
      </c>
      <c r="P128" s="116" t="s">
        <v>1032</v>
      </c>
      <c r="Q128" s="116" t="s">
        <v>1032</v>
      </c>
      <c r="R128" s="116" t="s">
        <v>1066</v>
      </c>
      <c r="S128" s="116" t="s">
        <v>1055</v>
      </c>
    </row>
    <row r="129" spans="1:32" ht="15" thickBot="1" x14ac:dyDescent="0.4">
      <c r="A129" s="115" t="s">
        <v>1071</v>
      </c>
      <c r="B129" s="116" t="s">
        <v>1032</v>
      </c>
      <c r="C129" s="116" t="s">
        <v>1032</v>
      </c>
      <c r="D129" s="116" t="s">
        <v>1032</v>
      </c>
      <c r="E129" s="116" t="s">
        <v>1032</v>
      </c>
      <c r="F129" s="116" t="s">
        <v>1032</v>
      </c>
      <c r="G129" s="116" t="s">
        <v>1032</v>
      </c>
      <c r="H129" s="116" t="s">
        <v>1032</v>
      </c>
      <c r="I129" s="116" t="s">
        <v>1032</v>
      </c>
      <c r="J129" s="116" t="s">
        <v>1050</v>
      </c>
      <c r="K129" s="116" t="s">
        <v>1032</v>
      </c>
      <c r="L129" s="116" t="s">
        <v>1032</v>
      </c>
      <c r="M129" s="116" t="s">
        <v>1032</v>
      </c>
      <c r="N129" s="116" t="s">
        <v>1032</v>
      </c>
      <c r="O129" s="116" t="s">
        <v>1032</v>
      </c>
      <c r="P129" s="116" t="s">
        <v>1032</v>
      </c>
      <c r="Q129" s="116" t="s">
        <v>1032</v>
      </c>
      <c r="R129" s="116" t="s">
        <v>1066</v>
      </c>
      <c r="S129" s="116" t="s">
        <v>1032</v>
      </c>
    </row>
    <row r="130" spans="1:32" ht="15" thickBot="1" x14ac:dyDescent="0.4">
      <c r="A130" s="115" t="s">
        <v>1072</v>
      </c>
      <c r="B130" s="116" t="s">
        <v>1032</v>
      </c>
      <c r="C130" s="116" t="s">
        <v>1032</v>
      </c>
      <c r="D130" s="116" t="s">
        <v>1032</v>
      </c>
      <c r="E130" s="116" t="s">
        <v>1032</v>
      </c>
      <c r="F130" s="116" t="s">
        <v>1032</v>
      </c>
      <c r="G130" s="116" t="s">
        <v>1032</v>
      </c>
      <c r="H130" s="116" t="s">
        <v>1032</v>
      </c>
      <c r="I130" s="116" t="s">
        <v>1032</v>
      </c>
      <c r="J130" s="116" t="s">
        <v>1050</v>
      </c>
      <c r="K130" s="116" t="s">
        <v>1032</v>
      </c>
      <c r="L130" s="116" t="s">
        <v>1032</v>
      </c>
      <c r="M130" s="116" t="s">
        <v>1032</v>
      </c>
      <c r="N130" s="116" t="s">
        <v>1032</v>
      </c>
      <c r="O130" s="116" t="s">
        <v>1032</v>
      </c>
      <c r="P130" s="116" t="s">
        <v>1032</v>
      </c>
      <c r="Q130" s="116" t="s">
        <v>1032</v>
      </c>
      <c r="R130" s="116" t="s">
        <v>1066</v>
      </c>
      <c r="S130" s="116" t="s">
        <v>1032</v>
      </c>
    </row>
    <row r="131" spans="1:32" ht="15" thickBot="1" x14ac:dyDescent="0.4">
      <c r="A131" s="115" t="s">
        <v>1073</v>
      </c>
      <c r="B131" s="116" t="s">
        <v>1032</v>
      </c>
      <c r="C131" s="116" t="s">
        <v>1032</v>
      </c>
      <c r="D131" s="116" t="s">
        <v>1032</v>
      </c>
      <c r="E131" s="116" t="s">
        <v>1032</v>
      </c>
      <c r="F131" s="116" t="s">
        <v>1032</v>
      </c>
      <c r="G131" s="116" t="s">
        <v>1032</v>
      </c>
      <c r="H131" s="116" t="s">
        <v>1032</v>
      </c>
      <c r="I131" s="116" t="s">
        <v>1032</v>
      </c>
      <c r="J131" s="116" t="s">
        <v>1050</v>
      </c>
      <c r="K131" s="116" t="s">
        <v>1032</v>
      </c>
      <c r="L131" s="116" t="s">
        <v>1032</v>
      </c>
      <c r="M131" s="116" t="s">
        <v>1032</v>
      </c>
      <c r="N131" s="116" t="s">
        <v>1032</v>
      </c>
      <c r="O131" s="116" t="s">
        <v>1032</v>
      </c>
      <c r="P131" s="116" t="s">
        <v>1032</v>
      </c>
      <c r="Q131" s="116" t="s">
        <v>1032</v>
      </c>
      <c r="R131" s="116" t="s">
        <v>1066</v>
      </c>
      <c r="S131" s="116" t="s">
        <v>1032</v>
      </c>
    </row>
    <row r="132" spans="1:32" ht="15" thickBot="1" x14ac:dyDescent="0.4">
      <c r="A132" s="115" t="s">
        <v>1074</v>
      </c>
      <c r="B132" s="116" t="s">
        <v>1032</v>
      </c>
      <c r="C132" s="116" t="s">
        <v>1032</v>
      </c>
      <c r="D132" s="116" t="s">
        <v>1032</v>
      </c>
      <c r="E132" s="116" t="s">
        <v>1032</v>
      </c>
      <c r="F132" s="116" t="s">
        <v>1032</v>
      </c>
      <c r="G132" s="116" t="s">
        <v>1032</v>
      </c>
      <c r="H132" s="116" t="s">
        <v>1032</v>
      </c>
      <c r="I132" s="116" t="s">
        <v>1032</v>
      </c>
      <c r="J132" s="116" t="s">
        <v>1050</v>
      </c>
      <c r="K132" s="116" t="s">
        <v>1032</v>
      </c>
      <c r="L132" s="116" t="s">
        <v>1032</v>
      </c>
      <c r="M132" s="116" t="s">
        <v>1032</v>
      </c>
      <c r="N132" s="116" t="s">
        <v>1032</v>
      </c>
      <c r="O132" s="116" t="s">
        <v>1032</v>
      </c>
      <c r="P132" s="116" t="s">
        <v>1032</v>
      </c>
      <c r="Q132" s="116" t="s">
        <v>1032</v>
      </c>
      <c r="R132" s="116" t="s">
        <v>1066</v>
      </c>
      <c r="S132" s="116" t="s">
        <v>1032</v>
      </c>
    </row>
    <row r="133" spans="1:32" ht="15" thickBot="1" x14ac:dyDescent="0.4">
      <c r="A133" s="115" t="s">
        <v>1075</v>
      </c>
      <c r="B133" s="116" t="s">
        <v>1032</v>
      </c>
      <c r="C133" s="116" t="s">
        <v>1032</v>
      </c>
      <c r="D133" s="116" t="s">
        <v>1032</v>
      </c>
      <c r="E133" s="116" t="s">
        <v>1032</v>
      </c>
      <c r="F133" s="116" t="s">
        <v>1032</v>
      </c>
      <c r="G133" s="116" t="s">
        <v>1032</v>
      </c>
      <c r="H133" s="116" t="s">
        <v>1032</v>
      </c>
      <c r="I133" s="116" t="s">
        <v>1032</v>
      </c>
      <c r="J133" s="116" t="s">
        <v>1050</v>
      </c>
      <c r="K133" s="116" t="s">
        <v>1032</v>
      </c>
      <c r="L133" s="116" t="s">
        <v>1032</v>
      </c>
      <c r="M133" s="116" t="s">
        <v>1032</v>
      </c>
      <c r="N133" s="116" t="s">
        <v>1032</v>
      </c>
      <c r="O133" s="116" t="s">
        <v>1032</v>
      </c>
      <c r="P133" s="116" t="s">
        <v>1032</v>
      </c>
      <c r="Q133" s="116" t="s">
        <v>1032</v>
      </c>
      <c r="R133" s="116" t="s">
        <v>1066</v>
      </c>
      <c r="S133" s="116" t="s">
        <v>1032</v>
      </c>
    </row>
    <row r="134" spans="1:32" ht="15" thickBot="1" x14ac:dyDescent="0.4">
      <c r="A134" s="115" t="s">
        <v>1076</v>
      </c>
      <c r="B134" s="116" t="s">
        <v>1032</v>
      </c>
      <c r="C134" s="116" t="s">
        <v>1032</v>
      </c>
      <c r="D134" s="116" t="s">
        <v>1032</v>
      </c>
      <c r="E134" s="116" t="s">
        <v>1032</v>
      </c>
      <c r="F134" s="116" t="s">
        <v>1032</v>
      </c>
      <c r="G134" s="116" t="s">
        <v>1032</v>
      </c>
      <c r="H134" s="116" t="s">
        <v>1032</v>
      </c>
      <c r="I134" s="116" t="s">
        <v>1032</v>
      </c>
      <c r="J134" s="116" t="s">
        <v>1050</v>
      </c>
      <c r="K134" s="116" t="s">
        <v>1032</v>
      </c>
      <c r="L134" s="116" t="s">
        <v>1032</v>
      </c>
      <c r="M134" s="116" t="s">
        <v>1032</v>
      </c>
      <c r="N134" s="116" t="s">
        <v>1032</v>
      </c>
      <c r="O134" s="116" t="s">
        <v>1032</v>
      </c>
      <c r="P134" s="116" t="s">
        <v>1032</v>
      </c>
      <c r="Q134" s="116" t="s">
        <v>1032</v>
      </c>
      <c r="R134" s="116" t="s">
        <v>1032</v>
      </c>
      <c r="S134" s="116" t="s">
        <v>1032</v>
      </c>
    </row>
    <row r="135" spans="1:32" ht="15" thickBot="1" x14ac:dyDescent="0.4">
      <c r="A135" s="115" t="s">
        <v>1077</v>
      </c>
      <c r="B135" s="116" t="s">
        <v>1032</v>
      </c>
      <c r="C135" s="116" t="s">
        <v>1032</v>
      </c>
      <c r="D135" s="116" t="s">
        <v>1032</v>
      </c>
      <c r="E135" s="116" t="s">
        <v>1032</v>
      </c>
      <c r="F135" s="116" t="s">
        <v>1032</v>
      </c>
      <c r="G135" s="116" t="s">
        <v>1032</v>
      </c>
      <c r="H135" s="116" t="s">
        <v>1032</v>
      </c>
      <c r="I135" s="116" t="s">
        <v>1032</v>
      </c>
      <c r="J135" s="116" t="s">
        <v>1050</v>
      </c>
      <c r="K135" s="116" t="s">
        <v>1032</v>
      </c>
      <c r="L135" s="116" t="s">
        <v>1032</v>
      </c>
      <c r="M135" s="116" t="s">
        <v>1032</v>
      </c>
      <c r="N135" s="116" t="s">
        <v>1032</v>
      </c>
      <c r="O135" s="116" t="s">
        <v>1032</v>
      </c>
      <c r="P135" s="116" t="s">
        <v>1032</v>
      </c>
      <c r="Q135" s="116" t="s">
        <v>1032</v>
      </c>
      <c r="R135" s="116" t="s">
        <v>1032</v>
      </c>
      <c r="S135" s="116" t="s">
        <v>1032</v>
      </c>
    </row>
    <row r="136" spans="1:32" ht="15" thickBot="1" x14ac:dyDescent="0.4">
      <c r="A136" s="115" t="s">
        <v>1078</v>
      </c>
      <c r="B136" s="116" t="s">
        <v>1032</v>
      </c>
      <c r="C136" s="116" t="s">
        <v>1032</v>
      </c>
      <c r="D136" s="116" t="s">
        <v>1032</v>
      </c>
      <c r="E136" s="116" t="s">
        <v>1032</v>
      </c>
      <c r="F136" s="116" t="s">
        <v>1032</v>
      </c>
      <c r="G136" s="116" t="s">
        <v>1032</v>
      </c>
      <c r="H136" s="116" t="s">
        <v>1032</v>
      </c>
      <c r="I136" s="116" t="s">
        <v>1032</v>
      </c>
      <c r="J136" s="116" t="s">
        <v>1032</v>
      </c>
      <c r="K136" s="116" t="s">
        <v>1032</v>
      </c>
      <c r="L136" s="116" t="s">
        <v>1032</v>
      </c>
      <c r="M136" s="116" t="s">
        <v>1032</v>
      </c>
      <c r="N136" s="116" t="s">
        <v>1032</v>
      </c>
      <c r="O136" s="116" t="s">
        <v>1032</v>
      </c>
      <c r="P136" s="116" t="s">
        <v>1032</v>
      </c>
      <c r="Q136" s="116" t="s">
        <v>1032</v>
      </c>
      <c r="R136" s="116" t="s">
        <v>1032</v>
      </c>
      <c r="S136" s="116" t="s">
        <v>1032</v>
      </c>
    </row>
    <row r="137" spans="1:32" ht="15" thickBot="1" x14ac:dyDescent="0.4">
      <c r="A137" s="115" t="s">
        <v>1079</v>
      </c>
      <c r="B137" s="116" t="s">
        <v>1032</v>
      </c>
      <c r="C137" s="116" t="s">
        <v>1032</v>
      </c>
      <c r="D137" s="116" t="s">
        <v>1032</v>
      </c>
      <c r="E137" s="116" t="s">
        <v>1032</v>
      </c>
      <c r="F137" s="116" t="s">
        <v>1032</v>
      </c>
      <c r="G137" s="116" t="s">
        <v>1032</v>
      </c>
      <c r="H137" s="116" t="s">
        <v>1032</v>
      </c>
      <c r="I137" s="116" t="s">
        <v>1032</v>
      </c>
      <c r="J137" s="116" t="s">
        <v>1032</v>
      </c>
      <c r="K137" s="116" t="s">
        <v>1032</v>
      </c>
      <c r="L137" s="116" t="s">
        <v>1032</v>
      </c>
      <c r="M137" s="116" t="s">
        <v>1032</v>
      </c>
      <c r="N137" s="116" t="s">
        <v>1032</v>
      </c>
      <c r="O137" s="116" t="s">
        <v>1032</v>
      </c>
      <c r="P137" s="116" t="s">
        <v>1032</v>
      </c>
      <c r="Q137" s="116" t="s">
        <v>1032</v>
      </c>
      <c r="R137" s="116" t="s">
        <v>1032</v>
      </c>
      <c r="S137" s="116" t="s">
        <v>1032</v>
      </c>
    </row>
    <row r="138" spans="1:32" ht="18.5" thickBot="1" x14ac:dyDescent="0.4">
      <c r="A138" s="111"/>
      <c r="V138" t="s">
        <v>1099</v>
      </c>
      <c r="W138" t="s">
        <v>1099</v>
      </c>
      <c r="X138" t="s">
        <v>1099</v>
      </c>
      <c r="Y138" t="s">
        <v>1100</v>
      </c>
      <c r="Z138" t="s">
        <v>1099</v>
      </c>
      <c r="AA138" t="s">
        <v>1101</v>
      </c>
      <c r="AB138" t="s">
        <v>1101</v>
      </c>
      <c r="AC138" t="s">
        <v>1102</v>
      </c>
      <c r="AD138" t="s">
        <v>1102</v>
      </c>
    </row>
    <row r="139" spans="1:32" ht="20" thickBot="1" x14ac:dyDescent="0.4">
      <c r="A139" s="115" t="s">
        <v>1243</v>
      </c>
      <c r="B139" s="115" t="str">
        <f>B44</f>
        <v>clinical risk groups</v>
      </c>
      <c r="C139" s="115" t="str">
        <f t="shared" ref="C139:S139" si="67">C44</f>
        <v>pregnant women</v>
      </c>
      <c r="D139" s="115" t="str">
        <f t="shared" si="67"/>
        <v>HCWs</v>
      </c>
      <c r="E139" s="115" t="str">
        <f t="shared" si="67"/>
        <v>Staff of long-term care facilities</v>
      </c>
      <c r="F139" s="115" t="str">
        <f t="shared" si="67"/>
        <v>Residents of long-term care facilities</v>
      </c>
      <c r="G139" s="115" t="str">
        <f t="shared" si="67"/>
        <v>Older population groups</v>
      </c>
      <c r="H139" s="115" t="str">
        <f t="shared" si="67"/>
        <v>Population density</v>
      </c>
      <c r="I139" s="115" t="str">
        <f t="shared" si="67"/>
        <v>Urbanisation grade</v>
      </c>
      <c r="J139" s="115" t="str">
        <f t="shared" si="67"/>
        <v>Infection ratio</v>
      </c>
      <c r="K139" s="115" t="str">
        <f t="shared" si="67"/>
        <v>clinical risk groups</v>
      </c>
      <c r="L139" s="115" t="str">
        <f t="shared" si="67"/>
        <v>pregnant women</v>
      </c>
      <c r="M139" s="115" t="str">
        <f t="shared" si="67"/>
        <v>HCWs</v>
      </c>
      <c r="N139" s="115" t="str">
        <f t="shared" si="67"/>
        <v>Staff of long-term care facilities</v>
      </c>
      <c r="O139" s="115" t="str">
        <f t="shared" si="67"/>
        <v>Residents of long-term care facilities</v>
      </c>
      <c r="P139" s="115" t="str">
        <f t="shared" si="67"/>
        <v>Older population groups</v>
      </c>
      <c r="Q139" s="115" t="str">
        <f t="shared" si="67"/>
        <v>Population density</v>
      </c>
      <c r="R139" s="115" t="str">
        <f t="shared" si="67"/>
        <v>Urbanisation grade</v>
      </c>
      <c r="S139" s="115" t="str">
        <f t="shared" si="67"/>
        <v>Infection ratio</v>
      </c>
      <c r="V139" t="str">
        <f>B139</f>
        <v>clinical risk groups</v>
      </c>
      <c r="W139" t="str">
        <f t="shared" ref="W139:AD154" si="68">C139</f>
        <v>pregnant women</v>
      </c>
      <c r="X139" t="str">
        <f t="shared" si="68"/>
        <v>HCWs</v>
      </c>
      <c r="Y139" t="str">
        <f t="shared" si="68"/>
        <v>Staff of long-term care facilities</v>
      </c>
      <c r="Z139" t="str">
        <f t="shared" si="68"/>
        <v>Residents of long-term care facilities</v>
      </c>
      <c r="AA139" t="str">
        <f t="shared" si="68"/>
        <v>Older population groups</v>
      </c>
      <c r="AB139" t="str">
        <f t="shared" si="68"/>
        <v>Population density</v>
      </c>
      <c r="AC139" t="str">
        <f t="shared" si="68"/>
        <v>Urbanisation grade</v>
      </c>
      <c r="AD139" t="str">
        <f t="shared" si="68"/>
        <v>Infection ratio</v>
      </c>
      <c r="AE139" t="str">
        <f>AD139</f>
        <v>Infection ratio</v>
      </c>
      <c r="AF139" t="str">
        <f t="shared" ref="AF139:AF166" si="69">J139</f>
        <v>Infection ratio</v>
      </c>
    </row>
    <row r="140" spans="1:32" ht="15" thickBot="1" x14ac:dyDescent="0.4">
      <c r="A140" s="115" t="s">
        <v>1028</v>
      </c>
      <c r="B140" s="116">
        <v>3984.6</v>
      </c>
      <c r="C140" s="116">
        <v>428.9</v>
      </c>
      <c r="D140" s="116">
        <v>9677.7000000000007</v>
      </c>
      <c r="E140" s="116">
        <v>0</v>
      </c>
      <c r="F140" s="116">
        <v>649.1</v>
      </c>
      <c r="G140" s="116">
        <v>1672.7</v>
      </c>
      <c r="H140" s="116">
        <v>4674.2</v>
      </c>
      <c r="I140" s="116">
        <v>757.1</v>
      </c>
      <c r="J140" s="116">
        <v>3148.5</v>
      </c>
      <c r="K140" s="116">
        <v>0</v>
      </c>
      <c r="L140" s="116">
        <v>0</v>
      </c>
      <c r="M140" s="116">
        <v>0</v>
      </c>
      <c r="N140" s="116">
        <v>0</v>
      </c>
      <c r="O140" s="116">
        <v>0</v>
      </c>
      <c r="P140" s="116">
        <v>4056.8</v>
      </c>
      <c r="Q140" s="116">
        <v>3284</v>
      </c>
      <c r="R140" s="116">
        <v>9330.2999999999993</v>
      </c>
      <c r="S140" s="116">
        <v>1207.9000000000001</v>
      </c>
      <c r="V140">
        <f>B140</f>
        <v>3984.6</v>
      </c>
      <c r="W140">
        <f t="shared" si="68"/>
        <v>428.9</v>
      </c>
      <c r="X140">
        <f t="shared" si="68"/>
        <v>9677.7000000000007</v>
      </c>
      <c r="Y140">
        <f t="shared" si="68"/>
        <v>0</v>
      </c>
      <c r="Z140">
        <f t="shared" si="68"/>
        <v>649.1</v>
      </c>
      <c r="AA140">
        <f t="shared" si="68"/>
        <v>1672.7</v>
      </c>
      <c r="AB140">
        <f t="shared" si="68"/>
        <v>4674.2</v>
      </c>
      <c r="AC140">
        <f t="shared" si="68"/>
        <v>757.1</v>
      </c>
      <c r="AD140">
        <f>AE140+AF140</f>
        <v>3148.5</v>
      </c>
      <c r="AF140">
        <f t="shared" si="69"/>
        <v>3148.5</v>
      </c>
    </row>
    <row r="141" spans="1:32" ht="15" thickBot="1" x14ac:dyDescent="0.4">
      <c r="A141" s="115" t="s">
        <v>1042</v>
      </c>
      <c r="B141" s="116">
        <v>1195.4000000000001</v>
      </c>
      <c r="C141" s="116">
        <v>428.9</v>
      </c>
      <c r="D141" s="116">
        <v>2727.4</v>
      </c>
      <c r="E141" s="116">
        <v>0</v>
      </c>
      <c r="F141" s="116">
        <v>0</v>
      </c>
      <c r="G141" s="116">
        <v>1672.7</v>
      </c>
      <c r="H141" s="116">
        <v>0</v>
      </c>
      <c r="I141" s="116">
        <v>757.1</v>
      </c>
      <c r="J141" s="116">
        <v>3148.5</v>
      </c>
      <c r="K141" s="116">
        <v>0</v>
      </c>
      <c r="L141" s="116">
        <v>0</v>
      </c>
      <c r="M141" s="116">
        <v>0</v>
      </c>
      <c r="N141" s="116">
        <v>0</v>
      </c>
      <c r="O141" s="116">
        <v>0</v>
      </c>
      <c r="P141" s="116">
        <v>4056.8</v>
      </c>
      <c r="Q141" s="116">
        <v>3284</v>
      </c>
      <c r="R141" s="116">
        <v>3870.3</v>
      </c>
      <c r="S141" s="116">
        <v>1207.9000000000001</v>
      </c>
      <c r="V141">
        <f t="shared" ref="V141:V166" si="70">B141</f>
        <v>1195.4000000000001</v>
      </c>
      <c r="W141">
        <f t="shared" si="68"/>
        <v>428.9</v>
      </c>
      <c r="X141">
        <f t="shared" si="68"/>
        <v>2727.4</v>
      </c>
      <c r="Y141">
        <f t="shared" si="68"/>
        <v>0</v>
      </c>
      <c r="Z141">
        <f t="shared" si="68"/>
        <v>0</v>
      </c>
      <c r="AA141">
        <f t="shared" si="68"/>
        <v>1672.7</v>
      </c>
      <c r="AB141">
        <f t="shared" si="68"/>
        <v>0</v>
      </c>
      <c r="AC141">
        <f t="shared" si="68"/>
        <v>757.1</v>
      </c>
      <c r="AD141">
        <f t="shared" ref="AD141:AD166" si="71">AE141+AF141</f>
        <v>3148.5</v>
      </c>
      <c r="AF141">
        <f t="shared" si="69"/>
        <v>3148.5</v>
      </c>
    </row>
    <row r="142" spans="1:32" ht="15" thickBot="1" x14ac:dyDescent="0.4">
      <c r="A142" s="115" t="s">
        <v>1046</v>
      </c>
      <c r="B142" s="116">
        <v>1195.4000000000001</v>
      </c>
      <c r="C142" s="116">
        <v>428.9</v>
      </c>
      <c r="D142" s="116">
        <v>2727.4</v>
      </c>
      <c r="E142" s="116">
        <v>0</v>
      </c>
      <c r="F142" s="116">
        <v>0</v>
      </c>
      <c r="G142" s="116">
        <v>727</v>
      </c>
      <c r="H142" s="116">
        <v>0</v>
      </c>
      <c r="I142" s="116">
        <v>757.1</v>
      </c>
      <c r="J142" s="116">
        <v>3148.5</v>
      </c>
      <c r="K142" s="116">
        <v>0</v>
      </c>
      <c r="L142" s="116">
        <v>0</v>
      </c>
      <c r="M142" s="116">
        <v>0</v>
      </c>
      <c r="N142" s="116">
        <v>0</v>
      </c>
      <c r="O142" s="116">
        <v>0</v>
      </c>
      <c r="P142" s="116">
        <v>4056.8</v>
      </c>
      <c r="Q142" s="116">
        <v>3284</v>
      </c>
      <c r="R142" s="116">
        <v>3870.3</v>
      </c>
      <c r="S142" s="116">
        <v>1207.9000000000001</v>
      </c>
      <c r="V142">
        <f t="shared" si="70"/>
        <v>1195.4000000000001</v>
      </c>
      <c r="W142">
        <f t="shared" si="68"/>
        <v>428.9</v>
      </c>
      <c r="X142">
        <f t="shared" si="68"/>
        <v>2727.4</v>
      </c>
      <c r="Y142">
        <f t="shared" si="68"/>
        <v>0</v>
      </c>
      <c r="Z142">
        <f t="shared" si="68"/>
        <v>0</v>
      </c>
      <c r="AA142">
        <f t="shared" si="68"/>
        <v>727</v>
      </c>
      <c r="AB142">
        <f t="shared" si="68"/>
        <v>0</v>
      </c>
      <c r="AC142">
        <f t="shared" si="68"/>
        <v>757.1</v>
      </c>
      <c r="AD142">
        <f t="shared" si="71"/>
        <v>3148.5</v>
      </c>
      <c r="AF142">
        <f t="shared" si="69"/>
        <v>3148.5</v>
      </c>
    </row>
    <row r="143" spans="1:32" ht="15" thickBot="1" x14ac:dyDescent="0.4">
      <c r="A143" s="115" t="s">
        <v>1048</v>
      </c>
      <c r="B143" s="116">
        <v>0</v>
      </c>
      <c r="C143" s="116">
        <v>0</v>
      </c>
      <c r="D143" s="116">
        <v>2727.4</v>
      </c>
      <c r="E143" s="116">
        <v>0</v>
      </c>
      <c r="F143" s="116">
        <v>0</v>
      </c>
      <c r="G143" s="116">
        <v>727</v>
      </c>
      <c r="H143" s="116">
        <v>0</v>
      </c>
      <c r="I143" s="116">
        <v>757.1</v>
      </c>
      <c r="J143" s="116">
        <v>3148.5</v>
      </c>
      <c r="K143" s="116">
        <v>0</v>
      </c>
      <c r="L143" s="116">
        <v>0</v>
      </c>
      <c r="M143" s="116">
        <v>0</v>
      </c>
      <c r="N143" s="116">
        <v>0</v>
      </c>
      <c r="O143" s="116">
        <v>0</v>
      </c>
      <c r="P143" s="116">
        <v>4056.8</v>
      </c>
      <c r="Q143" s="116">
        <v>3284</v>
      </c>
      <c r="R143" s="116">
        <v>3870.3</v>
      </c>
      <c r="S143" s="116">
        <v>1207.9000000000001</v>
      </c>
      <c r="V143">
        <f t="shared" si="70"/>
        <v>0</v>
      </c>
      <c r="W143">
        <f t="shared" si="68"/>
        <v>0</v>
      </c>
      <c r="X143">
        <f t="shared" si="68"/>
        <v>2727.4</v>
      </c>
      <c r="Y143">
        <f t="shared" si="68"/>
        <v>0</v>
      </c>
      <c r="Z143">
        <f t="shared" si="68"/>
        <v>0</v>
      </c>
      <c r="AA143">
        <f t="shared" si="68"/>
        <v>727</v>
      </c>
      <c r="AB143">
        <f t="shared" si="68"/>
        <v>0</v>
      </c>
      <c r="AC143">
        <f t="shared" si="68"/>
        <v>757.1</v>
      </c>
      <c r="AD143">
        <f t="shared" si="71"/>
        <v>3148.5</v>
      </c>
      <c r="AF143">
        <f t="shared" si="69"/>
        <v>3148.5</v>
      </c>
    </row>
    <row r="144" spans="1:32" ht="15" thickBot="1" x14ac:dyDescent="0.4">
      <c r="A144" s="115" t="s">
        <v>1049</v>
      </c>
      <c r="B144" s="116">
        <v>0</v>
      </c>
      <c r="C144" s="116">
        <v>0</v>
      </c>
      <c r="D144" s="116">
        <v>0</v>
      </c>
      <c r="E144" s="116">
        <v>0</v>
      </c>
      <c r="F144" s="116">
        <v>0</v>
      </c>
      <c r="G144" s="116">
        <v>727</v>
      </c>
      <c r="H144" s="116">
        <v>0</v>
      </c>
      <c r="I144" s="116">
        <v>757.1</v>
      </c>
      <c r="J144" s="116">
        <v>691.2</v>
      </c>
      <c r="K144" s="116">
        <v>0</v>
      </c>
      <c r="L144" s="116">
        <v>0</v>
      </c>
      <c r="M144" s="116">
        <v>0</v>
      </c>
      <c r="N144" s="116">
        <v>0</v>
      </c>
      <c r="O144" s="116">
        <v>0</v>
      </c>
      <c r="P144" s="116">
        <v>4056.8</v>
      </c>
      <c r="Q144" s="116">
        <v>3284</v>
      </c>
      <c r="R144" s="116">
        <v>3870.3</v>
      </c>
      <c r="S144" s="116">
        <v>1207.9000000000001</v>
      </c>
      <c r="V144">
        <f t="shared" si="70"/>
        <v>0</v>
      </c>
      <c r="W144">
        <f t="shared" si="68"/>
        <v>0</v>
      </c>
      <c r="X144">
        <f t="shared" si="68"/>
        <v>0</v>
      </c>
      <c r="Y144">
        <f t="shared" si="68"/>
        <v>0</v>
      </c>
      <c r="Z144">
        <f t="shared" si="68"/>
        <v>0</v>
      </c>
      <c r="AA144">
        <f t="shared" si="68"/>
        <v>727</v>
      </c>
      <c r="AB144">
        <f t="shared" si="68"/>
        <v>0</v>
      </c>
      <c r="AC144" s="103">
        <f>I144+R162</f>
        <v>1913.6</v>
      </c>
      <c r="AD144">
        <f t="shared" si="71"/>
        <v>691.2</v>
      </c>
      <c r="AF144">
        <f t="shared" si="69"/>
        <v>691.2</v>
      </c>
    </row>
    <row r="145" spans="1:32" ht="15" thickBot="1" x14ac:dyDescent="0.4">
      <c r="A145" s="115" t="s">
        <v>1051</v>
      </c>
      <c r="B145" s="116">
        <v>0</v>
      </c>
      <c r="C145" s="116">
        <v>0</v>
      </c>
      <c r="D145" s="116">
        <v>0</v>
      </c>
      <c r="E145" s="116">
        <v>0</v>
      </c>
      <c r="F145" s="116">
        <v>0</v>
      </c>
      <c r="G145" s="116">
        <v>727</v>
      </c>
      <c r="H145" s="116">
        <v>0</v>
      </c>
      <c r="I145" s="116">
        <v>757.1</v>
      </c>
      <c r="J145" s="116">
        <v>691.2</v>
      </c>
      <c r="K145" s="116">
        <v>0</v>
      </c>
      <c r="L145" s="116">
        <v>0</v>
      </c>
      <c r="M145" s="116">
        <v>0</v>
      </c>
      <c r="N145" s="116">
        <v>0</v>
      </c>
      <c r="O145" s="116">
        <v>0</v>
      </c>
      <c r="P145" s="116">
        <v>4056.8</v>
      </c>
      <c r="Q145" s="116">
        <v>3284</v>
      </c>
      <c r="R145" s="116">
        <v>3870.3</v>
      </c>
      <c r="S145" s="116">
        <v>1207.9000000000001</v>
      </c>
      <c r="V145">
        <f t="shared" si="70"/>
        <v>0</v>
      </c>
      <c r="W145">
        <f t="shared" si="68"/>
        <v>0</v>
      </c>
      <c r="X145">
        <f t="shared" si="68"/>
        <v>0</v>
      </c>
      <c r="Y145">
        <f t="shared" si="68"/>
        <v>0</v>
      </c>
      <c r="Z145">
        <f t="shared" si="68"/>
        <v>0</v>
      </c>
      <c r="AA145">
        <f t="shared" si="68"/>
        <v>727</v>
      </c>
      <c r="AB145">
        <f t="shared" si="68"/>
        <v>0</v>
      </c>
      <c r="AC145" s="103">
        <f>I145+R161</f>
        <v>1913.6</v>
      </c>
      <c r="AD145">
        <f t="shared" si="71"/>
        <v>691.2</v>
      </c>
      <c r="AF145">
        <f t="shared" si="69"/>
        <v>691.2</v>
      </c>
    </row>
    <row r="146" spans="1:32" ht="15" thickBot="1" x14ac:dyDescent="0.4">
      <c r="A146" s="115" t="s">
        <v>1052</v>
      </c>
      <c r="B146" s="116">
        <v>0</v>
      </c>
      <c r="C146" s="116">
        <v>0</v>
      </c>
      <c r="D146" s="116">
        <v>0</v>
      </c>
      <c r="E146" s="116">
        <v>0</v>
      </c>
      <c r="F146" s="116">
        <v>0</v>
      </c>
      <c r="G146" s="116">
        <v>727</v>
      </c>
      <c r="H146" s="116">
        <v>0</v>
      </c>
      <c r="I146" s="116">
        <v>0</v>
      </c>
      <c r="J146" s="116">
        <v>691.2</v>
      </c>
      <c r="K146" s="116">
        <v>0</v>
      </c>
      <c r="L146" s="116">
        <v>0</v>
      </c>
      <c r="M146" s="116">
        <v>0</v>
      </c>
      <c r="N146" s="116">
        <v>0</v>
      </c>
      <c r="O146" s="116">
        <v>0</v>
      </c>
      <c r="P146" s="116">
        <v>4056.8</v>
      </c>
      <c r="Q146" s="116">
        <v>3284</v>
      </c>
      <c r="R146" s="116">
        <v>3870.3</v>
      </c>
      <c r="S146" s="116">
        <v>1207.9000000000001</v>
      </c>
      <c r="V146">
        <f t="shared" si="70"/>
        <v>0</v>
      </c>
      <c r="W146">
        <f t="shared" si="68"/>
        <v>0</v>
      </c>
      <c r="X146">
        <f t="shared" si="68"/>
        <v>0</v>
      </c>
      <c r="Y146">
        <f t="shared" si="68"/>
        <v>0</v>
      </c>
      <c r="Z146">
        <f t="shared" si="68"/>
        <v>0</v>
      </c>
      <c r="AA146">
        <f t="shared" si="68"/>
        <v>727</v>
      </c>
      <c r="AB146">
        <f t="shared" si="68"/>
        <v>0</v>
      </c>
      <c r="AC146">
        <f>R160</f>
        <v>1156.5</v>
      </c>
      <c r="AD146">
        <f t="shared" si="71"/>
        <v>691.2</v>
      </c>
      <c r="AF146">
        <f t="shared" si="69"/>
        <v>691.2</v>
      </c>
    </row>
    <row r="147" spans="1:32" ht="15" thickBot="1" x14ac:dyDescent="0.4">
      <c r="A147" s="115" t="s">
        <v>1053</v>
      </c>
      <c r="B147" s="116">
        <v>0</v>
      </c>
      <c r="C147" s="116">
        <v>0</v>
      </c>
      <c r="D147" s="116">
        <v>0</v>
      </c>
      <c r="E147" s="116">
        <v>0</v>
      </c>
      <c r="F147" s="116">
        <v>0</v>
      </c>
      <c r="G147" s="116">
        <v>727</v>
      </c>
      <c r="H147" s="116">
        <v>0</v>
      </c>
      <c r="I147" s="116">
        <v>0</v>
      </c>
      <c r="J147" s="116">
        <v>691.2</v>
      </c>
      <c r="K147" s="116">
        <v>0</v>
      </c>
      <c r="L147" s="116">
        <v>0</v>
      </c>
      <c r="M147" s="116">
        <v>0</v>
      </c>
      <c r="N147" s="116">
        <v>0</v>
      </c>
      <c r="O147" s="116">
        <v>0</v>
      </c>
      <c r="P147" s="116">
        <v>4056.8</v>
      </c>
      <c r="Q147" s="116">
        <v>1519</v>
      </c>
      <c r="R147" s="116">
        <v>3870.3</v>
      </c>
      <c r="S147" s="116">
        <v>784.1</v>
      </c>
      <c r="V147">
        <f t="shared" si="70"/>
        <v>0</v>
      </c>
      <c r="W147">
        <f t="shared" si="68"/>
        <v>0</v>
      </c>
      <c r="X147">
        <f t="shared" si="68"/>
        <v>0</v>
      </c>
      <c r="Y147">
        <f t="shared" si="68"/>
        <v>0</v>
      </c>
      <c r="Z147">
        <f t="shared" si="68"/>
        <v>0</v>
      </c>
      <c r="AA147">
        <f t="shared" si="68"/>
        <v>727</v>
      </c>
      <c r="AB147">
        <f t="shared" si="68"/>
        <v>0</v>
      </c>
      <c r="AC147">
        <f>R159</f>
        <v>1156.5</v>
      </c>
      <c r="AD147">
        <f t="shared" si="71"/>
        <v>691.2</v>
      </c>
      <c r="AF147">
        <f t="shared" si="69"/>
        <v>691.2</v>
      </c>
    </row>
    <row r="148" spans="1:32" ht="15" thickBot="1" x14ac:dyDescent="0.4">
      <c r="A148" s="115" t="s">
        <v>1056</v>
      </c>
      <c r="B148" s="116">
        <v>0</v>
      </c>
      <c r="C148" s="116">
        <v>0</v>
      </c>
      <c r="D148" s="116">
        <v>0</v>
      </c>
      <c r="E148" s="116">
        <v>0</v>
      </c>
      <c r="F148" s="116">
        <v>0</v>
      </c>
      <c r="G148" s="116">
        <v>315.7</v>
      </c>
      <c r="H148" s="116">
        <v>0</v>
      </c>
      <c r="I148" s="116">
        <v>0</v>
      </c>
      <c r="J148" s="116">
        <v>691.2</v>
      </c>
      <c r="K148" s="116">
        <v>0</v>
      </c>
      <c r="L148" s="116">
        <v>0</v>
      </c>
      <c r="M148" s="116">
        <v>0</v>
      </c>
      <c r="N148" s="116">
        <v>0</v>
      </c>
      <c r="O148" s="116">
        <v>0</v>
      </c>
      <c r="P148" s="116">
        <v>3632.5</v>
      </c>
      <c r="Q148" s="116">
        <v>1519</v>
      </c>
      <c r="R148" s="116">
        <v>3870.3</v>
      </c>
      <c r="S148" s="116">
        <v>784.1</v>
      </c>
      <c r="V148">
        <f t="shared" si="70"/>
        <v>0</v>
      </c>
      <c r="W148">
        <f t="shared" si="68"/>
        <v>0</v>
      </c>
      <c r="X148">
        <f t="shared" si="68"/>
        <v>0</v>
      </c>
      <c r="Y148">
        <f t="shared" si="68"/>
        <v>0</v>
      </c>
      <c r="Z148">
        <f t="shared" si="68"/>
        <v>0</v>
      </c>
      <c r="AA148">
        <f t="shared" si="68"/>
        <v>315.7</v>
      </c>
      <c r="AB148">
        <f t="shared" si="68"/>
        <v>0</v>
      </c>
      <c r="AC148">
        <f>R158</f>
        <v>1156.5</v>
      </c>
      <c r="AD148">
        <f t="shared" si="71"/>
        <v>691.2</v>
      </c>
      <c r="AF148">
        <f t="shared" si="69"/>
        <v>691.2</v>
      </c>
    </row>
    <row r="149" spans="1:32" ht="15" thickBot="1" x14ac:dyDescent="0.4">
      <c r="A149" s="115" t="s">
        <v>1059</v>
      </c>
      <c r="B149" s="116">
        <v>0</v>
      </c>
      <c r="C149" s="116">
        <v>0</v>
      </c>
      <c r="D149" s="116">
        <v>0</v>
      </c>
      <c r="E149" s="116">
        <v>0</v>
      </c>
      <c r="F149" s="116">
        <v>0</v>
      </c>
      <c r="G149" s="116">
        <v>315.7</v>
      </c>
      <c r="H149" s="116">
        <v>0</v>
      </c>
      <c r="I149" s="116">
        <v>0</v>
      </c>
      <c r="J149" s="116">
        <v>691.2</v>
      </c>
      <c r="K149" s="116">
        <v>0</v>
      </c>
      <c r="L149" s="116">
        <v>0</v>
      </c>
      <c r="M149" s="116">
        <v>0</v>
      </c>
      <c r="N149" s="116">
        <v>0</v>
      </c>
      <c r="O149" s="116">
        <v>0</v>
      </c>
      <c r="P149" s="116">
        <v>2664.5</v>
      </c>
      <c r="Q149" s="116">
        <v>0</v>
      </c>
      <c r="R149" s="116">
        <v>3870.3</v>
      </c>
      <c r="S149" s="116">
        <v>784.1</v>
      </c>
      <c r="V149">
        <f t="shared" si="70"/>
        <v>0</v>
      </c>
      <c r="W149">
        <f t="shared" si="68"/>
        <v>0</v>
      </c>
      <c r="X149">
        <f t="shared" si="68"/>
        <v>0</v>
      </c>
      <c r="Y149">
        <f t="shared" si="68"/>
        <v>0</v>
      </c>
      <c r="Z149">
        <f t="shared" si="68"/>
        <v>0</v>
      </c>
      <c r="AA149">
        <f t="shared" si="68"/>
        <v>315.7</v>
      </c>
      <c r="AB149">
        <f t="shared" si="68"/>
        <v>0</v>
      </c>
      <c r="AC149">
        <f>R157</f>
        <v>1156.5</v>
      </c>
      <c r="AD149">
        <f t="shared" si="71"/>
        <v>1475.3000000000002</v>
      </c>
      <c r="AE149">
        <f>S157</f>
        <v>784.1</v>
      </c>
      <c r="AF149">
        <f t="shared" si="69"/>
        <v>691.2</v>
      </c>
    </row>
    <row r="150" spans="1:32" ht="15" thickBot="1" x14ac:dyDescent="0.4">
      <c r="A150" s="115" t="s">
        <v>1061</v>
      </c>
      <c r="B150" s="116">
        <v>0</v>
      </c>
      <c r="C150" s="116">
        <v>0</v>
      </c>
      <c r="D150" s="116">
        <v>0</v>
      </c>
      <c r="E150" s="116">
        <v>0</v>
      </c>
      <c r="F150" s="116">
        <v>0</v>
      </c>
      <c r="G150" s="116">
        <v>0</v>
      </c>
      <c r="H150" s="116">
        <v>0</v>
      </c>
      <c r="I150" s="116">
        <v>0</v>
      </c>
      <c r="J150" s="116">
        <v>691.2</v>
      </c>
      <c r="K150" s="116">
        <v>0</v>
      </c>
      <c r="L150" s="116">
        <v>0</v>
      </c>
      <c r="M150" s="116">
        <v>0</v>
      </c>
      <c r="N150" s="116">
        <v>0</v>
      </c>
      <c r="O150" s="116">
        <v>0</v>
      </c>
      <c r="P150" s="116">
        <v>2664.5</v>
      </c>
      <c r="Q150" s="116">
        <v>0</v>
      </c>
      <c r="R150" s="116">
        <v>2296.9</v>
      </c>
      <c r="S150" s="116">
        <v>784.1</v>
      </c>
      <c r="V150">
        <f t="shared" si="70"/>
        <v>0</v>
      </c>
      <c r="W150">
        <f t="shared" si="68"/>
        <v>0</v>
      </c>
      <c r="X150">
        <f t="shared" si="68"/>
        <v>0</v>
      </c>
      <c r="Y150">
        <f t="shared" si="68"/>
        <v>0</v>
      </c>
      <c r="Z150">
        <f t="shared" si="68"/>
        <v>0</v>
      </c>
      <c r="AA150">
        <f t="shared" si="68"/>
        <v>0</v>
      </c>
      <c r="AB150">
        <f t="shared" si="68"/>
        <v>0</v>
      </c>
      <c r="AC150">
        <f>R156</f>
        <v>1156.5</v>
      </c>
      <c r="AD150">
        <f t="shared" si="71"/>
        <v>1475.3000000000002</v>
      </c>
      <c r="AE150">
        <f>S156</f>
        <v>784.1</v>
      </c>
      <c r="AF150">
        <f t="shared" si="69"/>
        <v>691.2</v>
      </c>
    </row>
    <row r="151" spans="1:32" ht="15" thickBot="1" x14ac:dyDescent="0.4">
      <c r="A151" s="115" t="s">
        <v>1063</v>
      </c>
      <c r="B151" s="116">
        <v>0</v>
      </c>
      <c r="C151" s="116">
        <v>0</v>
      </c>
      <c r="D151" s="116">
        <v>0</v>
      </c>
      <c r="E151" s="116">
        <v>0</v>
      </c>
      <c r="F151" s="116">
        <v>0</v>
      </c>
      <c r="G151" s="116">
        <v>0</v>
      </c>
      <c r="H151" s="116">
        <v>0</v>
      </c>
      <c r="I151" s="116">
        <v>0</v>
      </c>
      <c r="J151" s="116">
        <v>691.2</v>
      </c>
      <c r="K151" s="116">
        <v>0</v>
      </c>
      <c r="L151" s="116">
        <v>0</v>
      </c>
      <c r="M151" s="116">
        <v>0</v>
      </c>
      <c r="N151" s="116">
        <v>0</v>
      </c>
      <c r="O151" s="116">
        <v>0</v>
      </c>
      <c r="P151" s="116">
        <v>2664.5</v>
      </c>
      <c r="Q151" s="116">
        <v>0</v>
      </c>
      <c r="R151" s="116">
        <v>2296.9</v>
      </c>
      <c r="S151" s="116">
        <v>784.1</v>
      </c>
      <c r="V151">
        <f t="shared" si="70"/>
        <v>0</v>
      </c>
      <c r="W151">
        <f t="shared" si="68"/>
        <v>0</v>
      </c>
      <c r="X151">
        <f t="shared" si="68"/>
        <v>0</v>
      </c>
      <c r="Y151">
        <f t="shared" si="68"/>
        <v>0</v>
      </c>
      <c r="Z151">
        <f t="shared" si="68"/>
        <v>0</v>
      </c>
      <c r="AA151">
        <f t="shared" si="68"/>
        <v>0</v>
      </c>
      <c r="AB151">
        <f t="shared" si="68"/>
        <v>0</v>
      </c>
      <c r="AC151">
        <f>R155</f>
        <v>1156.5</v>
      </c>
      <c r="AD151">
        <f t="shared" si="71"/>
        <v>1475.3000000000002</v>
      </c>
      <c r="AE151">
        <f>S155</f>
        <v>784.1</v>
      </c>
      <c r="AF151">
        <f t="shared" si="69"/>
        <v>691.2</v>
      </c>
    </row>
    <row r="152" spans="1:32" ht="15" thickBot="1" x14ac:dyDescent="0.4">
      <c r="A152" s="115" t="s">
        <v>1064</v>
      </c>
      <c r="B152" s="116">
        <v>0</v>
      </c>
      <c r="C152" s="116">
        <v>0</v>
      </c>
      <c r="D152" s="116">
        <v>0</v>
      </c>
      <c r="E152" s="116">
        <v>0</v>
      </c>
      <c r="F152" s="116">
        <v>0</v>
      </c>
      <c r="G152" s="116">
        <v>0</v>
      </c>
      <c r="H152" s="116">
        <v>0</v>
      </c>
      <c r="I152" s="116">
        <v>0</v>
      </c>
      <c r="J152" s="116">
        <v>691.2</v>
      </c>
      <c r="K152" s="116">
        <v>0</v>
      </c>
      <c r="L152" s="116">
        <v>0</v>
      </c>
      <c r="M152" s="116">
        <v>0</v>
      </c>
      <c r="N152" s="116">
        <v>0</v>
      </c>
      <c r="O152" s="116">
        <v>0</v>
      </c>
      <c r="P152" s="116">
        <v>0</v>
      </c>
      <c r="Q152" s="116">
        <v>0</v>
      </c>
      <c r="R152" s="116">
        <v>2296.9</v>
      </c>
      <c r="S152" s="116">
        <v>784.1</v>
      </c>
      <c r="V152">
        <f t="shared" si="70"/>
        <v>0</v>
      </c>
      <c r="W152">
        <f t="shared" si="68"/>
        <v>0</v>
      </c>
      <c r="X152">
        <f t="shared" si="68"/>
        <v>0</v>
      </c>
      <c r="Y152">
        <f t="shared" si="68"/>
        <v>0</v>
      </c>
      <c r="Z152">
        <f t="shared" si="68"/>
        <v>0</v>
      </c>
      <c r="AA152">
        <f t="shared" si="68"/>
        <v>0</v>
      </c>
      <c r="AB152">
        <f t="shared" si="68"/>
        <v>0</v>
      </c>
      <c r="AC152">
        <f>R154</f>
        <v>1156.5</v>
      </c>
      <c r="AD152">
        <f t="shared" si="71"/>
        <v>1475.3000000000002</v>
      </c>
      <c r="AE152">
        <f>S154</f>
        <v>784.1</v>
      </c>
      <c r="AF152">
        <f t="shared" si="69"/>
        <v>691.2</v>
      </c>
    </row>
    <row r="153" spans="1:32" ht="15" thickBot="1" x14ac:dyDescent="0.4">
      <c r="A153" s="115" t="s">
        <v>1065</v>
      </c>
      <c r="B153" s="116">
        <v>0</v>
      </c>
      <c r="C153" s="116">
        <v>0</v>
      </c>
      <c r="D153" s="116">
        <v>0</v>
      </c>
      <c r="E153" s="116">
        <v>0</v>
      </c>
      <c r="F153" s="116">
        <v>0</v>
      </c>
      <c r="G153" s="116">
        <v>0</v>
      </c>
      <c r="H153" s="116">
        <v>0</v>
      </c>
      <c r="I153" s="116">
        <v>0</v>
      </c>
      <c r="J153" s="116">
        <v>691.2</v>
      </c>
      <c r="K153" s="116">
        <v>0</v>
      </c>
      <c r="L153" s="116">
        <v>0</v>
      </c>
      <c r="M153" s="116">
        <v>0</v>
      </c>
      <c r="N153" s="116">
        <v>0</v>
      </c>
      <c r="O153" s="116">
        <v>0</v>
      </c>
      <c r="P153" s="116">
        <v>0</v>
      </c>
      <c r="Q153" s="116">
        <v>0</v>
      </c>
      <c r="R153" s="116">
        <v>1156.5</v>
      </c>
      <c r="S153" s="116">
        <v>784.1</v>
      </c>
      <c r="V153">
        <f t="shared" si="70"/>
        <v>0</v>
      </c>
      <c r="W153">
        <f t="shared" si="68"/>
        <v>0</v>
      </c>
      <c r="X153">
        <f t="shared" si="68"/>
        <v>0</v>
      </c>
      <c r="Y153">
        <f t="shared" si="68"/>
        <v>0</v>
      </c>
      <c r="Z153">
        <f t="shared" si="68"/>
        <v>0</v>
      </c>
      <c r="AA153">
        <f t="shared" si="68"/>
        <v>0</v>
      </c>
      <c r="AB153">
        <f t="shared" si="68"/>
        <v>0</v>
      </c>
      <c r="AC153">
        <f>R153</f>
        <v>1156.5</v>
      </c>
      <c r="AD153">
        <f t="shared" si="71"/>
        <v>1475.3000000000002</v>
      </c>
      <c r="AE153">
        <f>S153</f>
        <v>784.1</v>
      </c>
      <c r="AF153">
        <f t="shared" si="69"/>
        <v>691.2</v>
      </c>
    </row>
    <row r="154" spans="1:32" ht="15" thickBot="1" x14ac:dyDescent="0.4">
      <c r="A154" s="115" t="s">
        <v>1067</v>
      </c>
      <c r="B154" s="116">
        <v>0</v>
      </c>
      <c r="C154" s="116">
        <v>0</v>
      </c>
      <c r="D154" s="116">
        <v>0</v>
      </c>
      <c r="E154" s="116">
        <v>0</v>
      </c>
      <c r="F154" s="116">
        <v>0</v>
      </c>
      <c r="G154" s="116">
        <v>0</v>
      </c>
      <c r="H154" s="116">
        <v>0</v>
      </c>
      <c r="I154" s="116">
        <v>0</v>
      </c>
      <c r="J154" s="116">
        <v>691.2</v>
      </c>
      <c r="K154" s="116">
        <v>0</v>
      </c>
      <c r="L154" s="116">
        <v>0</v>
      </c>
      <c r="M154" s="116">
        <v>0</v>
      </c>
      <c r="N154" s="116">
        <v>0</v>
      </c>
      <c r="O154" s="116">
        <v>0</v>
      </c>
      <c r="P154" s="116">
        <v>0</v>
      </c>
      <c r="Q154" s="116">
        <v>0</v>
      </c>
      <c r="R154" s="116">
        <v>1156.5</v>
      </c>
      <c r="S154" s="116">
        <v>784.1</v>
      </c>
      <c r="V154">
        <f t="shared" si="70"/>
        <v>0</v>
      </c>
      <c r="W154">
        <f t="shared" si="68"/>
        <v>0</v>
      </c>
      <c r="X154">
        <f t="shared" si="68"/>
        <v>0</v>
      </c>
      <c r="Y154">
        <f t="shared" si="68"/>
        <v>0</v>
      </c>
      <c r="Z154">
        <f t="shared" si="68"/>
        <v>0</v>
      </c>
      <c r="AA154">
        <f t="shared" si="68"/>
        <v>0</v>
      </c>
      <c r="AB154">
        <f t="shared" si="68"/>
        <v>0</v>
      </c>
      <c r="AC154">
        <f>R152</f>
        <v>2296.9</v>
      </c>
      <c r="AD154">
        <f t="shared" si="71"/>
        <v>1475.3000000000002</v>
      </c>
      <c r="AE154">
        <f>S152</f>
        <v>784.1</v>
      </c>
      <c r="AF154">
        <f t="shared" si="69"/>
        <v>691.2</v>
      </c>
    </row>
    <row r="155" spans="1:32" ht="15" thickBot="1" x14ac:dyDescent="0.4">
      <c r="A155" s="115" t="s">
        <v>1068</v>
      </c>
      <c r="B155" s="116">
        <v>0</v>
      </c>
      <c r="C155" s="116">
        <v>0</v>
      </c>
      <c r="D155" s="116">
        <v>0</v>
      </c>
      <c r="E155" s="116">
        <v>0</v>
      </c>
      <c r="F155" s="116">
        <v>0</v>
      </c>
      <c r="G155" s="116">
        <v>0</v>
      </c>
      <c r="H155" s="116">
        <v>0</v>
      </c>
      <c r="I155" s="116">
        <v>0</v>
      </c>
      <c r="J155" s="116">
        <v>691.2</v>
      </c>
      <c r="K155" s="116">
        <v>0</v>
      </c>
      <c r="L155" s="116">
        <v>0</v>
      </c>
      <c r="M155" s="116">
        <v>0</v>
      </c>
      <c r="N155" s="116">
        <v>0</v>
      </c>
      <c r="O155" s="116">
        <v>0</v>
      </c>
      <c r="P155" s="116">
        <v>0</v>
      </c>
      <c r="Q155" s="116">
        <v>0</v>
      </c>
      <c r="R155" s="116">
        <v>1156.5</v>
      </c>
      <c r="S155" s="116">
        <v>784.1</v>
      </c>
      <c r="V155">
        <f t="shared" si="70"/>
        <v>0</v>
      </c>
      <c r="W155">
        <f t="shared" ref="W155:W166" si="72">C155</f>
        <v>0</v>
      </c>
      <c r="X155">
        <f t="shared" ref="X155:X166" si="73">D155</f>
        <v>0</v>
      </c>
      <c r="Y155">
        <f t="shared" ref="Y155:Y166" si="74">E155</f>
        <v>0</v>
      </c>
      <c r="Z155">
        <f t="shared" ref="Z155:Z166" si="75">F155</f>
        <v>0</v>
      </c>
      <c r="AA155">
        <f>P151</f>
        <v>2664.5</v>
      </c>
      <c r="AB155">
        <f>Q151</f>
        <v>0</v>
      </c>
      <c r="AC155">
        <f>R151</f>
        <v>2296.9</v>
      </c>
      <c r="AD155">
        <f t="shared" si="71"/>
        <v>1475.3000000000002</v>
      </c>
      <c r="AE155">
        <f>S151</f>
        <v>784.1</v>
      </c>
      <c r="AF155">
        <f t="shared" si="69"/>
        <v>691.2</v>
      </c>
    </row>
    <row r="156" spans="1:32" ht="15" thickBot="1" x14ac:dyDescent="0.4">
      <c r="A156" s="115" t="s">
        <v>1069</v>
      </c>
      <c r="B156" s="116">
        <v>0</v>
      </c>
      <c r="C156" s="116">
        <v>0</v>
      </c>
      <c r="D156" s="116">
        <v>0</v>
      </c>
      <c r="E156" s="116">
        <v>0</v>
      </c>
      <c r="F156" s="116">
        <v>0</v>
      </c>
      <c r="G156" s="116">
        <v>0</v>
      </c>
      <c r="H156" s="116">
        <v>0</v>
      </c>
      <c r="I156" s="116">
        <v>0</v>
      </c>
      <c r="J156" s="116">
        <v>691.2</v>
      </c>
      <c r="K156" s="116">
        <v>0</v>
      </c>
      <c r="L156" s="116">
        <v>0</v>
      </c>
      <c r="M156" s="116">
        <v>0</v>
      </c>
      <c r="N156" s="116">
        <v>0</v>
      </c>
      <c r="O156" s="116">
        <v>0</v>
      </c>
      <c r="P156" s="116">
        <v>0</v>
      </c>
      <c r="Q156" s="116">
        <v>0</v>
      </c>
      <c r="R156" s="116">
        <v>1156.5</v>
      </c>
      <c r="S156" s="116">
        <v>784.1</v>
      </c>
      <c r="V156">
        <f t="shared" si="70"/>
        <v>0</v>
      </c>
      <c r="W156">
        <f t="shared" si="72"/>
        <v>0</v>
      </c>
      <c r="X156">
        <f t="shared" si="73"/>
        <v>0</v>
      </c>
      <c r="Y156">
        <f t="shared" si="74"/>
        <v>0</v>
      </c>
      <c r="Z156">
        <f t="shared" si="75"/>
        <v>0</v>
      </c>
      <c r="AA156">
        <f>P150</f>
        <v>2664.5</v>
      </c>
      <c r="AB156">
        <f>Q150</f>
        <v>0</v>
      </c>
      <c r="AC156">
        <f>R150</f>
        <v>2296.9</v>
      </c>
      <c r="AD156">
        <f t="shared" si="71"/>
        <v>1475.3000000000002</v>
      </c>
      <c r="AE156">
        <f>S150</f>
        <v>784.1</v>
      </c>
      <c r="AF156">
        <f t="shared" si="69"/>
        <v>691.2</v>
      </c>
    </row>
    <row r="157" spans="1:32" ht="15" thickBot="1" x14ac:dyDescent="0.4">
      <c r="A157" s="115" t="s">
        <v>1070</v>
      </c>
      <c r="B157" s="116">
        <v>0</v>
      </c>
      <c r="C157" s="116">
        <v>0</v>
      </c>
      <c r="D157" s="116">
        <v>0</v>
      </c>
      <c r="E157" s="116">
        <v>0</v>
      </c>
      <c r="F157" s="116">
        <v>0</v>
      </c>
      <c r="G157" s="116">
        <v>0</v>
      </c>
      <c r="H157" s="116">
        <v>0</v>
      </c>
      <c r="I157" s="116">
        <v>0</v>
      </c>
      <c r="J157" s="116">
        <v>691.2</v>
      </c>
      <c r="K157" s="116">
        <v>0</v>
      </c>
      <c r="L157" s="116">
        <v>0</v>
      </c>
      <c r="M157" s="116">
        <v>0</v>
      </c>
      <c r="N157" s="116">
        <v>0</v>
      </c>
      <c r="O157" s="116">
        <v>0</v>
      </c>
      <c r="P157" s="116">
        <v>0</v>
      </c>
      <c r="Q157" s="116">
        <v>0</v>
      </c>
      <c r="R157" s="116">
        <v>1156.5</v>
      </c>
      <c r="S157" s="116">
        <v>784.1</v>
      </c>
      <c r="V157">
        <f t="shared" si="70"/>
        <v>0</v>
      </c>
      <c r="W157">
        <f t="shared" si="72"/>
        <v>0</v>
      </c>
      <c r="X157">
        <f t="shared" si="73"/>
        <v>0</v>
      </c>
      <c r="Y157">
        <f t="shared" si="74"/>
        <v>0</v>
      </c>
      <c r="Z157">
        <f t="shared" si="75"/>
        <v>0</v>
      </c>
      <c r="AA157">
        <f>P149</f>
        <v>2664.5</v>
      </c>
      <c r="AB157">
        <f>Q149</f>
        <v>0</v>
      </c>
      <c r="AC157">
        <f>R149</f>
        <v>3870.3</v>
      </c>
      <c r="AD157">
        <f t="shared" si="71"/>
        <v>1475.3000000000002</v>
      </c>
      <c r="AE157">
        <f>S149</f>
        <v>784.1</v>
      </c>
      <c r="AF157">
        <f t="shared" si="69"/>
        <v>691.2</v>
      </c>
    </row>
    <row r="158" spans="1:32" ht="15" thickBot="1" x14ac:dyDescent="0.4">
      <c r="A158" s="115" t="s">
        <v>1071</v>
      </c>
      <c r="B158" s="116">
        <v>0</v>
      </c>
      <c r="C158" s="116">
        <v>0</v>
      </c>
      <c r="D158" s="116">
        <v>0</v>
      </c>
      <c r="E158" s="116">
        <v>0</v>
      </c>
      <c r="F158" s="116">
        <v>0</v>
      </c>
      <c r="G158" s="116">
        <v>0</v>
      </c>
      <c r="H158" s="116">
        <v>0</v>
      </c>
      <c r="I158" s="116">
        <v>0</v>
      </c>
      <c r="J158" s="116">
        <v>691.2</v>
      </c>
      <c r="K158" s="116">
        <v>0</v>
      </c>
      <c r="L158" s="116">
        <v>0</v>
      </c>
      <c r="M158" s="116">
        <v>0</v>
      </c>
      <c r="N158" s="116">
        <v>0</v>
      </c>
      <c r="O158" s="116">
        <v>0</v>
      </c>
      <c r="P158" s="116">
        <v>0</v>
      </c>
      <c r="Q158" s="116">
        <v>0</v>
      </c>
      <c r="R158" s="116">
        <v>1156.5</v>
      </c>
      <c r="S158" s="116">
        <v>0</v>
      </c>
      <c r="V158">
        <f t="shared" si="70"/>
        <v>0</v>
      </c>
      <c r="W158">
        <f t="shared" si="72"/>
        <v>0</v>
      </c>
      <c r="X158">
        <f t="shared" si="73"/>
        <v>0</v>
      </c>
      <c r="Y158">
        <f t="shared" si="74"/>
        <v>0</v>
      </c>
      <c r="Z158">
        <f t="shared" si="75"/>
        <v>0</v>
      </c>
      <c r="AA158">
        <f>P148</f>
        <v>3632.5</v>
      </c>
      <c r="AB158">
        <f>Q148</f>
        <v>1519</v>
      </c>
      <c r="AC158">
        <f>R148</f>
        <v>3870.3</v>
      </c>
      <c r="AD158">
        <f t="shared" si="71"/>
        <v>1475.3000000000002</v>
      </c>
      <c r="AE158">
        <f>S148</f>
        <v>784.1</v>
      </c>
      <c r="AF158">
        <f t="shared" si="69"/>
        <v>691.2</v>
      </c>
    </row>
    <row r="159" spans="1:32" ht="15" thickBot="1" x14ac:dyDescent="0.4">
      <c r="A159" s="115" t="s">
        <v>1072</v>
      </c>
      <c r="B159" s="116">
        <v>0</v>
      </c>
      <c r="C159" s="116">
        <v>0</v>
      </c>
      <c r="D159" s="116">
        <v>0</v>
      </c>
      <c r="E159" s="116">
        <v>0</v>
      </c>
      <c r="F159" s="116">
        <v>0</v>
      </c>
      <c r="G159" s="116">
        <v>0</v>
      </c>
      <c r="H159" s="116">
        <v>0</v>
      </c>
      <c r="I159" s="116">
        <v>0</v>
      </c>
      <c r="J159" s="116">
        <v>691.2</v>
      </c>
      <c r="K159" s="116">
        <v>0</v>
      </c>
      <c r="L159" s="116">
        <v>0</v>
      </c>
      <c r="M159" s="116">
        <v>0</v>
      </c>
      <c r="N159" s="116">
        <v>0</v>
      </c>
      <c r="O159" s="116">
        <v>0</v>
      </c>
      <c r="P159" s="116">
        <v>0</v>
      </c>
      <c r="Q159" s="116">
        <v>0</v>
      </c>
      <c r="R159" s="116">
        <v>1156.5</v>
      </c>
      <c r="S159" s="116">
        <v>0</v>
      </c>
      <c r="V159">
        <f t="shared" si="70"/>
        <v>0</v>
      </c>
      <c r="W159">
        <f t="shared" si="72"/>
        <v>0</v>
      </c>
      <c r="X159">
        <f t="shared" si="73"/>
        <v>0</v>
      </c>
      <c r="Y159">
        <f t="shared" si="74"/>
        <v>0</v>
      </c>
      <c r="Z159">
        <f t="shared" si="75"/>
        <v>0</v>
      </c>
      <c r="AA159">
        <f>P147</f>
        <v>4056.8</v>
      </c>
      <c r="AB159">
        <f>Q147</f>
        <v>1519</v>
      </c>
      <c r="AC159">
        <f>R147</f>
        <v>3870.3</v>
      </c>
      <c r="AD159">
        <f t="shared" si="71"/>
        <v>1475.3000000000002</v>
      </c>
      <c r="AE159">
        <f>S147</f>
        <v>784.1</v>
      </c>
      <c r="AF159">
        <f t="shared" si="69"/>
        <v>691.2</v>
      </c>
    </row>
    <row r="160" spans="1:32" ht="15" thickBot="1" x14ac:dyDescent="0.4">
      <c r="A160" s="115" t="s">
        <v>1073</v>
      </c>
      <c r="B160" s="116">
        <v>0</v>
      </c>
      <c r="C160" s="116">
        <v>0</v>
      </c>
      <c r="D160" s="116">
        <v>0</v>
      </c>
      <c r="E160" s="116">
        <v>0</v>
      </c>
      <c r="F160" s="116">
        <v>0</v>
      </c>
      <c r="G160" s="116">
        <v>0</v>
      </c>
      <c r="H160" s="116">
        <v>0</v>
      </c>
      <c r="I160" s="116">
        <v>0</v>
      </c>
      <c r="J160" s="116">
        <v>691.2</v>
      </c>
      <c r="K160" s="116">
        <v>0</v>
      </c>
      <c r="L160" s="116">
        <v>0</v>
      </c>
      <c r="M160" s="116">
        <v>0</v>
      </c>
      <c r="N160" s="116">
        <v>0</v>
      </c>
      <c r="O160" s="116">
        <v>0</v>
      </c>
      <c r="P160" s="116">
        <v>0</v>
      </c>
      <c r="Q160" s="116">
        <v>0</v>
      </c>
      <c r="R160" s="116">
        <v>1156.5</v>
      </c>
      <c r="S160" s="116">
        <v>0</v>
      </c>
      <c r="V160">
        <f t="shared" si="70"/>
        <v>0</v>
      </c>
      <c r="W160">
        <f t="shared" si="72"/>
        <v>0</v>
      </c>
      <c r="X160">
        <f t="shared" si="73"/>
        <v>0</v>
      </c>
      <c r="Y160">
        <f t="shared" si="74"/>
        <v>0</v>
      </c>
      <c r="Z160">
        <f t="shared" si="75"/>
        <v>0</v>
      </c>
      <c r="AA160">
        <f>P146</f>
        <v>4056.8</v>
      </c>
      <c r="AB160">
        <f>Q146</f>
        <v>3284</v>
      </c>
      <c r="AC160">
        <f>R146</f>
        <v>3870.3</v>
      </c>
      <c r="AD160">
        <f t="shared" si="71"/>
        <v>1899.1000000000001</v>
      </c>
      <c r="AE160">
        <f>S146</f>
        <v>1207.9000000000001</v>
      </c>
      <c r="AF160">
        <f t="shared" si="69"/>
        <v>691.2</v>
      </c>
    </row>
    <row r="161" spans="1:32" ht="15" thickBot="1" x14ac:dyDescent="0.4">
      <c r="A161" s="115" t="s">
        <v>1074</v>
      </c>
      <c r="B161" s="116">
        <v>0</v>
      </c>
      <c r="C161" s="116">
        <v>0</v>
      </c>
      <c r="D161" s="116">
        <v>0</v>
      </c>
      <c r="E161" s="116">
        <v>0</v>
      </c>
      <c r="F161" s="116">
        <v>0</v>
      </c>
      <c r="G161" s="116">
        <v>0</v>
      </c>
      <c r="H161" s="116">
        <v>0</v>
      </c>
      <c r="I161" s="116">
        <v>0</v>
      </c>
      <c r="J161" s="116">
        <v>691.2</v>
      </c>
      <c r="K161" s="116">
        <v>0</v>
      </c>
      <c r="L161" s="116">
        <v>0</v>
      </c>
      <c r="M161" s="116">
        <v>0</v>
      </c>
      <c r="N161" s="116">
        <v>0</v>
      </c>
      <c r="O161" s="116">
        <v>0</v>
      </c>
      <c r="P161" s="116">
        <v>0</v>
      </c>
      <c r="Q161" s="116">
        <v>0</v>
      </c>
      <c r="R161" s="116">
        <v>1156.5</v>
      </c>
      <c r="S161" s="116">
        <v>0</v>
      </c>
      <c r="V161">
        <f t="shared" si="70"/>
        <v>0</v>
      </c>
      <c r="W161">
        <f t="shared" si="72"/>
        <v>0</v>
      </c>
      <c r="X161">
        <f t="shared" si="73"/>
        <v>0</v>
      </c>
      <c r="Y161">
        <f t="shared" si="74"/>
        <v>0</v>
      </c>
      <c r="Z161">
        <f t="shared" si="75"/>
        <v>0</v>
      </c>
      <c r="AA161">
        <f>P145</f>
        <v>4056.8</v>
      </c>
      <c r="AB161">
        <f>Q145</f>
        <v>3284</v>
      </c>
      <c r="AC161">
        <f>R145</f>
        <v>3870.3</v>
      </c>
      <c r="AD161">
        <f t="shared" si="71"/>
        <v>1899.1000000000001</v>
      </c>
      <c r="AE161">
        <f>S145</f>
        <v>1207.9000000000001</v>
      </c>
      <c r="AF161">
        <f t="shared" si="69"/>
        <v>691.2</v>
      </c>
    </row>
    <row r="162" spans="1:32" ht="15" thickBot="1" x14ac:dyDescent="0.4">
      <c r="A162" s="115" t="s">
        <v>1075</v>
      </c>
      <c r="B162" s="116">
        <v>0</v>
      </c>
      <c r="C162" s="116">
        <v>0</v>
      </c>
      <c r="D162" s="116">
        <v>0</v>
      </c>
      <c r="E162" s="116">
        <v>0</v>
      </c>
      <c r="F162" s="116">
        <v>0</v>
      </c>
      <c r="G162" s="116">
        <v>0</v>
      </c>
      <c r="H162" s="116">
        <v>0</v>
      </c>
      <c r="I162" s="116">
        <v>0</v>
      </c>
      <c r="J162" s="116">
        <v>691.2</v>
      </c>
      <c r="K162" s="116">
        <v>0</v>
      </c>
      <c r="L162" s="116">
        <v>0</v>
      </c>
      <c r="M162" s="116">
        <v>0</v>
      </c>
      <c r="N162" s="116">
        <v>0</v>
      </c>
      <c r="O162" s="116">
        <v>0</v>
      </c>
      <c r="P162" s="116">
        <v>0</v>
      </c>
      <c r="Q162" s="116">
        <v>0</v>
      </c>
      <c r="R162" s="116">
        <v>1156.5</v>
      </c>
      <c r="S162" s="116">
        <v>0</v>
      </c>
      <c r="V162">
        <f t="shared" si="70"/>
        <v>0</v>
      </c>
      <c r="W162">
        <f t="shared" si="72"/>
        <v>0</v>
      </c>
      <c r="X162">
        <f t="shared" si="73"/>
        <v>0</v>
      </c>
      <c r="Y162">
        <f t="shared" si="74"/>
        <v>0</v>
      </c>
      <c r="Z162">
        <f t="shared" si="75"/>
        <v>0</v>
      </c>
      <c r="AA162">
        <f>P144</f>
        <v>4056.8</v>
      </c>
      <c r="AB162">
        <f>Q144</f>
        <v>3284</v>
      </c>
      <c r="AC162">
        <f>R144</f>
        <v>3870.3</v>
      </c>
      <c r="AD162">
        <f t="shared" si="71"/>
        <v>1899.1000000000001</v>
      </c>
      <c r="AE162">
        <f>S144</f>
        <v>1207.9000000000001</v>
      </c>
      <c r="AF162">
        <f t="shared" si="69"/>
        <v>691.2</v>
      </c>
    </row>
    <row r="163" spans="1:32" ht="15" thickBot="1" x14ac:dyDescent="0.4">
      <c r="A163" s="115" t="s">
        <v>1076</v>
      </c>
      <c r="B163" s="116">
        <v>0</v>
      </c>
      <c r="C163" s="116">
        <v>0</v>
      </c>
      <c r="D163" s="116">
        <v>0</v>
      </c>
      <c r="E163" s="116">
        <v>0</v>
      </c>
      <c r="F163" s="116">
        <v>0</v>
      </c>
      <c r="G163" s="116">
        <v>0</v>
      </c>
      <c r="H163" s="116">
        <v>0</v>
      </c>
      <c r="I163" s="116">
        <v>0</v>
      </c>
      <c r="J163" s="116">
        <v>691.2</v>
      </c>
      <c r="K163" s="116">
        <v>0</v>
      </c>
      <c r="L163" s="116">
        <v>0</v>
      </c>
      <c r="M163" s="116">
        <v>0</v>
      </c>
      <c r="N163" s="116">
        <v>0</v>
      </c>
      <c r="O163" s="116">
        <v>0</v>
      </c>
      <c r="P163" s="116">
        <v>0</v>
      </c>
      <c r="Q163" s="116">
        <v>0</v>
      </c>
      <c r="R163" s="116">
        <v>0</v>
      </c>
      <c r="S163" s="116">
        <v>0</v>
      </c>
      <c r="V163">
        <f t="shared" si="70"/>
        <v>0</v>
      </c>
      <c r="W163">
        <f t="shared" si="72"/>
        <v>0</v>
      </c>
      <c r="X163">
        <f t="shared" si="73"/>
        <v>0</v>
      </c>
      <c r="Y163">
        <f t="shared" si="74"/>
        <v>0</v>
      </c>
      <c r="Z163">
        <f t="shared" si="75"/>
        <v>0</v>
      </c>
      <c r="AA163">
        <f>P143</f>
        <v>4056.8</v>
      </c>
      <c r="AB163">
        <f>Q143</f>
        <v>3284</v>
      </c>
      <c r="AC163">
        <f>R143</f>
        <v>3870.3</v>
      </c>
      <c r="AD163">
        <f t="shared" si="71"/>
        <v>1899.1000000000001</v>
      </c>
      <c r="AE163">
        <f>S143</f>
        <v>1207.9000000000001</v>
      </c>
      <c r="AF163">
        <f t="shared" si="69"/>
        <v>691.2</v>
      </c>
    </row>
    <row r="164" spans="1:32" ht="15" thickBot="1" x14ac:dyDescent="0.4">
      <c r="A164" s="115" t="s">
        <v>1077</v>
      </c>
      <c r="B164" s="116">
        <v>0</v>
      </c>
      <c r="C164" s="116">
        <v>0</v>
      </c>
      <c r="D164" s="116">
        <v>0</v>
      </c>
      <c r="E164" s="116">
        <v>0</v>
      </c>
      <c r="F164" s="116">
        <v>0</v>
      </c>
      <c r="G164" s="116">
        <v>0</v>
      </c>
      <c r="H164" s="116">
        <v>0</v>
      </c>
      <c r="I164" s="116">
        <v>0</v>
      </c>
      <c r="J164" s="116">
        <v>691.2</v>
      </c>
      <c r="K164" s="116">
        <v>0</v>
      </c>
      <c r="L164" s="116">
        <v>0</v>
      </c>
      <c r="M164" s="116">
        <v>0</v>
      </c>
      <c r="N164" s="116">
        <v>0</v>
      </c>
      <c r="O164" s="116">
        <v>0</v>
      </c>
      <c r="P164" s="116">
        <v>0</v>
      </c>
      <c r="Q164" s="116">
        <v>0</v>
      </c>
      <c r="R164" s="116">
        <v>0</v>
      </c>
      <c r="S164" s="116">
        <v>0</v>
      </c>
      <c r="V164">
        <f t="shared" si="70"/>
        <v>0</v>
      </c>
      <c r="W164">
        <f t="shared" si="72"/>
        <v>0</v>
      </c>
      <c r="X164">
        <f t="shared" si="73"/>
        <v>0</v>
      </c>
      <c r="Y164">
        <f t="shared" si="74"/>
        <v>0</v>
      </c>
      <c r="Z164">
        <f t="shared" si="75"/>
        <v>0</v>
      </c>
      <c r="AA164">
        <f>P142</f>
        <v>4056.8</v>
      </c>
      <c r="AB164">
        <f>Q142</f>
        <v>3284</v>
      </c>
      <c r="AC164">
        <f>R142</f>
        <v>3870.3</v>
      </c>
      <c r="AD164">
        <f t="shared" si="71"/>
        <v>1899.1000000000001</v>
      </c>
      <c r="AE164">
        <f>S142</f>
        <v>1207.9000000000001</v>
      </c>
      <c r="AF164">
        <f t="shared" si="69"/>
        <v>691.2</v>
      </c>
    </row>
    <row r="165" spans="1:32" ht="15" thickBot="1" x14ac:dyDescent="0.4">
      <c r="A165" s="115" t="s">
        <v>1078</v>
      </c>
      <c r="B165" s="116">
        <v>0</v>
      </c>
      <c r="C165" s="116">
        <v>0</v>
      </c>
      <c r="D165" s="116">
        <v>0</v>
      </c>
      <c r="E165" s="116">
        <v>0</v>
      </c>
      <c r="F165" s="116">
        <v>0</v>
      </c>
      <c r="G165" s="116">
        <v>0</v>
      </c>
      <c r="H165" s="116">
        <v>0</v>
      </c>
      <c r="I165" s="116">
        <v>0</v>
      </c>
      <c r="J165" s="116">
        <v>0</v>
      </c>
      <c r="K165" s="116">
        <v>0</v>
      </c>
      <c r="L165" s="116">
        <v>0</v>
      </c>
      <c r="M165" s="116">
        <v>0</v>
      </c>
      <c r="N165" s="116">
        <v>0</v>
      </c>
      <c r="O165" s="116">
        <v>0</v>
      </c>
      <c r="P165" s="116">
        <v>0</v>
      </c>
      <c r="Q165" s="116">
        <v>0</v>
      </c>
      <c r="R165" s="116">
        <v>0</v>
      </c>
      <c r="S165" s="116">
        <v>0</v>
      </c>
      <c r="V165">
        <f t="shared" si="70"/>
        <v>0</v>
      </c>
      <c r="W165">
        <f t="shared" si="72"/>
        <v>0</v>
      </c>
      <c r="X165">
        <f t="shared" si="73"/>
        <v>0</v>
      </c>
      <c r="Y165">
        <f t="shared" si="74"/>
        <v>0</v>
      </c>
      <c r="Z165">
        <f t="shared" si="75"/>
        <v>0</v>
      </c>
      <c r="AA165">
        <f>P141</f>
        <v>4056.8</v>
      </c>
      <c r="AB165">
        <f>Q141</f>
        <v>3284</v>
      </c>
      <c r="AC165">
        <f>R141</f>
        <v>3870.3</v>
      </c>
      <c r="AD165">
        <f t="shared" si="71"/>
        <v>1207.9000000000001</v>
      </c>
      <c r="AE165">
        <f>S141</f>
        <v>1207.9000000000001</v>
      </c>
      <c r="AF165">
        <f t="shared" si="69"/>
        <v>0</v>
      </c>
    </row>
    <row r="166" spans="1:32" ht="15" thickBot="1" x14ac:dyDescent="0.4">
      <c r="A166" s="115" t="s">
        <v>1079</v>
      </c>
      <c r="B166" s="116">
        <v>0</v>
      </c>
      <c r="C166" s="116">
        <v>0</v>
      </c>
      <c r="D166" s="116">
        <v>0</v>
      </c>
      <c r="E166" s="116">
        <v>0</v>
      </c>
      <c r="F166" s="116">
        <v>0</v>
      </c>
      <c r="G166" s="116">
        <v>0</v>
      </c>
      <c r="H166" s="116">
        <v>0</v>
      </c>
      <c r="I166" s="116">
        <v>0</v>
      </c>
      <c r="J166" s="116">
        <v>0</v>
      </c>
      <c r="K166" s="116">
        <v>0</v>
      </c>
      <c r="L166" s="116">
        <v>0</v>
      </c>
      <c r="M166" s="116">
        <v>0</v>
      </c>
      <c r="N166" s="116">
        <v>0</v>
      </c>
      <c r="O166" s="116">
        <v>0</v>
      </c>
      <c r="P166" s="116">
        <v>0</v>
      </c>
      <c r="Q166" s="116">
        <v>0</v>
      </c>
      <c r="R166" s="116">
        <v>0</v>
      </c>
      <c r="S166" s="116">
        <v>0</v>
      </c>
      <c r="U166" t="s">
        <v>1098</v>
      </c>
      <c r="V166">
        <f t="shared" si="70"/>
        <v>0</v>
      </c>
      <c r="W166">
        <f t="shared" si="72"/>
        <v>0</v>
      </c>
      <c r="X166">
        <f t="shared" si="73"/>
        <v>0</v>
      </c>
      <c r="Y166">
        <f t="shared" si="74"/>
        <v>0</v>
      </c>
      <c r="Z166">
        <f t="shared" si="75"/>
        <v>0</v>
      </c>
      <c r="AA166">
        <f>P140</f>
        <v>4056.8</v>
      </c>
      <c r="AB166">
        <f>Q140</f>
        <v>3284</v>
      </c>
      <c r="AC166">
        <f>R140</f>
        <v>9330.2999999999993</v>
      </c>
      <c r="AD166">
        <f t="shared" si="71"/>
        <v>1207.9000000000001</v>
      </c>
      <c r="AE166">
        <f>S140</f>
        <v>1207.9000000000001</v>
      </c>
      <c r="AF166">
        <f t="shared" si="69"/>
        <v>0</v>
      </c>
    </row>
    <row r="167" spans="1:32" ht="18.5" thickBot="1" x14ac:dyDescent="0.4">
      <c r="A167" s="111" t="s">
        <v>1097</v>
      </c>
      <c r="B167" s="120">
        <f>SUM(B169:B195)/SUM($T$169:$T$195)</f>
        <v>2.8894744523033217E-2</v>
      </c>
      <c r="C167" s="120">
        <f t="shared" ref="C167:T167" si="76">SUM(C169:C195)/SUM($T$169:$T$195)</f>
        <v>5.8316133541090505E-3</v>
      </c>
      <c r="D167" s="120">
        <f t="shared" si="76"/>
        <v>8.0945077596216872E-2</v>
      </c>
      <c r="E167" s="120">
        <f t="shared" si="76"/>
        <v>0</v>
      </c>
      <c r="F167" s="120">
        <f t="shared" si="76"/>
        <v>2.9418669683315343E-3</v>
      </c>
      <c r="G167" s="120">
        <f t="shared" si="76"/>
        <v>3.7793314243603444E-2</v>
      </c>
      <c r="H167" s="120">
        <f t="shared" si="76"/>
        <v>2.1184524084694588E-2</v>
      </c>
      <c r="I167" s="120">
        <f t="shared" si="76"/>
        <v>2.0588083331293836E-2</v>
      </c>
      <c r="J167" s="120">
        <f t="shared" si="76"/>
        <v>0.12286498231072755</v>
      </c>
      <c r="K167" s="120">
        <f t="shared" si="76"/>
        <v>0</v>
      </c>
      <c r="L167" s="120">
        <f t="shared" si="76"/>
        <v>0</v>
      </c>
      <c r="M167" s="120">
        <f t="shared" si="76"/>
        <v>0</v>
      </c>
      <c r="N167" s="120">
        <f t="shared" si="76"/>
        <v>0</v>
      </c>
      <c r="O167" s="120">
        <f t="shared" si="76"/>
        <v>0</v>
      </c>
      <c r="P167" s="120">
        <f t="shared" si="76"/>
        <v>0.19978227193166131</v>
      </c>
      <c r="Q167" s="120">
        <f t="shared" si="76"/>
        <v>0.11795567665659608</v>
      </c>
      <c r="R167" s="120">
        <f t="shared" si="76"/>
        <v>0.28380201067610827</v>
      </c>
      <c r="S167" s="120">
        <f t="shared" si="76"/>
        <v>7.7412208543968478E-2</v>
      </c>
      <c r="T167" s="120">
        <f t="shared" si="76"/>
        <v>1</v>
      </c>
      <c r="U167" s="121">
        <f>CORREL(T169:T195,U169:U195)</f>
        <v>0.8877694602755869</v>
      </c>
    </row>
    <row r="168" spans="1:32" ht="20" thickBot="1" x14ac:dyDescent="0.4">
      <c r="A168" s="115" t="s">
        <v>1081</v>
      </c>
      <c r="B168" s="115" t="str">
        <f>B139</f>
        <v>clinical risk groups</v>
      </c>
      <c r="C168" s="115" t="str">
        <f t="shared" ref="C168:S168" si="77">C139</f>
        <v>pregnant women</v>
      </c>
      <c r="D168" s="115" t="str">
        <f t="shared" si="77"/>
        <v>HCWs</v>
      </c>
      <c r="E168" s="115" t="str">
        <f t="shared" si="77"/>
        <v>Staff of long-term care facilities</v>
      </c>
      <c r="F168" s="115" t="str">
        <f t="shared" si="77"/>
        <v>Residents of long-term care facilities</v>
      </c>
      <c r="G168" s="115" t="str">
        <f t="shared" si="77"/>
        <v>Older population groups</v>
      </c>
      <c r="H168" s="115" t="str">
        <f t="shared" si="77"/>
        <v>Population density</v>
      </c>
      <c r="I168" s="115" t="str">
        <f t="shared" si="77"/>
        <v>Urbanisation grade</v>
      </c>
      <c r="J168" s="115" t="str">
        <f t="shared" si="77"/>
        <v>Infection ratio</v>
      </c>
      <c r="K168" s="115" t="str">
        <f t="shared" si="77"/>
        <v>clinical risk groups</v>
      </c>
      <c r="L168" s="115" t="str">
        <f t="shared" si="77"/>
        <v>pregnant women</v>
      </c>
      <c r="M168" s="115" t="str">
        <f t="shared" si="77"/>
        <v>HCWs</v>
      </c>
      <c r="N168" s="115" t="str">
        <f t="shared" si="77"/>
        <v>Staff of long-term care facilities</v>
      </c>
      <c r="O168" s="115" t="str">
        <f t="shared" si="77"/>
        <v>Residents of long-term care facilities</v>
      </c>
      <c r="P168" s="115" t="str">
        <f t="shared" si="77"/>
        <v>Older population groups</v>
      </c>
      <c r="Q168" s="115" t="str">
        <f t="shared" si="77"/>
        <v>Population density</v>
      </c>
      <c r="R168" s="115" t="str">
        <f t="shared" si="77"/>
        <v>Urbanisation grade</v>
      </c>
      <c r="S168" s="115" t="str">
        <f t="shared" si="77"/>
        <v>Infection ratio</v>
      </c>
      <c r="T168" s="115" t="s">
        <v>1082</v>
      </c>
      <c r="U168" s="115" t="s">
        <v>1083</v>
      </c>
      <c r="V168" s="115" t="s">
        <v>1084</v>
      </c>
      <c r="W168" s="115" t="s">
        <v>1085</v>
      </c>
      <c r="X168" t="str">
        <f>A168</f>
        <v>COCO:STD</v>
      </c>
    </row>
    <row r="169" spans="1:32" ht="15" thickBot="1" x14ac:dyDescent="0.4">
      <c r="A169" s="115" t="str">
        <f>A13</f>
        <v>Belgium</v>
      </c>
      <c r="B169" s="116">
        <v>0</v>
      </c>
      <c r="C169" s="116">
        <v>0</v>
      </c>
      <c r="D169" s="116">
        <v>0</v>
      </c>
      <c r="E169" s="116">
        <v>0</v>
      </c>
      <c r="F169" s="116">
        <v>0</v>
      </c>
      <c r="G169" s="116">
        <v>0</v>
      </c>
      <c r="H169" s="116">
        <v>0</v>
      </c>
      <c r="I169" s="116">
        <v>757.1</v>
      </c>
      <c r="J169" s="116">
        <v>0</v>
      </c>
      <c r="K169" s="116">
        <v>0</v>
      </c>
      <c r="L169" s="116">
        <v>0</v>
      </c>
      <c r="M169" s="116">
        <v>0</v>
      </c>
      <c r="N169" s="116">
        <v>0</v>
      </c>
      <c r="O169" s="116">
        <v>0</v>
      </c>
      <c r="P169" s="116">
        <v>4056.8</v>
      </c>
      <c r="Q169" s="116">
        <v>0</v>
      </c>
      <c r="R169" s="116">
        <v>0</v>
      </c>
      <c r="S169" s="116">
        <v>1207.9000000000001</v>
      </c>
      <c r="T169" s="116">
        <v>6021.8</v>
      </c>
      <c r="U169" s="116">
        <v>1766</v>
      </c>
      <c r="V169" s="116">
        <v>-4255.8</v>
      </c>
      <c r="W169" s="116">
        <v>-240.99</v>
      </c>
      <c r="X169" t="str">
        <f t="shared" ref="X169:X195" si="78">A169</f>
        <v>Belgium</v>
      </c>
    </row>
    <row r="170" spans="1:32" ht="15" thickBot="1" x14ac:dyDescent="0.4">
      <c r="A170" s="115" t="str">
        <f t="shared" ref="A170:A195" si="79">A14</f>
        <v>Cyprus</v>
      </c>
      <c r="B170" s="116">
        <v>0</v>
      </c>
      <c r="C170" s="116">
        <v>0</v>
      </c>
      <c r="D170" s="116">
        <v>0</v>
      </c>
      <c r="E170" s="116">
        <v>0</v>
      </c>
      <c r="F170" s="116">
        <v>0</v>
      </c>
      <c r="G170" s="116">
        <v>0</v>
      </c>
      <c r="H170" s="116">
        <v>0</v>
      </c>
      <c r="I170" s="116">
        <v>0</v>
      </c>
      <c r="J170" s="116">
        <v>3148.5</v>
      </c>
      <c r="K170" s="116">
        <v>0</v>
      </c>
      <c r="L170" s="116">
        <v>0</v>
      </c>
      <c r="M170" s="116">
        <v>0</v>
      </c>
      <c r="N170" s="116">
        <v>0</v>
      </c>
      <c r="O170" s="116">
        <v>0</v>
      </c>
      <c r="P170" s="116">
        <v>4056.8</v>
      </c>
      <c r="Q170" s="116">
        <v>0</v>
      </c>
      <c r="R170" s="116">
        <v>3870.3</v>
      </c>
      <c r="S170" s="116">
        <v>0</v>
      </c>
      <c r="T170" s="116">
        <v>11075.6</v>
      </c>
      <c r="U170" s="116">
        <v>10038</v>
      </c>
      <c r="V170" s="116">
        <v>-1037.5999999999999</v>
      </c>
      <c r="W170" s="116">
        <v>-10.34</v>
      </c>
      <c r="X170" t="str">
        <f t="shared" si="78"/>
        <v>Cyprus</v>
      </c>
    </row>
    <row r="171" spans="1:32" ht="15" thickBot="1" x14ac:dyDescent="0.4">
      <c r="A171" s="115" t="str">
        <f t="shared" si="79"/>
        <v>Czech Republic</v>
      </c>
      <c r="B171" s="116">
        <v>0</v>
      </c>
      <c r="C171" s="116">
        <v>0</v>
      </c>
      <c r="D171" s="116">
        <v>0</v>
      </c>
      <c r="E171" s="116">
        <v>0</v>
      </c>
      <c r="F171" s="116">
        <v>0</v>
      </c>
      <c r="G171" s="116">
        <v>0</v>
      </c>
      <c r="H171" s="116">
        <v>0</v>
      </c>
      <c r="I171" s="116">
        <v>0</v>
      </c>
      <c r="J171" s="116">
        <v>691.2</v>
      </c>
      <c r="K171" s="116">
        <v>0</v>
      </c>
      <c r="L171" s="116">
        <v>0</v>
      </c>
      <c r="M171" s="116">
        <v>0</v>
      </c>
      <c r="N171" s="116">
        <v>0</v>
      </c>
      <c r="O171" s="116">
        <v>0</v>
      </c>
      <c r="P171" s="116">
        <v>4056.8</v>
      </c>
      <c r="Q171" s="116">
        <v>0</v>
      </c>
      <c r="R171" s="116">
        <v>2296.9</v>
      </c>
      <c r="S171" s="116">
        <v>784.1</v>
      </c>
      <c r="T171" s="116">
        <v>7829</v>
      </c>
      <c r="U171" s="116">
        <v>9783</v>
      </c>
      <c r="V171" s="116">
        <v>1954</v>
      </c>
      <c r="W171" s="116">
        <v>19.97</v>
      </c>
      <c r="X171" t="str">
        <f t="shared" si="78"/>
        <v>Czech Republic</v>
      </c>
    </row>
    <row r="172" spans="1:32" ht="15" thickBot="1" x14ac:dyDescent="0.4">
      <c r="A172" s="115" t="str">
        <f t="shared" si="79"/>
        <v>Denmark</v>
      </c>
      <c r="B172" s="116">
        <v>0</v>
      </c>
      <c r="C172" s="116">
        <v>0</v>
      </c>
      <c r="D172" s="116">
        <v>0</v>
      </c>
      <c r="E172" s="116">
        <v>0</v>
      </c>
      <c r="F172" s="116">
        <v>0</v>
      </c>
      <c r="G172" s="116">
        <v>727</v>
      </c>
      <c r="H172" s="116">
        <v>0</v>
      </c>
      <c r="I172" s="116">
        <v>757.1</v>
      </c>
      <c r="J172" s="116">
        <v>691.2</v>
      </c>
      <c r="K172" s="116">
        <v>0</v>
      </c>
      <c r="L172" s="116">
        <v>0</v>
      </c>
      <c r="M172" s="116">
        <v>0</v>
      </c>
      <c r="N172" s="116">
        <v>0</v>
      </c>
      <c r="O172" s="116">
        <v>0</v>
      </c>
      <c r="P172" s="116">
        <v>0</v>
      </c>
      <c r="Q172" s="116">
        <v>0</v>
      </c>
      <c r="R172" s="116">
        <v>1156.5</v>
      </c>
      <c r="S172" s="116">
        <v>784.1</v>
      </c>
      <c r="T172" s="116">
        <v>4116</v>
      </c>
      <c r="U172" s="116">
        <v>5987</v>
      </c>
      <c r="V172" s="116">
        <v>1871</v>
      </c>
      <c r="W172" s="116">
        <v>31.25</v>
      </c>
      <c r="X172" t="str">
        <f t="shared" si="78"/>
        <v>Denmark</v>
      </c>
    </row>
    <row r="173" spans="1:32" ht="15" thickBot="1" x14ac:dyDescent="0.4">
      <c r="A173" s="115" t="str">
        <f t="shared" si="79"/>
        <v>Estonia</v>
      </c>
      <c r="B173" s="116">
        <v>0</v>
      </c>
      <c r="C173" s="116">
        <v>0</v>
      </c>
      <c r="D173" s="116">
        <v>0</v>
      </c>
      <c r="E173" s="116">
        <v>0</v>
      </c>
      <c r="F173" s="116">
        <v>0</v>
      </c>
      <c r="G173" s="116">
        <v>0</v>
      </c>
      <c r="H173" s="116">
        <v>0</v>
      </c>
      <c r="I173" s="116">
        <v>0</v>
      </c>
      <c r="J173" s="116">
        <v>691.2</v>
      </c>
      <c r="K173" s="116">
        <v>0</v>
      </c>
      <c r="L173" s="116">
        <v>0</v>
      </c>
      <c r="M173" s="116">
        <v>0</v>
      </c>
      <c r="N173" s="116">
        <v>0</v>
      </c>
      <c r="O173" s="116">
        <v>0</v>
      </c>
      <c r="P173" s="116">
        <v>4056.8</v>
      </c>
      <c r="Q173" s="116">
        <v>3284</v>
      </c>
      <c r="R173" s="116">
        <v>3870.3</v>
      </c>
      <c r="S173" s="116">
        <v>784.1</v>
      </c>
      <c r="T173" s="116">
        <v>12686.5</v>
      </c>
      <c r="U173" s="116">
        <v>15721</v>
      </c>
      <c r="V173" s="116">
        <v>3034.5</v>
      </c>
      <c r="W173" s="116">
        <v>19.3</v>
      </c>
      <c r="X173" t="str">
        <f t="shared" si="78"/>
        <v>Estonia</v>
      </c>
    </row>
    <row r="174" spans="1:32" ht="15" thickBot="1" x14ac:dyDescent="0.4">
      <c r="A174" s="115" t="str">
        <f t="shared" si="79"/>
        <v>Finland</v>
      </c>
      <c r="B174" s="116">
        <v>0</v>
      </c>
      <c r="C174" s="116">
        <v>0</v>
      </c>
      <c r="D174" s="116">
        <v>0</v>
      </c>
      <c r="E174" s="116">
        <v>0</v>
      </c>
      <c r="F174" s="116">
        <v>0</v>
      </c>
      <c r="G174" s="116">
        <v>315.7</v>
      </c>
      <c r="H174" s="116">
        <v>0</v>
      </c>
      <c r="I174" s="116">
        <v>0</v>
      </c>
      <c r="J174" s="116">
        <v>691.2</v>
      </c>
      <c r="K174" s="116">
        <v>0</v>
      </c>
      <c r="L174" s="116">
        <v>0</v>
      </c>
      <c r="M174" s="116">
        <v>0</v>
      </c>
      <c r="N174" s="116">
        <v>0</v>
      </c>
      <c r="O174" s="116">
        <v>0</v>
      </c>
      <c r="P174" s="116">
        <v>0</v>
      </c>
      <c r="Q174" s="116">
        <v>3284</v>
      </c>
      <c r="R174" s="116">
        <v>1156.5</v>
      </c>
      <c r="S174" s="116">
        <v>784.1</v>
      </c>
      <c r="T174" s="116">
        <v>6231.6</v>
      </c>
      <c r="U174" s="116">
        <v>8260</v>
      </c>
      <c r="V174" s="116">
        <v>2028.4</v>
      </c>
      <c r="W174" s="116">
        <v>24.56</v>
      </c>
      <c r="X174" t="str">
        <f t="shared" si="78"/>
        <v>Finland</v>
      </c>
    </row>
    <row r="175" spans="1:32" ht="15" thickBot="1" x14ac:dyDescent="0.4">
      <c r="A175" s="115" t="str">
        <f t="shared" si="79"/>
        <v>France</v>
      </c>
      <c r="B175" s="116">
        <v>1195.4000000000001</v>
      </c>
      <c r="C175" s="116">
        <v>0</v>
      </c>
      <c r="D175" s="116">
        <v>0</v>
      </c>
      <c r="E175" s="116">
        <v>0</v>
      </c>
      <c r="F175" s="116">
        <v>0</v>
      </c>
      <c r="G175" s="116">
        <v>727</v>
      </c>
      <c r="H175" s="116">
        <v>0</v>
      </c>
      <c r="I175" s="116">
        <v>0</v>
      </c>
      <c r="J175" s="116">
        <v>691.2</v>
      </c>
      <c r="K175" s="116">
        <v>0</v>
      </c>
      <c r="L175" s="116">
        <v>0</v>
      </c>
      <c r="M175" s="116">
        <v>0</v>
      </c>
      <c r="N175" s="116">
        <v>0</v>
      </c>
      <c r="O175" s="116">
        <v>0</v>
      </c>
      <c r="P175" s="116">
        <v>0</v>
      </c>
      <c r="Q175" s="116">
        <v>0</v>
      </c>
      <c r="R175" s="116">
        <v>1156.5</v>
      </c>
      <c r="S175" s="116">
        <v>1207.9000000000001</v>
      </c>
      <c r="T175" s="116">
        <v>4978</v>
      </c>
      <c r="U175" s="116">
        <v>5345</v>
      </c>
      <c r="V175" s="116">
        <v>367</v>
      </c>
      <c r="W175" s="116">
        <v>6.87</v>
      </c>
      <c r="X175" t="str">
        <f t="shared" si="78"/>
        <v>France</v>
      </c>
    </row>
    <row r="176" spans="1:32" ht="15" thickBot="1" x14ac:dyDescent="0.4">
      <c r="A176" s="115" t="str">
        <f t="shared" si="79"/>
        <v>Germany</v>
      </c>
      <c r="B176" s="116">
        <v>0</v>
      </c>
      <c r="C176" s="116">
        <v>0</v>
      </c>
      <c r="D176" s="116">
        <v>0</v>
      </c>
      <c r="E176" s="116">
        <v>0</v>
      </c>
      <c r="F176" s="116">
        <v>0</v>
      </c>
      <c r="G176" s="116">
        <v>0</v>
      </c>
      <c r="H176" s="116">
        <v>0</v>
      </c>
      <c r="I176" s="116">
        <v>0</v>
      </c>
      <c r="J176" s="116">
        <v>691.2</v>
      </c>
      <c r="K176" s="116">
        <v>0</v>
      </c>
      <c r="L176" s="116">
        <v>0</v>
      </c>
      <c r="M176" s="116">
        <v>0</v>
      </c>
      <c r="N176" s="116">
        <v>0</v>
      </c>
      <c r="O176" s="116">
        <v>0</v>
      </c>
      <c r="P176" s="116">
        <v>4056.8</v>
      </c>
      <c r="Q176" s="116">
        <v>0</v>
      </c>
      <c r="R176" s="116">
        <v>1156.5</v>
      </c>
      <c r="S176" s="116">
        <v>0</v>
      </c>
      <c r="T176" s="116">
        <v>5904.4</v>
      </c>
      <c r="U176" s="116">
        <v>3097</v>
      </c>
      <c r="V176" s="116">
        <v>-2807.4</v>
      </c>
      <c r="W176" s="116">
        <v>-90.65</v>
      </c>
      <c r="X176" t="str">
        <f t="shared" si="78"/>
        <v>Germany</v>
      </c>
    </row>
    <row r="177" spans="1:24" ht="15" thickBot="1" x14ac:dyDescent="0.4">
      <c r="A177" s="115" t="str">
        <f t="shared" si="79"/>
        <v>Greece</v>
      </c>
      <c r="B177" s="116">
        <v>0</v>
      </c>
      <c r="C177" s="116">
        <v>0</v>
      </c>
      <c r="D177" s="116">
        <v>0</v>
      </c>
      <c r="E177" s="116">
        <v>0</v>
      </c>
      <c r="F177" s="116">
        <v>0</v>
      </c>
      <c r="G177" s="116">
        <v>0</v>
      </c>
      <c r="H177" s="116">
        <v>0</v>
      </c>
      <c r="I177" s="116">
        <v>0</v>
      </c>
      <c r="J177" s="116">
        <v>691.2</v>
      </c>
      <c r="K177" s="116">
        <v>0</v>
      </c>
      <c r="L177" s="116">
        <v>0</v>
      </c>
      <c r="M177" s="116">
        <v>0</v>
      </c>
      <c r="N177" s="116">
        <v>0</v>
      </c>
      <c r="O177" s="116">
        <v>0</v>
      </c>
      <c r="P177" s="116">
        <v>4056.8</v>
      </c>
      <c r="Q177" s="116">
        <v>1519</v>
      </c>
      <c r="R177" s="116">
        <v>1156.5</v>
      </c>
      <c r="S177" s="116">
        <v>784.1</v>
      </c>
      <c r="T177" s="116">
        <v>8207.5</v>
      </c>
      <c r="U177" s="116">
        <v>12708</v>
      </c>
      <c r="V177" s="116">
        <v>4500.5</v>
      </c>
      <c r="W177" s="116">
        <v>35.409999999999997</v>
      </c>
      <c r="X177" t="str">
        <f t="shared" si="78"/>
        <v>Greece</v>
      </c>
    </row>
    <row r="178" spans="1:24" ht="15" thickBot="1" x14ac:dyDescent="0.4">
      <c r="A178" s="115" t="str">
        <f t="shared" si="79"/>
        <v>Hungary</v>
      </c>
      <c r="B178" s="116">
        <v>0</v>
      </c>
      <c r="C178" s="116">
        <v>0</v>
      </c>
      <c r="D178" s="116">
        <v>9677.7000000000007</v>
      </c>
      <c r="E178" s="116">
        <v>0</v>
      </c>
      <c r="F178" s="116">
        <v>0</v>
      </c>
      <c r="G178" s="116">
        <v>0</v>
      </c>
      <c r="H178" s="116">
        <v>0</v>
      </c>
      <c r="I178" s="116">
        <v>0</v>
      </c>
      <c r="J178" s="116">
        <v>691.2</v>
      </c>
      <c r="K178" s="116">
        <v>0</v>
      </c>
      <c r="L178" s="116">
        <v>0</v>
      </c>
      <c r="M178" s="116">
        <v>0</v>
      </c>
      <c r="N178" s="116">
        <v>0</v>
      </c>
      <c r="O178" s="116">
        <v>0</v>
      </c>
      <c r="P178" s="116">
        <v>0</v>
      </c>
      <c r="Q178" s="116">
        <v>0</v>
      </c>
      <c r="R178" s="116">
        <v>2296.9</v>
      </c>
      <c r="S178" s="116">
        <v>1207.9000000000001</v>
      </c>
      <c r="T178" s="116">
        <v>13873.6</v>
      </c>
      <c r="U178" s="116">
        <v>13358</v>
      </c>
      <c r="V178" s="116">
        <v>-515.6</v>
      </c>
      <c r="W178" s="116">
        <v>-3.86</v>
      </c>
      <c r="X178" t="str">
        <f t="shared" si="78"/>
        <v>Hungary</v>
      </c>
    </row>
    <row r="179" spans="1:24" ht="15" thickBot="1" x14ac:dyDescent="0.4">
      <c r="A179" s="115" t="str">
        <f t="shared" si="79"/>
        <v>Iceland</v>
      </c>
      <c r="B179" s="116">
        <v>0</v>
      </c>
      <c r="C179" s="116">
        <v>0</v>
      </c>
      <c r="D179" s="116">
        <v>0</v>
      </c>
      <c r="E179" s="116">
        <v>0</v>
      </c>
      <c r="F179" s="116">
        <v>0</v>
      </c>
      <c r="G179" s="116">
        <v>0</v>
      </c>
      <c r="H179" s="116">
        <v>0</v>
      </c>
      <c r="I179" s="116">
        <v>757.1</v>
      </c>
      <c r="J179" s="116">
        <v>3148.5</v>
      </c>
      <c r="K179" s="116">
        <v>0</v>
      </c>
      <c r="L179" s="116">
        <v>0</v>
      </c>
      <c r="M179" s="116">
        <v>0</v>
      </c>
      <c r="N179" s="116">
        <v>0</v>
      </c>
      <c r="O179" s="116">
        <v>0</v>
      </c>
      <c r="P179" s="116">
        <v>0</v>
      </c>
      <c r="Q179" s="116">
        <v>3284</v>
      </c>
      <c r="R179" s="116">
        <v>0</v>
      </c>
      <c r="S179" s="116">
        <v>0</v>
      </c>
      <c r="T179" s="116">
        <v>7189.7</v>
      </c>
      <c r="U179" s="116">
        <v>6262</v>
      </c>
      <c r="V179" s="116">
        <v>-927.7</v>
      </c>
      <c r="W179" s="116">
        <v>-14.81</v>
      </c>
      <c r="X179" t="str">
        <f t="shared" si="78"/>
        <v>Iceland</v>
      </c>
    </row>
    <row r="180" spans="1:24" ht="15" thickBot="1" x14ac:dyDescent="0.4">
      <c r="A180" s="115" t="str">
        <f t="shared" si="79"/>
        <v>Ireland</v>
      </c>
      <c r="B180" s="116">
        <v>0</v>
      </c>
      <c r="C180" s="116">
        <v>0</v>
      </c>
      <c r="D180" s="116">
        <v>0</v>
      </c>
      <c r="E180" s="116">
        <v>0</v>
      </c>
      <c r="F180" s="116">
        <v>0</v>
      </c>
      <c r="G180" s="116">
        <v>727</v>
      </c>
      <c r="H180" s="116">
        <v>0</v>
      </c>
      <c r="I180" s="116">
        <v>0</v>
      </c>
      <c r="J180" s="116">
        <v>691.2</v>
      </c>
      <c r="K180" s="116">
        <v>0</v>
      </c>
      <c r="L180" s="116">
        <v>0</v>
      </c>
      <c r="M180" s="116">
        <v>0</v>
      </c>
      <c r="N180" s="116">
        <v>0</v>
      </c>
      <c r="O180" s="116">
        <v>0</v>
      </c>
      <c r="P180" s="116">
        <v>0</v>
      </c>
      <c r="Q180" s="116">
        <v>1519</v>
      </c>
      <c r="R180" s="116">
        <v>3870.3</v>
      </c>
      <c r="S180" s="116">
        <v>0</v>
      </c>
      <c r="T180" s="116">
        <v>6807.5</v>
      </c>
      <c r="U180" s="116">
        <v>5750</v>
      </c>
      <c r="V180" s="116">
        <v>-1057.5</v>
      </c>
      <c r="W180" s="116">
        <v>-18.39</v>
      </c>
      <c r="X180" t="str">
        <f t="shared" si="78"/>
        <v>Ireland</v>
      </c>
    </row>
    <row r="181" spans="1:24" ht="15" thickBot="1" x14ac:dyDescent="0.4">
      <c r="A181" s="115" t="str">
        <f t="shared" si="79"/>
        <v>Italy</v>
      </c>
      <c r="B181" s="116">
        <v>0</v>
      </c>
      <c r="C181" s="116">
        <v>0</v>
      </c>
      <c r="D181" s="116">
        <v>0</v>
      </c>
      <c r="E181" s="116">
        <v>0</v>
      </c>
      <c r="F181" s="116">
        <v>0</v>
      </c>
      <c r="G181" s="116">
        <v>727</v>
      </c>
      <c r="H181" s="116">
        <v>0</v>
      </c>
      <c r="I181" s="116">
        <v>0</v>
      </c>
      <c r="J181" s="116">
        <v>691.2</v>
      </c>
      <c r="K181" s="116">
        <v>0</v>
      </c>
      <c r="L181" s="116">
        <v>0</v>
      </c>
      <c r="M181" s="116">
        <v>0</v>
      </c>
      <c r="N181" s="116">
        <v>0</v>
      </c>
      <c r="O181" s="116">
        <v>0</v>
      </c>
      <c r="P181" s="116">
        <v>0</v>
      </c>
      <c r="Q181" s="116">
        <v>0</v>
      </c>
      <c r="R181" s="116">
        <v>2296.9</v>
      </c>
      <c r="S181" s="116">
        <v>784.1</v>
      </c>
      <c r="T181" s="116">
        <v>4499.2</v>
      </c>
      <c r="U181" s="116">
        <v>4135</v>
      </c>
      <c r="V181" s="116">
        <v>-364.2</v>
      </c>
      <c r="W181" s="116">
        <v>-8.81</v>
      </c>
      <c r="X181" t="str">
        <f t="shared" si="78"/>
        <v>Italy</v>
      </c>
    </row>
    <row r="182" spans="1:24" ht="15" thickBot="1" x14ac:dyDescent="0.4">
      <c r="A182" s="115" t="str">
        <f t="shared" si="79"/>
        <v>Latvia</v>
      </c>
      <c r="B182" s="116">
        <v>0</v>
      </c>
      <c r="C182" s="116">
        <v>0</v>
      </c>
      <c r="D182" s="116">
        <v>0</v>
      </c>
      <c r="E182" s="116">
        <v>0</v>
      </c>
      <c r="F182" s="116">
        <v>0</v>
      </c>
      <c r="G182" s="116">
        <v>0</v>
      </c>
      <c r="H182" s="116">
        <v>0</v>
      </c>
      <c r="I182" s="116">
        <v>0</v>
      </c>
      <c r="J182" s="116">
        <v>691.2</v>
      </c>
      <c r="K182" s="116">
        <v>0</v>
      </c>
      <c r="L182" s="116">
        <v>0</v>
      </c>
      <c r="M182" s="116">
        <v>0</v>
      </c>
      <c r="N182" s="116">
        <v>0</v>
      </c>
      <c r="O182" s="116">
        <v>0</v>
      </c>
      <c r="P182" s="116">
        <v>3632.5</v>
      </c>
      <c r="Q182" s="116">
        <v>3284</v>
      </c>
      <c r="R182" s="116">
        <v>3870.3</v>
      </c>
      <c r="S182" s="116">
        <v>1207.9000000000001</v>
      </c>
      <c r="T182" s="116">
        <v>12686</v>
      </c>
      <c r="U182" s="116">
        <v>15720</v>
      </c>
      <c r="V182" s="116">
        <v>3034</v>
      </c>
      <c r="W182" s="116">
        <v>19.3</v>
      </c>
      <c r="X182" t="str">
        <f t="shared" si="78"/>
        <v>Latvia</v>
      </c>
    </row>
    <row r="183" spans="1:24" ht="15" thickBot="1" x14ac:dyDescent="0.4">
      <c r="A183" s="115" t="str">
        <f t="shared" si="79"/>
        <v>Lithuania</v>
      </c>
      <c r="B183" s="116">
        <v>0</v>
      </c>
      <c r="C183" s="116">
        <v>0</v>
      </c>
      <c r="D183" s="116">
        <v>2727.4</v>
      </c>
      <c r="E183" s="116">
        <v>0</v>
      </c>
      <c r="F183" s="116">
        <v>0</v>
      </c>
      <c r="G183" s="116">
        <v>0</v>
      </c>
      <c r="H183" s="116">
        <v>0</v>
      </c>
      <c r="I183" s="116">
        <v>0</v>
      </c>
      <c r="J183" s="116">
        <v>691.2</v>
      </c>
      <c r="K183" s="116">
        <v>0</v>
      </c>
      <c r="L183" s="116">
        <v>0</v>
      </c>
      <c r="M183" s="116">
        <v>0</v>
      </c>
      <c r="N183" s="116">
        <v>0</v>
      </c>
      <c r="O183" s="116">
        <v>0</v>
      </c>
      <c r="P183" s="116">
        <v>2664.5</v>
      </c>
      <c r="Q183" s="116">
        <v>3284</v>
      </c>
      <c r="R183" s="116">
        <v>3870.3</v>
      </c>
      <c r="S183" s="116">
        <v>1207.9000000000001</v>
      </c>
      <c r="T183" s="116">
        <v>14445.4</v>
      </c>
      <c r="U183" s="116">
        <v>16018</v>
      </c>
      <c r="V183" s="116">
        <v>1572.6</v>
      </c>
      <c r="W183" s="116">
        <v>9.82</v>
      </c>
      <c r="X183" t="str">
        <f t="shared" si="78"/>
        <v>Lithuania</v>
      </c>
    </row>
    <row r="184" spans="1:24" ht="15" thickBot="1" x14ac:dyDescent="0.4">
      <c r="A184" s="115" t="str">
        <f t="shared" si="79"/>
        <v>Luxembourg</v>
      </c>
      <c r="B184" s="116">
        <v>0</v>
      </c>
      <c r="C184" s="116">
        <v>0</v>
      </c>
      <c r="D184" s="116">
        <v>0</v>
      </c>
      <c r="E184" s="116">
        <v>0</v>
      </c>
      <c r="F184" s="116">
        <v>0</v>
      </c>
      <c r="G184" s="116">
        <v>727</v>
      </c>
      <c r="H184" s="116">
        <v>0</v>
      </c>
      <c r="I184" s="116">
        <v>757.1</v>
      </c>
      <c r="J184" s="116">
        <v>3148.5</v>
      </c>
      <c r="K184" s="116">
        <v>0</v>
      </c>
      <c r="L184" s="116">
        <v>0</v>
      </c>
      <c r="M184" s="116">
        <v>0</v>
      </c>
      <c r="N184" s="116">
        <v>0</v>
      </c>
      <c r="O184" s="116">
        <v>0</v>
      </c>
      <c r="P184" s="116">
        <v>0</v>
      </c>
      <c r="Q184" s="116">
        <v>0</v>
      </c>
      <c r="R184" s="116">
        <v>1156.5</v>
      </c>
      <c r="S184" s="116">
        <v>0</v>
      </c>
      <c r="T184" s="116">
        <v>5789.1</v>
      </c>
      <c r="U184" s="116">
        <v>6079</v>
      </c>
      <c r="V184" s="116">
        <v>289.89999999999998</v>
      </c>
      <c r="W184" s="116">
        <v>4.7699999999999996</v>
      </c>
      <c r="X184" t="str">
        <f t="shared" si="78"/>
        <v>Luxembourg</v>
      </c>
    </row>
    <row r="185" spans="1:24" ht="15" thickBot="1" x14ac:dyDescent="0.4">
      <c r="A185" s="115" t="str">
        <f t="shared" si="79"/>
        <v>Malta</v>
      </c>
      <c r="B185" s="116">
        <v>0</v>
      </c>
      <c r="C185" s="116">
        <v>0</v>
      </c>
      <c r="D185" s="116">
        <v>0</v>
      </c>
      <c r="E185" s="116">
        <v>0</v>
      </c>
      <c r="F185" s="116">
        <v>0</v>
      </c>
      <c r="G185" s="116">
        <v>0</v>
      </c>
      <c r="H185" s="116">
        <v>4674.2</v>
      </c>
      <c r="I185" s="116">
        <v>757.1</v>
      </c>
      <c r="J185" s="116">
        <v>3148.5</v>
      </c>
      <c r="K185" s="116">
        <v>0</v>
      </c>
      <c r="L185" s="116">
        <v>0</v>
      </c>
      <c r="M185" s="116">
        <v>0</v>
      </c>
      <c r="N185" s="116">
        <v>0</v>
      </c>
      <c r="O185" s="116">
        <v>0</v>
      </c>
      <c r="P185" s="116">
        <v>4056.8</v>
      </c>
      <c r="Q185" s="116">
        <v>0</v>
      </c>
      <c r="R185" s="116">
        <v>0</v>
      </c>
      <c r="S185" s="116">
        <v>0</v>
      </c>
      <c r="T185" s="116">
        <v>12636.6</v>
      </c>
      <c r="U185" s="116">
        <v>12167</v>
      </c>
      <c r="V185" s="116">
        <v>-469.6</v>
      </c>
      <c r="W185" s="116">
        <v>-3.86</v>
      </c>
      <c r="X185" t="str">
        <f t="shared" si="78"/>
        <v>Malta</v>
      </c>
    </row>
    <row r="186" spans="1:24" ht="15" thickBot="1" x14ac:dyDescent="0.4">
      <c r="A186" s="115" t="str">
        <f t="shared" si="79"/>
        <v>Netherlands</v>
      </c>
      <c r="B186" s="116">
        <v>0</v>
      </c>
      <c r="C186" s="116">
        <v>0</v>
      </c>
      <c r="D186" s="116">
        <v>0</v>
      </c>
      <c r="E186" s="116">
        <v>0</v>
      </c>
      <c r="F186" s="116">
        <v>0</v>
      </c>
      <c r="G186" s="116">
        <v>1672.7</v>
      </c>
      <c r="H186" s="116">
        <v>0</v>
      </c>
      <c r="I186" s="116">
        <v>757.1</v>
      </c>
      <c r="J186" s="116">
        <v>691.2</v>
      </c>
      <c r="K186" s="116">
        <v>0</v>
      </c>
      <c r="L186" s="116">
        <v>0</v>
      </c>
      <c r="M186" s="116">
        <v>0</v>
      </c>
      <c r="N186" s="116">
        <v>0</v>
      </c>
      <c r="O186" s="116">
        <v>0</v>
      </c>
      <c r="P186" s="116">
        <v>0</v>
      </c>
      <c r="Q186" s="116">
        <v>0</v>
      </c>
      <c r="R186" s="116">
        <v>0</v>
      </c>
      <c r="S186" s="116">
        <v>784.1</v>
      </c>
      <c r="T186" s="116">
        <v>3905.1</v>
      </c>
      <c r="U186" s="116">
        <v>3760</v>
      </c>
      <c r="V186" s="116">
        <v>-145.1</v>
      </c>
      <c r="W186" s="116">
        <v>-3.86</v>
      </c>
      <c r="X186" t="str">
        <f t="shared" si="78"/>
        <v>Netherlands</v>
      </c>
    </row>
    <row r="187" spans="1:24" ht="15" thickBot="1" x14ac:dyDescent="0.4">
      <c r="A187" s="115" t="str">
        <f t="shared" si="79"/>
        <v>Norway</v>
      </c>
      <c r="B187" s="116">
        <v>1195.4000000000001</v>
      </c>
      <c r="C187" s="116">
        <v>0</v>
      </c>
      <c r="D187" s="116">
        <v>0</v>
      </c>
      <c r="E187" s="116">
        <v>0</v>
      </c>
      <c r="F187" s="116">
        <v>0</v>
      </c>
      <c r="G187" s="116">
        <v>315.7</v>
      </c>
      <c r="H187" s="116">
        <v>0</v>
      </c>
      <c r="I187" s="116">
        <v>0</v>
      </c>
      <c r="J187" s="116">
        <v>691.2</v>
      </c>
      <c r="K187" s="116">
        <v>0</v>
      </c>
      <c r="L187" s="116">
        <v>0</v>
      </c>
      <c r="M187" s="116">
        <v>0</v>
      </c>
      <c r="N187" s="116">
        <v>0</v>
      </c>
      <c r="O187" s="116">
        <v>0</v>
      </c>
      <c r="P187" s="116">
        <v>0</v>
      </c>
      <c r="Q187" s="116">
        <v>3284</v>
      </c>
      <c r="R187" s="116">
        <v>1156.5</v>
      </c>
      <c r="S187" s="116">
        <v>0</v>
      </c>
      <c r="T187" s="116">
        <v>6642.9</v>
      </c>
      <c r="U187" s="116">
        <v>6042</v>
      </c>
      <c r="V187" s="116">
        <v>-600.9</v>
      </c>
      <c r="W187" s="116">
        <v>-9.9499999999999993</v>
      </c>
      <c r="X187" t="str">
        <f t="shared" si="78"/>
        <v>Norway</v>
      </c>
    </row>
    <row r="188" spans="1:24" ht="15" thickBot="1" x14ac:dyDescent="0.4">
      <c r="A188" s="115" t="str">
        <f t="shared" si="79"/>
        <v>Poland</v>
      </c>
      <c r="B188" s="116">
        <v>0</v>
      </c>
      <c r="C188" s="116">
        <v>0</v>
      </c>
      <c r="D188" s="116">
        <v>0</v>
      </c>
      <c r="E188" s="116">
        <v>0</v>
      </c>
      <c r="F188" s="116">
        <v>0</v>
      </c>
      <c r="G188" s="116">
        <v>0</v>
      </c>
      <c r="H188" s="116">
        <v>0</v>
      </c>
      <c r="I188" s="116">
        <v>0</v>
      </c>
      <c r="J188" s="116">
        <v>0</v>
      </c>
      <c r="K188" s="116">
        <v>0</v>
      </c>
      <c r="L188" s="116">
        <v>0</v>
      </c>
      <c r="M188" s="116">
        <v>0</v>
      </c>
      <c r="N188" s="116">
        <v>0</v>
      </c>
      <c r="O188" s="116">
        <v>0</v>
      </c>
      <c r="P188" s="116">
        <v>2664.5</v>
      </c>
      <c r="Q188" s="116">
        <v>0</v>
      </c>
      <c r="R188" s="116">
        <v>3870.3</v>
      </c>
      <c r="S188" s="116">
        <v>1207.9000000000001</v>
      </c>
      <c r="T188" s="116">
        <v>7742.8</v>
      </c>
      <c r="U188" s="116">
        <v>4746</v>
      </c>
      <c r="V188" s="116">
        <v>-2996.8</v>
      </c>
      <c r="W188" s="116">
        <v>-63.14</v>
      </c>
      <c r="X188" t="str">
        <f t="shared" si="78"/>
        <v>Poland</v>
      </c>
    </row>
    <row r="189" spans="1:24" ht="15" thickBot="1" x14ac:dyDescent="0.4">
      <c r="A189" s="115" t="str">
        <f t="shared" si="79"/>
        <v>Portugal</v>
      </c>
      <c r="B189" s="116">
        <v>0</v>
      </c>
      <c r="C189" s="116">
        <v>0</v>
      </c>
      <c r="D189" s="116">
        <v>2727.4</v>
      </c>
      <c r="E189" s="116">
        <v>0</v>
      </c>
      <c r="F189" s="116">
        <v>649.1</v>
      </c>
      <c r="G189" s="116">
        <v>0</v>
      </c>
      <c r="H189" s="116">
        <v>0</v>
      </c>
      <c r="I189" s="116">
        <v>0</v>
      </c>
      <c r="J189" s="116">
        <v>691.2</v>
      </c>
      <c r="K189" s="116">
        <v>0</v>
      </c>
      <c r="L189" s="116">
        <v>0</v>
      </c>
      <c r="M189" s="116">
        <v>0</v>
      </c>
      <c r="N189" s="116">
        <v>0</v>
      </c>
      <c r="O189" s="116">
        <v>0</v>
      </c>
      <c r="P189" s="116">
        <v>4056.8</v>
      </c>
      <c r="Q189" s="116">
        <v>0</v>
      </c>
      <c r="R189" s="116">
        <v>3870.3</v>
      </c>
      <c r="S189" s="116">
        <v>0</v>
      </c>
      <c r="T189" s="116">
        <v>11994.8</v>
      </c>
      <c r="U189" s="116">
        <v>11549</v>
      </c>
      <c r="V189" s="116">
        <v>-445.8</v>
      </c>
      <c r="W189" s="116">
        <v>-3.86</v>
      </c>
      <c r="X189" t="str">
        <f t="shared" si="78"/>
        <v>Portugal</v>
      </c>
    </row>
    <row r="190" spans="1:24" ht="15" thickBot="1" x14ac:dyDescent="0.4">
      <c r="A190" s="115" t="str">
        <f t="shared" si="79"/>
        <v>Romania</v>
      </c>
      <c r="B190" s="116">
        <v>0</v>
      </c>
      <c r="C190" s="116">
        <v>428.9</v>
      </c>
      <c r="D190" s="116">
        <v>0</v>
      </c>
      <c r="E190" s="116">
        <v>0</v>
      </c>
      <c r="F190" s="116">
        <v>0</v>
      </c>
      <c r="G190" s="116">
        <v>0</v>
      </c>
      <c r="H190" s="116">
        <v>0</v>
      </c>
      <c r="I190" s="116">
        <v>0</v>
      </c>
      <c r="J190" s="116">
        <v>691.2</v>
      </c>
      <c r="K190" s="116">
        <v>0</v>
      </c>
      <c r="L190" s="116">
        <v>0</v>
      </c>
      <c r="M190" s="116">
        <v>0</v>
      </c>
      <c r="N190" s="116">
        <v>0</v>
      </c>
      <c r="O190" s="116">
        <v>0</v>
      </c>
      <c r="P190" s="116">
        <v>0</v>
      </c>
      <c r="Q190" s="116">
        <v>0</v>
      </c>
      <c r="R190" s="116">
        <v>3870.3</v>
      </c>
      <c r="S190" s="116">
        <v>1207.9000000000001</v>
      </c>
      <c r="T190" s="116">
        <v>6198.4</v>
      </c>
      <c r="U190" s="116">
        <v>5968</v>
      </c>
      <c r="V190" s="116">
        <v>-230.4</v>
      </c>
      <c r="W190" s="116">
        <v>-3.86</v>
      </c>
      <c r="X190" t="str">
        <f t="shared" si="78"/>
        <v>Romania</v>
      </c>
    </row>
    <row r="191" spans="1:24" ht="15" thickBot="1" x14ac:dyDescent="0.4">
      <c r="A191" s="115" t="str">
        <f t="shared" si="79"/>
        <v>Slovakia</v>
      </c>
      <c r="B191" s="116">
        <v>0</v>
      </c>
      <c r="C191" s="116">
        <v>0</v>
      </c>
      <c r="D191" s="116">
        <v>0</v>
      </c>
      <c r="E191" s="116">
        <v>0</v>
      </c>
      <c r="F191" s="116">
        <v>0</v>
      </c>
      <c r="G191" s="116">
        <v>0</v>
      </c>
      <c r="H191" s="116">
        <v>0</v>
      </c>
      <c r="I191" s="116">
        <v>0</v>
      </c>
      <c r="J191" s="116">
        <v>691.2</v>
      </c>
      <c r="K191" s="116">
        <v>0</v>
      </c>
      <c r="L191" s="116">
        <v>0</v>
      </c>
      <c r="M191" s="116">
        <v>0</v>
      </c>
      <c r="N191" s="116">
        <v>0</v>
      </c>
      <c r="O191" s="116">
        <v>0</v>
      </c>
      <c r="P191" s="116">
        <v>0</v>
      </c>
      <c r="Q191" s="116">
        <v>0</v>
      </c>
      <c r="R191" s="116">
        <v>9330.2999999999993</v>
      </c>
      <c r="S191" s="116">
        <v>784.1</v>
      </c>
      <c r="T191" s="116">
        <v>10805.6</v>
      </c>
      <c r="U191" s="116">
        <v>10404</v>
      </c>
      <c r="V191" s="116">
        <v>-401.6</v>
      </c>
      <c r="W191" s="116">
        <v>-3.86</v>
      </c>
      <c r="X191" t="str">
        <f t="shared" si="78"/>
        <v>Slovakia</v>
      </c>
    </row>
    <row r="192" spans="1:24" ht="15" thickBot="1" x14ac:dyDescent="0.4">
      <c r="A192" s="115" t="str">
        <f t="shared" si="79"/>
        <v>Slovenia</v>
      </c>
      <c r="B192" s="116">
        <v>0</v>
      </c>
      <c r="C192" s="116">
        <v>428.9</v>
      </c>
      <c r="D192" s="116">
        <v>0</v>
      </c>
      <c r="E192" s="116">
        <v>0</v>
      </c>
      <c r="F192" s="116">
        <v>0</v>
      </c>
      <c r="G192" s="116">
        <v>0</v>
      </c>
      <c r="H192" s="116">
        <v>0</v>
      </c>
      <c r="I192" s="116">
        <v>0</v>
      </c>
      <c r="J192" s="116">
        <v>691.2</v>
      </c>
      <c r="K192" s="116">
        <v>0</v>
      </c>
      <c r="L192" s="116">
        <v>0</v>
      </c>
      <c r="M192" s="116">
        <v>0</v>
      </c>
      <c r="N192" s="116">
        <v>0</v>
      </c>
      <c r="O192" s="116">
        <v>0</v>
      </c>
      <c r="P192" s="116">
        <v>2664.5</v>
      </c>
      <c r="Q192" s="116">
        <v>0</v>
      </c>
      <c r="R192" s="116">
        <v>3870.3</v>
      </c>
      <c r="S192" s="116">
        <v>784.1</v>
      </c>
      <c r="T192" s="116">
        <v>8439.1</v>
      </c>
      <c r="U192" s="116">
        <v>9348</v>
      </c>
      <c r="V192" s="116">
        <v>908.9</v>
      </c>
      <c r="W192" s="116">
        <v>9.7200000000000006</v>
      </c>
      <c r="X192" t="str">
        <f t="shared" si="78"/>
        <v>Slovenia</v>
      </c>
    </row>
    <row r="193" spans="1:24" ht="15" thickBot="1" x14ac:dyDescent="0.4">
      <c r="A193" s="115" t="str">
        <f t="shared" si="79"/>
        <v>Spain</v>
      </c>
      <c r="B193" s="116">
        <v>0</v>
      </c>
      <c r="C193" s="116">
        <v>0</v>
      </c>
      <c r="D193" s="116">
        <v>2727.4</v>
      </c>
      <c r="E193" s="116">
        <v>0</v>
      </c>
      <c r="F193" s="116">
        <v>0</v>
      </c>
      <c r="G193" s="116">
        <v>727</v>
      </c>
      <c r="H193" s="116">
        <v>0</v>
      </c>
      <c r="I193" s="116">
        <v>0</v>
      </c>
      <c r="J193" s="116">
        <v>691.2</v>
      </c>
      <c r="K193" s="116">
        <v>0</v>
      </c>
      <c r="L193" s="116">
        <v>0</v>
      </c>
      <c r="M193" s="116">
        <v>0</v>
      </c>
      <c r="N193" s="116">
        <v>0</v>
      </c>
      <c r="O193" s="116">
        <v>0</v>
      </c>
      <c r="P193" s="116">
        <v>0</v>
      </c>
      <c r="Q193" s="116">
        <v>0</v>
      </c>
      <c r="R193" s="116">
        <v>1156.5</v>
      </c>
      <c r="S193" s="116">
        <v>784.1</v>
      </c>
      <c r="T193" s="116">
        <v>6086.2</v>
      </c>
      <c r="U193" s="116">
        <v>5860</v>
      </c>
      <c r="V193" s="116">
        <v>-226.2</v>
      </c>
      <c r="W193" s="116">
        <v>-3.86</v>
      </c>
      <c r="X193" t="str">
        <f t="shared" si="78"/>
        <v>Spain</v>
      </c>
    </row>
    <row r="194" spans="1:24" ht="15" thickBot="1" x14ac:dyDescent="0.4">
      <c r="A194" s="115" t="str">
        <f t="shared" si="79"/>
        <v>Sweden</v>
      </c>
      <c r="B194" s="116">
        <v>0</v>
      </c>
      <c r="C194" s="116">
        <v>0</v>
      </c>
      <c r="D194" s="116">
        <v>0</v>
      </c>
      <c r="E194" s="116">
        <v>0</v>
      </c>
      <c r="F194" s="116">
        <v>0</v>
      </c>
      <c r="G194" s="116">
        <v>0</v>
      </c>
      <c r="H194" s="116">
        <v>0</v>
      </c>
      <c r="I194" s="116">
        <v>0</v>
      </c>
      <c r="J194" s="116">
        <v>691.2</v>
      </c>
      <c r="K194" s="116">
        <v>0</v>
      </c>
      <c r="L194" s="116">
        <v>0</v>
      </c>
      <c r="M194" s="116">
        <v>0</v>
      </c>
      <c r="N194" s="116">
        <v>0</v>
      </c>
      <c r="O194" s="116">
        <v>0</v>
      </c>
      <c r="P194" s="116">
        <v>0</v>
      </c>
      <c r="Q194" s="116">
        <v>3284</v>
      </c>
      <c r="R194" s="116">
        <v>1156.5</v>
      </c>
      <c r="S194" s="116">
        <v>784.1</v>
      </c>
      <c r="T194" s="116">
        <v>5915.9</v>
      </c>
      <c r="U194" s="116">
        <v>3132</v>
      </c>
      <c r="V194" s="116">
        <v>-2783.9</v>
      </c>
      <c r="W194" s="116">
        <v>-88.89</v>
      </c>
      <c r="X194" t="str">
        <f t="shared" si="78"/>
        <v>Sweden</v>
      </c>
    </row>
    <row r="195" spans="1:24" ht="15" thickBot="1" x14ac:dyDescent="0.4">
      <c r="A195" s="115" t="str">
        <f t="shared" si="79"/>
        <v>UK</v>
      </c>
      <c r="B195" s="116">
        <v>3984.6</v>
      </c>
      <c r="C195" s="116">
        <v>428.9</v>
      </c>
      <c r="D195" s="116">
        <v>0</v>
      </c>
      <c r="E195" s="116">
        <v>0</v>
      </c>
      <c r="F195" s="116">
        <v>0</v>
      </c>
      <c r="G195" s="116">
        <v>1672.7</v>
      </c>
      <c r="H195" s="116">
        <v>0</v>
      </c>
      <c r="I195" s="116">
        <v>0</v>
      </c>
      <c r="J195" s="116">
        <v>691.2</v>
      </c>
      <c r="K195" s="116">
        <v>0</v>
      </c>
      <c r="L195" s="116">
        <v>0</v>
      </c>
      <c r="M195" s="116">
        <v>0</v>
      </c>
      <c r="N195" s="116">
        <v>0</v>
      </c>
      <c r="O195" s="116">
        <v>0</v>
      </c>
      <c r="P195" s="116">
        <v>0</v>
      </c>
      <c r="Q195" s="116">
        <v>0</v>
      </c>
      <c r="R195" s="116">
        <v>1156.5</v>
      </c>
      <c r="S195" s="116">
        <v>0</v>
      </c>
      <c r="T195" s="116">
        <v>7933.9</v>
      </c>
      <c r="U195" s="116">
        <v>7639</v>
      </c>
      <c r="V195" s="116">
        <v>-294.89999999999998</v>
      </c>
      <c r="W195" s="116">
        <v>-3.86</v>
      </c>
      <c r="X195" t="str">
        <f t="shared" si="78"/>
        <v>UK</v>
      </c>
    </row>
    <row r="196" spans="1:24" ht="15" thickBot="1" x14ac:dyDescent="0.4"/>
    <row r="197" spans="1:24" ht="15" thickBot="1" x14ac:dyDescent="0.4">
      <c r="A197" s="117" t="s">
        <v>1086</v>
      </c>
      <c r="B197" s="118">
        <v>42871.8</v>
      </c>
    </row>
    <row r="198" spans="1:24" ht="15" thickBot="1" x14ac:dyDescent="0.4">
      <c r="A198" s="117" t="s">
        <v>1087</v>
      </c>
      <c r="B198" s="118">
        <v>0</v>
      </c>
    </row>
    <row r="199" spans="1:24" ht="15" thickBot="1" x14ac:dyDescent="0.4">
      <c r="A199" s="117" t="s">
        <v>1088</v>
      </c>
      <c r="B199" s="118">
        <v>220642.2</v>
      </c>
    </row>
    <row r="200" spans="1:24" ht="15" thickBot="1" x14ac:dyDescent="0.4">
      <c r="A200" s="117" t="s">
        <v>1089</v>
      </c>
      <c r="B200" s="118">
        <v>220642</v>
      </c>
    </row>
    <row r="201" spans="1:24" ht="15" thickBot="1" x14ac:dyDescent="0.4">
      <c r="A201" s="117" t="s">
        <v>1090</v>
      </c>
      <c r="B201" s="118">
        <v>0.2</v>
      </c>
    </row>
    <row r="202" spans="1:24" ht="20" thickBot="1" x14ac:dyDescent="0.4">
      <c r="A202" s="117" t="s">
        <v>1091</v>
      </c>
      <c r="B202" s="118"/>
    </row>
    <row r="203" spans="1:24" ht="20" thickBot="1" x14ac:dyDescent="0.4">
      <c r="A203" s="117" t="s">
        <v>1092</v>
      </c>
      <c r="B203" s="118"/>
    </row>
    <row r="204" spans="1:24" ht="15" thickBot="1" x14ac:dyDescent="0.4">
      <c r="A204" s="117" t="s">
        <v>1093</v>
      </c>
      <c r="B204" s="118">
        <v>0</v>
      </c>
    </row>
    <row r="206" spans="1:24" x14ac:dyDescent="0.35">
      <c r="A206" s="29" t="s">
        <v>1094</v>
      </c>
    </row>
    <row r="208" spans="1:24" x14ac:dyDescent="0.35">
      <c r="A208" s="119" t="s">
        <v>1095</v>
      </c>
    </row>
    <row r="209" spans="1:1" x14ac:dyDescent="0.35">
      <c r="A209" s="119" t="s">
        <v>1096</v>
      </c>
    </row>
  </sheetData>
  <phoneticPr fontId="38" type="noConversion"/>
  <conditionalFormatting sqref="W169:W19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7:K7" location="pivot!A1" display="…" xr:uid="{0B70129D-45CD-42F1-B07A-C968056F3D94}"/>
    <hyperlink ref="A206" r:id="rId1" display="https://miau.my-x.hu/myx-free/coco/test/265690920200321230612.html" xr:uid="{A25207E1-7FE6-409D-BC92-77C25997F108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2DC77-B4A3-49D8-8EF4-1CC271390CFB}">
  <dimension ref="A2:AY209"/>
  <sheetViews>
    <sheetView zoomScale="85" workbookViewId="0"/>
  </sheetViews>
  <sheetFormatPr defaultRowHeight="14.5" x14ac:dyDescent="0.35"/>
  <cols>
    <col min="2" max="7" width="10.90625" bestFit="1" customWidth="1"/>
    <col min="8" max="8" width="12.36328125" bestFit="1" customWidth="1"/>
    <col min="9" max="9" width="9.36328125" bestFit="1" customWidth="1"/>
    <col min="10" max="10" width="11.36328125" bestFit="1" customWidth="1"/>
    <col min="11" max="11" width="10.36328125" bestFit="1" customWidth="1"/>
    <col min="22" max="22" width="16" bestFit="1" customWidth="1"/>
    <col min="24" max="24" width="13.26953125" bestFit="1" customWidth="1"/>
  </cols>
  <sheetData>
    <row r="2" spans="1:11" x14ac:dyDescent="0.35">
      <c r="A2" t="s">
        <v>927</v>
      </c>
      <c r="B2">
        <v>1</v>
      </c>
      <c r="C2">
        <v>1</v>
      </c>
      <c r="D2">
        <v>1</v>
      </c>
      <c r="E2">
        <v>1</v>
      </c>
      <c r="F2">
        <v>1</v>
      </c>
      <c r="G2">
        <v>1</v>
      </c>
      <c r="H2">
        <v>0</v>
      </c>
      <c r="I2">
        <v>0</v>
      </c>
      <c r="J2">
        <v>0</v>
      </c>
    </row>
    <row r="3" spans="1:11" ht="72.5" x14ac:dyDescent="0.35">
      <c r="A3" t="s">
        <v>917</v>
      </c>
      <c r="B3" s="86" t="s">
        <v>923</v>
      </c>
      <c r="C3" s="86" t="s">
        <v>923</v>
      </c>
      <c r="D3" s="86" t="s">
        <v>923</v>
      </c>
      <c r="E3" s="86" t="s">
        <v>923</v>
      </c>
      <c r="F3" s="86" t="s">
        <v>923</v>
      </c>
      <c r="G3" s="86" t="s">
        <v>923</v>
      </c>
      <c r="H3" s="86" t="s">
        <v>924</v>
      </c>
      <c r="I3" s="86" t="s">
        <v>925</v>
      </c>
      <c r="J3" s="86" t="s">
        <v>926</v>
      </c>
    </row>
    <row r="4" spans="1:11" x14ac:dyDescent="0.35">
      <c r="A4" t="s">
        <v>774</v>
      </c>
      <c r="B4" t="s">
        <v>910</v>
      </c>
      <c r="C4" t="s">
        <v>911</v>
      </c>
      <c r="D4" t="s">
        <v>912</v>
      </c>
      <c r="E4" t="s">
        <v>913</v>
      </c>
      <c r="F4" t="s">
        <v>914</v>
      </c>
      <c r="G4" t="s">
        <v>915</v>
      </c>
      <c r="H4" t="s">
        <v>916</v>
      </c>
      <c r="I4" t="s">
        <v>918</v>
      </c>
      <c r="J4" t="s">
        <v>919</v>
      </c>
      <c r="K4" t="s">
        <v>920</v>
      </c>
    </row>
    <row r="5" spans="1:11" s="86" customFormat="1" ht="28.5" customHeight="1" x14ac:dyDescent="0.35">
      <c r="B5" s="86" t="str">
        <f>db!D2</f>
        <v>clinical risk groups</v>
      </c>
      <c r="C5" s="86" t="str">
        <f>db!D3</f>
        <v>pregnant women</v>
      </c>
      <c r="D5" s="86" t="str">
        <f>db!D4</f>
        <v>HCWs</v>
      </c>
      <c r="E5" s="86" t="str">
        <f>db!D5</f>
        <v>Staff of long-term care facilities</v>
      </c>
      <c r="F5" s="86" t="str">
        <f>db!D5</f>
        <v>Staff of long-term care facilities</v>
      </c>
      <c r="G5" s="86" t="str">
        <f>db!D7</f>
        <v>Older population groups</v>
      </c>
      <c r="H5" s="86" t="str">
        <f>db!D10</f>
        <v>Population density</v>
      </c>
      <c r="I5" s="86" t="str">
        <f>db!D11</f>
        <v>Urbanisation grade</v>
      </c>
      <c r="J5" s="86" t="str">
        <f>db!D14</f>
        <v>Infection ratio</v>
      </c>
      <c r="K5" s="86" t="str">
        <f>db!D13</f>
        <v>Death ratio</v>
      </c>
    </row>
    <row r="6" spans="1:11" x14ac:dyDescent="0.35">
      <c r="A6" t="s">
        <v>786</v>
      </c>
      <c r="B6" s="64">
        <f t="array" ref="B6:G6">TRANSPOSE(db!F2:F7)</f>
        <v>0</v>
      </c>
      <c r="C6" s="64">
        <v>0</v>
      </c>
      <c r="D6" s="64">
        <v>0</v>
      </c>
      <c r="E6" s="64">
        <v>0</v>
      </c>
      <c r="F6" s="64">
        <v>0</v>
      </c>
      <c r="G6" s="64">
        <v>0</v>
      </c>
      <c r="H6" s="64">
        <f>db!F10</f>
        <v>373.6</v>
      </c>
      <c r="I6" s="64">
        <f>db!F11</f>
        <v>0.98</v>
      </c>
      <c r="J6" s="64">
        <f>db!F14</f>
        <v>11.717573011639457</v>
      </c>
      <c r="K6" s="64">
        <f>db!F13</f>
        <v>1.7669356128662672</v>
      </c>
    </row>
    <row r="7" spans="1:11" x14ac:dyDescent="0.35">
      <c r="A7" s="29" t="s">
        <v>909</v>
      </c>
      <c r="B7" s="29" t="s">
        <v>909</v>
      </c>
      <c r="C7" s="29" t="s">
        <v>909</v>
      </c>
      <c r="D7" s="29" t="s">
        <v>909</v>
      </c>
      <c r="E7" s="29" t="s">
        <v>909</v>
      </c>
      <c r="F7" s="29" t="s">
        <v>909</v>
      </c>
      <c r="G7" s="29" t="s">
        <v>909</v>
      </c>
      <c r="H7" s="29" t="s">
        <v>909</v>
      </c>
      <c r="I7" s="29" t="s">
        <v>909</v>
      </c>
      <c r="J7" s="29" t="s">
        <v>909</v>
      </c>
      <c r="K7" s="29" t="s">
        <v>909</v>
      </c>
    </row>
    <row r="10" spans="1:11" x14ac:dyDescent="0.35">
      <c r="A10" t="s">
        <v>928</v>
      </c>
      <c r="B10" t="s">
        <v>365</v>
      </c>
    </row>
    <row r="11" spans="1:11" x14ac:dyDescent="0.35">
      <c r="B11" t="s">
        <v>910</v>
      </c>
      <c r="C11" t="s">
        <v>911</v>
      </c>
      <c r="D11" t="s">
        <v>912</v>
      </c>
      <c r="E11" t="s">
        <v>913</v>
      </c>
      <c r="F11" t="s">
        <v>914</v>
      </c>
      <c r="G11" t="s">
        <v>915</v>
      </c>
      <c r="H11" t="s">
        <v>916</v>
      </c>
      <c r="I11" t="s">
        <v>918</v>
      </c>
      <c r="J11" t="s">
        <v>919</v>
      </c>
      <c r="K11" t="s">
        <v>920</v>
      </c>
    </row>
    <row r="12" spans="1:11" x14ac:dyDescent="0.35">
      <c r="A12" t="s">
        <v>364</v>
      </c>
      <c r="B12" t="s">
        <v>789</v>
      </c>
      <c r="C12" t="s">
        <v>794</v>
      </c>
      <c r="D12" t="s">
        <v>795</v>
      </c>
      <c r="E12" t="s">
        <v>796</v>
      </c>
      <c r="F12" t="s">
        <v>797</v>
      </c>
      <c r="G12" t="s">
        <v>798</v>
      </c>
      <c r="H12" t="s">
        <v>812</v>
      </c>
      <c r="I12" t="s">
        <v>829</v>
      </c>
      <c r="J12" t="s">
        <v>817</v>
      </c>
      <c r="K12" t="s">
        <v>816</v>
      </c>
    </row>
    <row r="13" spans="1:11" x14ac:dyDescent="0.35">
      <c r="A13" t="s">
        <v>786</v>
      </c>
      <c r="B13" s="84">
        <f>GETPIVOTDATA("value",pivot!$B$4,"countries/objects","Belgium","attributes","clinical risk groups","modell1","X1")</f>
        <v>0</v>
      </c>
      <c r="C13" s="84">
        <v>0</v>
      </c>
      <c r="D13" s="84">
        <v>0</v>
      </c>
      <c r="E13" s="84">
        <v>0</v>
      </c>
      <c r="F13" s="84">
        <v>0</v>
      </c>
      <c r="G13" s="84">
        <v>0</v>
      </c>
      <c r="H13" s="84">
        <v>373.6</v>
      </c>
      <c r="I13" s="84">
        <v>0.98</v>
      </c>
      <c r="J13" s="84">
        <v>11.717573011639457</v>
      </c>
      <c r="K13" s="84">
        <v>1.7669356128662672</v>
      </c>
    </row>
    <row r="14" spans="1:11" x14ac:dyDescent="0.35">
      <c r="A14" t="s">
        <v>876</v>
      </c>
      <c r="B14" s="84">
        <v>0</v>
      </c>
      <c r="C14" s="84">
        <v>0</v>
      </c>
      <c r="D14" s="84">
        <v>0</v>
      </c>
      <c r="E14" s="84">
        <v>0</v>
      </c>
      <c r="F14" s="84">
        <v>0</v>
      </c>
      <c r="G14" s="84">
        <v>0</v>
      </c>
      <c r="H14" s="84">
        <v>93.3</v>
      </c>
      <c r="I14" s="84">
        <v>0.66810000000000003</v>
      </c>
      <c r="J14" s="84">
        <v>372.68016011443916</v>
      </c>
      <c r="K14" s="84">
        <v>10.038522831365364</v>
      </c>
    </row>
    <row r="15" spans="1:11" x14ac:dyDescent="0.35">
      <c r="A15" t="s">
        <v>140</v>
      </c>
      <c r="B15" s="84">
        <v>0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v>137.19999999999999</v>
      </c>
      <c r="I15" s="84">
        <v>0.7379</v>
      </c>
      <c r="J15" s="84">
        <v>26.568747882053557</v>
      </c>
      <c r="K15" s="84">
        <v>9.7834378482652085</v>
      </c>
    </row>
    <row r="16" spans="1:11" x14ac:dyDescent="0.35">
      <c r="A16" t="s">
        <v>869</v>
      </c>
      <c r="B16" s="84">
        <v>0</v>
      </c>
      <c r="C16" s="84">
        <v>0</v>
      </c>
      <c r="D16" s="84">
        <v>0</v>
      </c>
      <c r="E16" s="84">
        <v>0</v>
      </c>
      <c r="F16" s="84">
        <v>0</v>
      </c>
      <c r="G16" s="84">
        <v>52</v>
      </c>
      <c r="H16" s="84">
        <v>137.30000000000001</v>
      </c>
      <c r="I16" s="84">
        <v>0.87870000000000004</v>
      </c>
      <c r="J16" s="84">
        <v>101.96951764607905</v>
      </c>
      <c r="K16" s="84">
        <v>5.9875339543071329</v>
      </c>
    </row>
    <row r="17" spans="1:11" x14ac:dyDescent="0.35">
      <c r="A17" t="s">
        <v>871</v>
      </c>
      <c r="B17" s="84">
        <v>0</v>
      </c>
      <c r="C17" s="84">
        <v>0</v>
      </c>
      <c r="D17" s="84">
        <v>0</v>
      </c>
      <c r="E17" s="84">
        <v>0</v>
      </c>
      <c r="F17" s="84">
        <v>0</v>
      </c>
      <c r="G17" s="84">
        <v>1</v>
      </c>
      <c r="H17" s="84">
        <v>30.3</v>
      </c>
      <c r="I17" s="84">
        <v>0.68879999999999997</v>
      </c>
      <c r="J17" s="84">
        <v>47.913516103433302</v>
      </c>
      <c r="K17" s="84">
        <v>15.721622471439051</v>
      </c>
    </row>
    <row r="18" spans="1:11" x14ac:dyDescent="0.35">
      <c r="A18" t="s">
        <v>183</v>
      </c>
      <c r="B18" s="84">
        <v>0</v>
      </c>
      <c r="C18" s="84">
        <v>0</v>
      </c>
      <c r="D18" s="84">
        <v>0</v>
      </c>
      <c r="E18" s="84">
        <v>0</v>
      </c>
      <c r="F18" s="84">
        <v>0</v>
      </c>
      <c r="G18" s="84">
        <v>45</v>
      </c>
      <c r="H18" s="84">
        <v>18.100000000000001</v>
      </c>
      <c r="I18" s="84">
        <v>0.8538</v>
      </c>
      <c r="J18" s="84">
        <v>43.369579788198742</v>
      </c>
      <c r="K18" s="84">
        <v>8.2608723406092839</v>
      </c>
    </row>
    <row r="19" spans="1:11" x14ac:dyDescent="0.35">
      <c r="A19" t="s">
        <v>873</v>
      </c>
      <c r="B19" s="84">
        <v>47.2</v>
      </c>
      <c r="C19" s="84">
        <v>0</v>
      </c>
      <c r="D19" s="84">
        <v>0</v>
      </c>
      <c r="E19" s="84">
        <v>0</v>
      </c>
      <c r="F19" s="84">
        <v>0</v>
      </c>
      <c r="G19" s="84">
        <v>63.9</v>
      </c>
      <c r="H19" s="84">
        <v>105.5</v>
      </c>
      <c r="I19" s="84">
        <v>0.8044</v>
      </c>
      <c r="J19" s="84">
        <v>17.482456083371019</v>
      </c>
      <c r="K19" s="84">
        <v>5.3457465712707828</v>
      </c>
    </row>
    <row r="20" spans="1:11" x14ac:dyDescent="0.35">
      <c r="A20" t="s">
        <v>70</v>
      </c>
      <c r="B20" s="84">
        <v>0</v>
      </c>
      <c r="C20" s="84">
        <v>0</v>
      </c>
      <c r="D20" s="84">
        <v>0</v>
      </c>
      <c r="E20" s="84">
        <v>0</v>
      </c>
      <c r="F20" s="84">
        <v>0</v>
      </c>
      <c r="G20" s="84">
        <v>0</v>
      </c>
      <c r="H20" s="84">
        <v>234</v>
      </c>
      <c r="I20" s="84">
        <v>0.77310000000000001</v>
      </c>
      <c r="J20" s="84">
        <v>210.54273123567327</v>
      </c>
      <c r="K20" s="84">
        <v>3.0974719799514054</v>
      </c>
    </row>
    <row r="21" spans="1:11" x14ac:dyDescent="0.35">
      <c r="A21" t="s">
        <v>117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82.2</v>
      </c>
      <c r="I21" s="84">
        <v>0.79059999999999997</v>
      </c>
      <c r="J21" s="84">
        <v>179.90499105657676</v>
      </c>
      <c r="K21" s="84">
        <v>12.708719308104873</v>
      </c>
    </row>
    <row r="22" spans="1:11" x14ac:dyDescent="0.35">
      <c r="A22" t="s">
        <v>126</v>
      </c>
      <c r="B22" s="84">
        <v>0</v>
      </c>
      <c r="C22" s="84">
        <v>0</v>
      </c>
      <c r="D22" s="84">
        <v>53.6</v>
      </c>
      <c r="E22" s="84">
        <v>0</v>
      </c>
      <c r="F22" s="84">
        <v>0</v>
      </c>
      <c r="G22" s="84">
        <v>31.8</v>
      </c>
      <c r="H22" s="84">
        <v>107.3</v>
      </c>
      <c r="I22" s="84">
        <v>0.71350000000000002</v>
      </c>
      <c r="J22" s="84">
        <v>15.25275459264927</v>
      </c>
      <c r="K22" s="84">
        <v>13.358621669379097</v>
      </c>
    </row>
    <row r="23" spans="1:11" x14ac:dyDescent="0.35">
      <c r="A23" t="s">
        <v>884</v>
      </c>
      <c r="B23" s="84">
        <v>0</v>
      </c>
      <c r="C23" s="84">
        <v>0</v>
      </c>
      <c r="D23" s="84">
        <v>0</v>
      </c>
      <c r="E23" s="84">
        <v>0</v>
      </c>
      <c r="F23" s="84">
        <v>0</v>
      </c>
      <c r="G23" s="84">
        <v>42</v>
      </c>
      <c r="H23" s="84">
        <v>3</v>
      </c>
      <c r="I23" s="84">
        <v>0.94400000000000006</v>
      </c>
      <c r="J23" s="84">
        <v>551.08839958918861</v>
      </c>
      <c r="K23" s="84">
        <v>6.2623681771498712</v>
      </c>
    </row>
    <row r="24" spans="1:11" x14ac:dyDescent="0.35">
      <c r="A24" t="s">
        <v>872</v>
      </c>
      <c r="B24" s="84">
        <v>0</v>
      </c>
      <c r="C24" s="84">
        <v>0</v>
      </c>
      <c r="D24" s="84">
        <v>0</v>
      </c>
      <c r="E24" s="84">
        <v>0</v>
      </c>
      <c r="F24" s="84">
        <v>0</v>
      </c>
      <c r="G24" s="84">
        <v>53.8</v>
      </c>
      <c r="H24" s="84">
        <v>70</v>
      </c>
      <c r="I24" s="84">
        <v>0.63170000000000004</v>
      </c>
      <c r="J24" s="84">
        <v>180.25701332486383</v>
      </c>
      <c r="K24" s="84">
        <v>5.7505304864373743</v>
      </c>
    </row>
    <row r="25" spans="1:11" x14ac:dyDescent="0.35">
      <c r="A25" t="s">
        <v>81</v>
      </c>
      <c r="B25" s="84">
        <v>0</v>
      </c>
      <c r="C25" s="84">
        <v>0</v>
      </c>
      <c r="D25" s="84">
        <v>0</v>
      </c>
      <c r="E25" s="84">
        <v>0</v>
      </c>
      <c r="F25" s="84">
        <v>0</v>
      </c>
      <c r="G25" s="84">
        <v>65.599999999999994</v>
      </c>
      <c r="H25" s="84">
        <v>203.3</v>
      </c>
      <c r="I25" s="84">
        <v>0.70440000000000003</v>
      </c>
      <c r="J25" s="84">
        <v>34.881009486922721</v>
      </c>
      <c r="K25" s="84">
        <v>4.1355521451939481</v>
      </c>
    </row>
    <row r="26" spans="1:11" x14ac:dyDescent="0.35">
      <c r="A26" t="s">
        <v>877</v>
      </c>
      <c r="B26" s="84">
        <v>0</v>
      </c>
      <c r="C26" s="84">
        <v>0</v>
      </c>
      <c r="D26" s="84">
        <v>0</v>
      </c>
      <c r="E26" s="84">
        <v>0</v>
      </c>
      <c r="F26" s="84">
        <v>0</v>
      </c>
      <c r="G26" s="84">
        <v>2.1</v>
      </c>
      <c r="H26" s="84">
        <v>30.7</v>
      </c>
      <c r="I26" s="84">
        <v>0.68140000000000001</v>
      </c>
      <c r="J26" s="84">
        <v>12.483621026856431</v>
      </c>
      <c r="K26" s="84">
        <v>15.720115367152543</v>
      </c>
    </row>
    <row r="27" spans="1:11" x14ac:dyDescent="0.35">
      <c r="A27" t="s">
        <v>878</v>
      </c>
      <c r="B27" s="84">
        <v>0</v>
      </c>
      <c r="C27" s="84">
        <v>0</v>
      </c>
      <c r="D27" s="84">
        <v>23.5</v>
      </c>
      <c r="E27" s="84">
        <v>0</v>
      </c>
      <c r="F27" s="84">
        <v>0</v>
      </c>
      <c r="G27" s="84">
        <v>21.7</v>
      </c>
      <c r="H27" s="84">
        <v>45.2</v>
      </c>
      <c r="I27" s="84">
        <v>0.67679999999999996</v>
      </c>
      <c r="J27" s="84">
        <v>14.196621957776985</v>
      </c>
      <c r="K27" s="84">
        <v>16.018312385987304</v>
      </c>
    </row>
    <row r="28" spans="1:11" x14ac:dyDescent="0.35">
      <c r="A28" t="s">
        <v>879</v>
      </c>
      <c r="B28" s="84">
        <v>0</v>
      </c>
      <c r="C28" s="84">
        <v>0</v>
      </c>
      <c r="D28" s="84">
        <v>0</v>
      </c>
      <c r="E28" s="84">
        <v>0</v>
      </c>
      <c r="F28" s="84">
        <v>0</v>
      </c>
      <c r="G28" s="84">
        <v>52.4</v>
      </c>
      <c r="H28" s="84">
        <v>230.6</v>
      </c>
      <c r="I28" s="84">
        <v>0.90980000000000005</v>
      </c>
      <c r="J28" s="84">
        <v>340.42553191489361</v>
      </c>
      <c r="K28" s="84">
        <v>6.0790273556231007</v>
      </c>
    </row>
    <row r="29" spans="1:11" x14ac:dyDescent="0.35">
      <c r="A29" t="s">
        <v>319</v>
      </c>
      <c r="B29" s="84">
        <v>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1495.2</v>
      </c>
      <c r="I29" s="84">
        <v>0.94610000000000005</v>
      </c>
      <c r="J29" s="84">
        <v>708.15669974642628</v>
      </c>
      <c r="K29" s="84">
        <v>12.167640889113855</v>
      </c>
    </row>
    <row r="30" spans="1:11" x14ac:dyDescent="0.35">
      <c r="A30" t="s">
        <v>880</v>
      </c>
      <c r="B30" s="84">
        <v>0</v>
      </c>
      <c r="C30" s="84">
        <v>0</v>
      </c>
      <c r="D30" s="84">
        <v>0</v>
      </c>
      <c r="E30" s="84">
        <v>0</v>
      </c>
      <c r="F30" s="84">
        <v>0</v>
      </c>
      <c r="G30" s="84">
        <v>76.3</v>
      </c>
      <c r="H30" s="84">
        <v>501.1</v>
      </c>
      <c r="I30" s="84">
        <v>0.91490000000000005</v>
      </c>
      <c r="J30" s="84">
        <v>89.349692556382053</v>
      </c>
      <c r="K30" s="84">
        <v>3.7608153010832908</v>
      </c>
    </row>
    <row r="31" spans="1:11" x14ac:dyDescent="0.35">
      <c r="A31" t="s">
        <v>885</v>
      </c>
      <c r="B31" s="84">
        <v>51</v>
      </c>
      <c r="C31" s="84">
        <v>0</v>
      </c>
      <c r="D31" s="84">
        <v>0</v>
      </c>
      <c r="E31" s="84">
        <v>0</v>
      </c>
      <c r="F31" s="84">
        <v>0</v>
      </c>
      <c r="G31" s="84">
        <v>51</v>
      </c>
      <c r="H31" s="84">
        <v>15</v>
      </c>
      <c r="I31" s="84">
        <v>0.83400000000000007</v>
      </c>
      <c r="J31" s="84">
        <v>240.24577163274611</v>
      </c>
      <c r="K31" s="84">
        <v>6.0426083064610898</v>
      </c>
    </row>
    <row r="32" spans="1:11" x14ac:dyDescent="0.35">
      <c r="A32" t="s">
        <v>106</v>
      </c>
      <c r="B32" s="84">
        <v>0</v>
      </c>
      <c r="C32" s="84">
        <v>0</v>
      </c>
      <c r="D32" s="84">
        <v>0</v>
      </c>
      <c r="E32" s="84">
        <v>0</v>
      </c>
      <c r="F32" s="84">
        <v>0</v>
      </c>
      <c r="G32" s="84">
        <v>9.3000000000000007</v>
      </c>
      <c r="H32" s="84">
        <v>123.6</v>
      </c>
      <c r="I32" s="84">
        <v>0.60060000000000002</v>
      </c>
      <c r="J32" s="84">
        <v>4.1168583619267061</v>
      </c>
      <c r="K32" s="84">
        <v>4.7461870287180501</v>
      </c>
    </row>
    <row r="33" spans="1:49" x14ac:dyDescent="0.35">
      <c r="A33" t="s">
        <v>133</v>
      </c>
      <c r="B33" s="84">
        <v>0</v>
      </c>
      <c r="C33" s="84">
        <v>0</v>
      </c>
      <c r="D33" s="84">
        <v>43.5</v>
      </c>
      <c r="E33" s="84">
        <v>36</v>
      </c>
      <c r="F33" s="84">
        <v>87</v>
      </c>
      <c r="G33" s="84">
        <v>0</v>
      </c>
      <c r="H33" s="84">
        <v>113.2</v>
      </c>
      <c r="I33" s="84">
        <v>0.65210000000000001</v>
      </c>
      <c r="J33" s="84">
        <v>266.96925706999917</v>
      </c>
      <c r="K33" s="84">
        <v>11.549733816503508</v>
      </c>
    </row>
    <row r="34" spans="1:49" x14ac:dyDescent="0.35">
      <c r="A34" t="s">
        <v>137</v>
      </c>
      <c r="B34" s="84">
        <v>0</v>
      </c>
      <c r="C34" s="84">
        <v>3.7</v>
      </c>
      <c r="D34" s="84">
        <v>0</v>
      </c>
      <c r="E34" s="84">
        <v>0</v>
      </c>
      <c r="F34" s="84">
        <v>0</v>
      </c>
      <c r="G34" s="84">
        <v>28.5</v>
      </c>
      <c r="H34" s="84">
        <v>83.6</v>
      </c>
      <c r="I34" s="84">
        <v>0.54</v>
      </c>
      <c r="J34" s="84">
        <v>15.753201153212601</v>
      </c>
      <c r="K34" s="84">
        <v>5.968604163639557</v>
      </c>
    </row>
    <row r="35" spans="1:49" x14ac:dyDescent="0.35">
      <c r="A35" t="s">
        <v>186</v>
      </c>
      <c r="B35" s="84">
        <v>0</v>
      </c>
      <c r="C35" s="84">
        <v>0</v>
      </c>
      <c r="D35" s="84">
        <v>0</v>
      </c>
      <c r="E35" s="84">
        <v>0</v>
      </c>
      <c r="F35" s="84">
        <v>82.9</v>
      </c>
      <c r="G35" s="84">
        <v>30.5</v>
      </c>
      <c r="H35" s="84">
        <v>111.7</v>
      </c>
      <c r="I35" s="84">
        <v>0.5373</v>
      </c>
      <c r="J35" s="84">
        <v>23.781208423526973</v>
      </c>
      <c r="K35" s="84">
        <v>10.40427868529305</v>
      </c>
    </row>
    <row r="36" spans="1:49" x14ac:dyDescent="0.35">
      <c r="A36" t="s">
        <v>881</v>
      </c>
      <c r="B36" s="84">
        <v>0</v>
      </c>
      <c r="C36" s="84">
        <v>2.4</v>
      </c>
      <c r="D36" s="84">
        <v>0</v>
      </c>
      <c r="E36" s="84">
        <v>0</v>
      </c>
      <c r="F36" s="84">
        <v>0</v>
      </c>
      <c r="G36" s="84">
        <v>22.1</v>
      </c>
      <c r="H36" s="84">
        <v>102.6</v>
      </c>
      <c r="I36" s="84">
        <v>0.5454</v>
      </c>
      <c r="J36" s="84">
        <v>106.77231713641565</v>
      </c>
      <c r="K36" s="84">
        <v>9.3487282285340889</v>
      </c>
    </row>
    <row r="37" spans="1:49" x14ac:dyDescent="0.35">
      <c r="A37" t="s">
        <v>64</v>
      </c>
      <c r="B37" s="84">
        <v>0</v>
      </c>
      <c r="C37" s="84">
        <v>0</v>
      </c>
      <c r="D37" s="84">
        <v>34.799999999999997</v>
      </c>
      <c r="E37" s="84">
        <v>0</v>
      </c>
      <c r="F37" s="84">
        <v>0</v>
      </c>
      <c r="G37" s="84">
        <v>65.7</v>
      </c>
      <c r="H37" s="84">
        <v>92.7</v>
      </c>
      <c r="I37" s="84">
        <v>0.80320000000000003</v>
      </c>
      <c r="J37" s="84">
        <v>33.261768626855357</v>
      </c>
      <c r="K37" s="84">
        <v>5.8608187892573484</v>
      </c>
    </row>
    <row r="38" spans="1:49" x14ac:dyDescent="0.35">
      <c r="A38" t="s">
        <v>882</v>
      </c>
      <c r="B38" s="84">
        <v>0</v>
      </c>
      <c r="C38" s="84">
        <v>0</v>
      </c>
      <c r="D38" s="84">
        <v>0</v>
      </c>
      <c r="E38" s="84">
        <v>0</v>
      </c>
      <c r="F38" s="84">
        <v>0</v>
      </c>
      <c r="G38" s="84">
        <v>43.9</v>
      </c>
      <c r="H38" s="84">
        <v>24.7</v>
      </c>
      <c r="I38" s="84">
        <v>0.87429999999999997</v>
      </c>
      <c r="J38" s="84">
        <v>101.22783858470302</v>
      </c>
      <c r="K38" s="84">
        <v>3.1329853990996663</v>
      </c>
    </row>
    <row r="39" spans="1:49" x14ac:dyDescent="0.35">
      <c r="A39" t="s">
        <v>741</v>
      </c>
      <c r="B39" s="84">
        <v>51.757000000000005</v>
      </c>
      <c r="C39" s="84">
        <v>39.148000000000003</v>
      </c>
      <c r="D39" s="84">
        <v>23.295999999999999</v>
      </c>
      <c r="E39" s="84">
        <v>0</v>
      </c>
      <c r="F39" s="84">
        <v>0</v>
      </c>
      <c r="G39" s="84">
        <v>72.301000000000002</v>
      </c>
      <c r="H39" s="84">
        <v>272.39999999999998</v>
      </c>
      <c r="I39" s="84">
        <v>0.83399999999999996</v>
      </c>
      <c r="J39" s="84">
        <v>212.6289782447449</v>
      </c>
      <c r="K39" s="84">
        <v>7.6399435785331322</v>
      </c>
    </row>
    <row r="42" spans="1:49" x14ac:dyDescent="0.35">
      <c r="AG42" t="s">
        <v>1098</v>
      </c>
    </row>
    <row r="43" spans="1:49" ht="18" x14ac:dyDescent="0.35">
      <c r="B43" t="str">
        <f t="shared" ref="B43:J44" si="0">B11</f>
        <v>X1</v>
      </c>
      <c r="C43" t="str">
        <f t="shared" si="0"/>
        <v>X2</v>
      </c>
      <c r="D43" t="str">
        <f t="shared" si="0"/>
        <v>X3</v>
      </c>
      <c r="E43" t="str">
        <f t="shared" si="0"/>
        <v>X4</v>
      </c>
      <c r="F43" t="str">
        <f t="shared" si="0"/>
        <v>X5</v>
      </c>
      <c r="G43" t="str">
        <f t="shared" si="0"/>
        <v>X6</v>
      </c>
      <c r="H43" s="122" t="str">
        <f t="shared" si="0"/>
        <v>X7</v>
      </c>
      <c r="I43" s="122" t="str">
        <f t="shared" si="0"/>
        <v>X8</v>
      </c>
      <c r="J43" s="122" t="str">
        <f t="shared" si="0"/>
        <v>X9</v>
      </c>
      <c r="K43" s="122" t="s">
        <v>964</v>
      </c>
      <c r="L43" s="122" t="s">
        <v>965</v>
      </c>
      <c r="M43" s="122" t="s">
        <v>966</v>
      </c>
      <c r="N43" s="122" t="s">
        <v>967</v>
      </c>
      <c r="O43" s="122" t="s">
        <v>968</v>
      </c>
      <c r="P43" s="122" t="s">
        <v>969</v>
      </c>
      <c r="Q43" t="s">
        <v>970</v>
      </c>
      <c r="R43" t="s">
        <v>971</v>
      </c>
      <c r="S43" t="s">
        <v>972</v>
      </c>
      <c r="T43" t="str">
        <f>K11</f>
        <v>Y</v>
      </c>
      <c r="W43" t="s">
        <v>916</v>
      </c>
      <c r="X43" t="s">
        <v>918</v>
      </c>
      <c r="Y43" t="s">
        <v>919</v>
      </c>
      <c r="Z43" t="s">
        <v>964</v>
      </c>
      <c r="AA43" t="s">
        <v>965</v>
      </c>
      <c r="AB43" t="s">
        <v>966</v>
      </c>
      <c r="AC43" t="s">
        <v>967</v>
      </c>
      <c r="AD43" t="s">
        <v>968</v>
      </c>
      <c r="AE43" t="s">
        <v>969</v>
      </c>
      <c r="AF43" t="str">
        <f>T43</f>
        <v>Y</v>
      </c>
      <c r="AG43">
        <f>CORREL(AF45:AF71,AG45:AG71)</f>
        <v>0.60034694439365355</v>
      </c>
      <c r="AL43" s="111"/>
    </row>
    <row r="44" spans="1:49" x14ac:dyDescent="0.35">
      <c r="B44" t="str">
        <f t="shared" si="0"/>
        <v>clinical risk groups</v>
      </c>
      <c r="C44" t="str">
        <f t="shared" si="0"/>
        <v>pregnant women</v>
      </c>
      <c r="D44" t="str">
        <f t="shared" si="0"/>
        <v>HCWs</v>
      </c>
      <c r="E44" t="str">
        <f t="shared" si="0"/>
        <v>Staff of long-term care facilities</v>
      </c>
      <c r="F44" t="str">
        <f t="shared" si="0"/>
        <v>Residents of long-term care facilities</v>
      </c>
      <c r="G44" t="str">
        <f t="shared" si="0"/>
        <v>Older population groups</v>
      </c>
      <c r="H44" t="str">
        <f t="shared" si="0"/>
        <v>Population density</v>
      </c>
      <c r="I44" t="str">
        <f t="shared" si="0"/>
        <v>Urbanisation grade</v>
      </c>
      <c r="J44" t="str">
        <f t="shared" si="0"/>
        <v>Infection ratio</v>
      </c>
      <c r="K44" t="str">
        <f>B44</f>
        <v>clinical risk groups</v>
      </c>
      <c r="L44" t="str">
        <f t="shared" ref="L44:S44" si="1">C44</f>
        <v>pregnant women</v>
      </c>
      <c r="M44" t="str">
        <f t="shared" si="1"/>
        <v>HCWs</v>
      </c>
      <c r="N44" t="str">
        <f t="shared" si="1"/>
        <v>Staff of long-term care facilities</v>
      </c>
      <c r="O44" t="str">
        <f t="shared" si="1"/>
        <v>Residents of long-term care facilities</v>
      </c>
      <c r="P44" t="str">
        <f t="shared" si="1"/>
        <v>Older population groups</v>
      </c>
      <c r="Q44" t="str">
        <f t="shared" si="1"/>
        <v>Population density</v>
      </c>
      <c r="R44" t="str">
        <f t="shared" si="1"/>
        <v>Urbanisation grade</v>
      </c>
      <c r="S44" t="str">
        <f t="shared" si="1"/>
        <v>Infection ratio</v>
      </c>
      <c r="T44" t="str">
        <f>K12</f>
        <v>Death ratio</v>
      </c>
      <c r="W44" t="s">
        <v>812</v>
      </c>
      <c r="X44" t="s">
        <v>829</v>
      </c>
      <c r="Y44" t="s">
        <v>817</v>
      </c>
      <c r="Z44" t="s">
        <v>789</v>
      </c>
      <c r="AA44" t="s">
        <v>794</v>
      </c>
      <c r="AB44" t="s">
        <v>795</v>
      </c>
      <c r="AC44" t="s">
        <v>796</v>
      </c>
      <c r="AD44" t="s">
        <v>797</v>
      </c>
      <c r="AE44" t="s">
        <v>798</v>
      </c>
      <c r="AF44" t="str">
        <f t="shared" ref="AF44:AF71" si="2">T44</f>
        <v>Death ratio</v>
      </c>
      <c r="AG44" t="s">
        <v>1122</v>
      </c>
      <c r="AL44" s="112"/>
    </row>
    <row r="45" spans="1:49" x14ac:dyDescent="0.35">
      <c r="A45" t="str">
        <f t="shared" ref="A45:A60" si="3">A13</f>
        <v>Belgium</v>
      </c>
      <c r="B45">
        <f>RANK(B13,B$13:B$39,0)</f>
        <v>4</v>
      </c>
      <c r="C45">
        <f t="shared" ref="C45:J45" si="4">RANK(C13,C$13:C$39,0)</f>
        <v>4</v>
      </c>
      <c r="D45">
        <f t="shared" si="4"/>
        <v>6</v>
      </c>
      <c r="E45">
        <f t="shared" si="4"/>
        <v>2</v>
      </c>
      <c r="F45">
        <f t="shared" si="4"/>
        <v>3</v>
      </c>
      <c r="G45">
        <f t="shared" si="4"/>
        <v>21</v>
      </c>
      <c r="H45">
        <f t="shared" si="4"/>
        <v>3</v>
      </c>
      <c r="I45">
        <f t="shared" si="4"/>
        <v>1</v>
      </c>
      <c r="J45">
        <f t="shared" si="4"/>
        <v>26</v>
      </c>
      <c r="K45">
        <f>28-B45</f>
        <v>24</v>
      </c>
      <c r="L45">
        <f t="shared" ref="L45:S71" si="5">28-C45</f>
        <v>24</v>
      </c>
      <c r="M45">
        <f t="shared" si="5"/>
        <v>22</v>
      </c>
      <c r="N45">
        <f t="shared" si="5"/>
        <v>26</v>
      </c>
      <c r="O45">
        <f t="shared" si="5"/>
        <v>25</v>
      </c>
      <c r="P45">
        <f t="shared" si="5"/>
        <v>7</v>
      </c>
      <c r="Q45">
        <f t="shared" si="5"/>
        <v>25</v>
      </c>
      <c r="R45">
        <f t="shared" si="5"/>
        <v>27</v>
      </c>
      <c r="S45">
        <f t="shared" si="5"/>
        <v>2</v>
      </c>
      <c r="T45">
        <f t="shared" ref="T45:T71" si="6">INT(1000*K13)</f>
        <v>1766</v>
      </c>
      <c r="W45">
        <v>3</v>
      </c>
      <c r="X45">
        <v>1</v>
      </c>
      <c r="Y45">
        <v>26</v>
      </c>
      <c r="Z45">
        <v>24</v>
      </c>
      <c r="AA45">
        <v>24</v>
      </c>
      <c r="AB45">
        <v>22</v>
      </c>
      <c r="AC45">
        <v>26</v>
      </c>
      <c r="AD45">
        <v>25</v>
      </c>
      <c r="AE45">
        <v>7</v>
      </c>
      <c r="AF45">
        <f t="shared" si="2"/>
        <v>1766</v>
      </c>
      <c r="AG45">
        <f>AV137</f>
        <v>8817.9</v>
      </c>
    </row>
    <row r="46" spans="1:49" x14ac:dyDescent="0.35">
      <c r="A46" t="str">
        <f t="shared" si="3"/>
        <v>Cyprus</v>
      </c>
      <c r="B46">
        <f t="shared" ref="B46:J61" si="7">RANK(B14,B$13:B$39,0)</f>
        <v>4</v>
      </c>
      <c r="C46">
        <f t="shared" si="7"/>
        <v>4</v>
      </c>
      <c r="D46">
        <f t="shared" si="7"/>
        <v>6</v>
      </c>
      <c r="E46">
        <f t="shared" si="7"/>
        <v>2</v>
      </c>
      <c r="F46">
        <f t="shared" si="7"/>
        <v>3</v>
      </c>
      <c r="G46">
        <f t="shared" si="7"/>
        <v>21</v>
      </c>
      <c r="H46">
        <f t="shared" si="7"/>
        <v>16</v>
      </c>
      <c r="I46">
        <f t="shared" si="7"/>
        <v>21</v>
      </c>
      <c r="J46">
        <f t="shared" si="7"/>
        <v>3</v>
      </c>
      <c r="K46">
        <f t="shared" ref="K46:K71" si="8">28-B46</f>
        <v>24</v>
      </c>
      <c r="L46">
        <f t="shared" si="5"/>
        <v>24</v>
      </c>
      <c r="M46">
        <f t="shared" si="5"/>
        <v>22</v>
      </c>
      <c r="N46">
        <f t="shared" si="5"/>
        <v>26</v>
      </c>
      <c r="O46">
        <f t="shared" si="5"/>
        <v>25</v>
      </c>
      <c r="P46">
        <f t="shared" si="5"/>
        <v>7</v>
      </c>
      <c r="Q46">
        <f t="shared" si="5"/>
        <v>12</v>
      </c>
      <c r="R46">
        <f t="shared" si="5"/>
        <v>7</v>
      </c>
      <c r="S46">
        <f t="shared" si="5"/>
        <v>25</v>
      </c>
      <c r="T46">
        <f t="shared" si="6"/>
        <v>10038</v>
      </c>
      <c r="W46">
        <v>16</v>
      </c>
      <c r="X46">
        <v>21</v>
      </c>
      <c r="Y46">
        <v>3</v>
      </c>
      <c r="Z46">
        <v>24</v>
      </c>
      <c r="AA46">
        <v>24</v>
      </c>
      <c r="AB46">
        <v>22</v>
      </c>
      <c r="AC46">
        <v>26</v>
      </c>
      <c r="AD46">
        <v>25</v>
      </c>
      <c r="AE46">
        <v>7</v>
      </c>
      <c r="AF46">
        <f t="shared" si="2"/>
        <v>10038</v>
      </c>
      <c r="AG46">
        <f t="shared" ref="AG46:AG71" si="9">AV138</f>
        <v>12827.1</v>
      </c>
    </row>
    <row r="47" spans="1:49" ht="15" x14ac:dyDescent="0.35">
      <c r="A47" t="str">
        <f t="shared" si="3"/>
        <v>Czech Republic</v>
      </c>
      <c r="B47">
        <f t="shared" si="7"/>
        <v>4</v>
      </c>
      <c r="C47">
        <f t="shared" si="7"/>
        <v>4</v>
      </c>
      <c r="D47">
        <f t="shared" si="7"/>
        <v>6</v>
      </c>
      <c r="E47">
        <f t="shared" si="7"/>
        <v>2</v>
      </c>
      <c r="F47">
        <f t="shared" si="7"/>
        <v>3</v>
      </c>
      <c r="G47">
        <f t="shared" si="7"/>
        <v>21</v>
      </c>
      <c r="H47">
        <f t="shared" si="7"/>
        <v>9</v>
      </c>
      <c r="I47">
        <f t="shared" si="7"/>
        <v>15</v>
      </c>
      <c r="J47">
        <f t="shared" si="7"/>
        <v>19</v>
      </c>
      <c r="K47">
        <f t="shared" si="8"/>
        <v>24</v>
      </c>
      <c r="L47">
        <f t="shared" si="5"/>
        <v>24</v>
      </c>
      <c r="M47">
        <f t="shared" si="5"/>
        <v>22</v>
      </c>
      <c r="N47">
        <f t="shared" si="5"/>
        <v>26</v>
      </c>
      <c r="O47">
        <f t="shared" si="5"/>
        <v>25</v>
      </c>
      <c r="P47">
        <f t="shared" si="5"/>
        <v>7</v>
      </c>
      <c r="Q47">
        <f t="shared" si="5"/>
        <v>19</v>
      </c>
      <c r="R47">
        <f t="shared" si="5"/>
        <v>13</v>
      </c>
      <c r="S47">
        <f t="shared" si="5"/>
        <v>9</v>
      </c>
      <c r="T47">
        <f t="shared" si="6"/>
        <v>9783</v>
      </c>
      <c r="W47">
        <v>9</v>
      </c>
      <c r="X47">
        <v>15</v>
      </c>
      <c r="Y47">
        <v>19</v>
      </c>
      <c r="Z47">
        <v>24</v>
      </c>
      <c r="AA47">
        <v>24</v>
      </c>
      <c r="AB47">
        <v>22</v>
      </c>
      <c r="AC47">
        <v>26</v>
      </c>
      <c r="AD47">
        <v>25</v>
      </c>
      <c r="AE47">
        <v>7</v>
      </c>
      <c r="AF47">
        <f t="shared" si="2"/>
        <v>9783</v>
      </c>
      <c r="AG47">
        <f t="shared" si="9"/>
        <v>10368.799999999999</v>
      </c>
      <c r="AL47" s="113" t="s">
        <v>973</v>
      </c>
      <c r="AM47" s="114">
        <v>2271645</v>
      </c>
      <c r="AN47" s="113" t="s">
        <v>974</v>
      </c>
      <c r="AO47" s="114">
        <v>27</v>
      </c>
      <c r="AP47" s="113" t="s">
        <v>975</v>
      </c>
      <c r="AQ47" s="114">
        <v>9</v>
      </c>
      <c r="AR47" s="113" t="s">
        <v>976</v>
      </c>
      <c r="AS47" s="114">
        <v>27</v>
      </c>
      <c r="AT47" s="113" t="s">
        <v>977</v>
      </c>
      <c r="AU47" s="114">
        <v>0</v>
      </c>
      <c r="AV47" s="113" t="s">
        <v>978</v>
      </c>
      <c r="AW47" s="114" t="s">
        <v>1103</v>
      </c>
    </row>
    <row r="48" spans="1:49" ht="18.5" thickBot="1" x14ac:dyDescent="0.4">
      <c r="A48" t="str">
        <f t="shared" si="3"/>
        <v>Denmark</v>
      </c>
      <c r="B48">
        <f t="shared" si="7"/>
        <v>4</v>
      </c>
      <c r="C48">
        <f t="shared" si="7"/>
        <v>4</v>
      </c>
      <c r="D48">
        <f t="shared" si="7"/>
        <v>6</v>
      </c>
      <c r="E48">
        <f t="shared" si="7"/>
        <v>2</v>
      </c>
      <c r="F48">
        <f t="shared" si="7"/>
        <v>3</v>
      </c>
      <c r="G48">
        <f t="shared" si="7"/>
        <v>8</v>
      </c>
      <c r="H48">
        <f t="shared" si="7"/>
        <v>8</v>
      </c>
      <c r="I48">
        <f t="shared" si="7"/>
        <v>6</v>
      </c>
      <c r="J48">
        <f t="shared" si="7"/>
        <v>12</v>
      </c>
      <c r="K48">
        <f t="shared" si="8"/>
        <v>24</v>
      </c>
      <c r="L48">
        <f t="shared" si="5"/>
        <v>24</v>
      </c>
      <c r="M48">
        <f t="shared" si="5"/>
        <v>22</v>
      </c>
      <c r="N48">
        <f t="shared" si="5"/>
        <v>26</v>
      </c>
      <c r="O48">
        <f t="shared" si="5"/>
        <v>25</v>
      </c>
      <c r="P48">
        <f t="shared" si="5"/>
        <v>20</v>
      </c>
      <c r="Q48">
        <f t="shared" si="5"/>
        <v>20</v>
      </c>
      <c r="R48">
        <f t="shared" si="5"/>
        <v>22</v>
      </c>
      <c r="S48">
        <f t="shared" si="5"/>
        <v>16</v>
      </c>
      <c r="T48">
        <f t="shared" si="6"/>
        <v>5987</v>
      </c>
      <c r="W48">
        <v>8</v>
      </c>
      <c r="X48">
        <v>6</v>
      </c>
      <c r="Y48">
        <v>12</v>
      </c>
      <c r="Z48">
        <v>24</v>
      </c>
      <c r="AA48">
        <v>24</v>
      </c>
      <c r="AB48">
        <v>22</v>
      </c>
      <c r="AC48">
        <v>26</v>
      </c>
      <c r="AD48">
        <v>25</v>
      </c>
      <c r="AE48">
        <v>20</v>
      </c>
      <c r="AF48">
        <f t="shared" si="2"/>
        <v>5987</v>
      </c>
      <c r="AG48">
        <f t="shared" si="9"/>
        <v>4996.3999999999996</v>
      </c>
      <c r="AL48" s="111"/>
    </row>
    <row r="49" spans="1:48" ht="15" thickBot="1" x14ac:dyDescent="0.4">
      <c r="A49" t="str">
        <f t="shared" si="3"/>
        <v>Estonia</v>
      </c>
      <c r="B49">
        <f t="shared" si="7"/>
        <v>4</v>
      </c>
      <c r="C49">
        <f t="shared" si="7"/>
        <v>4</v>
      </c>
      <c r="D49">
        <f t="shared" si="7"/>
        <v>6</v>
      </c>
      <c r="E49">
        <f t="shared" si="7"/>
        <v>2</v>
      </c>
      <c r="F49">
        <f t="shared" si="7"/>
        <v>3</v>
      </c>
      <c r="G49">
        <f t="shared" si="7"/>
        <v>20</v>
      </c>
      <c r="H49">
        <f t="shared" si="7"/>
        <v>23</v>
      </c>
      <c r="I49">
        <f t="shared" si="7"/>
        <v>18</v>
      </c>
      <c r="J49">
        <f t="shared" si="7"/>
        <v>15</v>
      </c>
      <c r="K49">
        <f t="shared" si="8"/>
        <v>24</v>
      </c>
      <c r="L49">
        <f t="shared" si="5"/>
        <v>24</v>
      </c>
      <c r="M49">
        <f t="shared" si="5"/>
        <v>22</v>
      </c>
      <c r="N49">
        <f t="shared" si="5"/>
        <v>26</v>
      </c>
      <c r="O49">
        <f t="shared" si="5"/>
        <v>25</v>
      </c>
      <c r="P49">
        <f t="shared" si="5"/>
        <v>8</v>
      </c>
      <c r="Q49">
        <f t="shared" si="5"/>
        <v>5</v>
      </c>
      <c r="R49">
        <f t="shared" si="5"/>
        <v>10</v>
      </c>
      <c r="S49">
        <f t="shared" si="5"/>
        <v>13</v>
      </c>
      <c r="T49">
        <f t="shared" si="6"/>
        <v>15721</v>
      </c>
      <c r="W49">
        <v>23</v>
      </c>
      <c r="X49">
        <v>18</v>
      </c>
      <c r="Y49">
        <v>15</v>
      </c>
      <c r="Z49">
        <v>24</v>
      </c>
      <c r="AA49">
        <v>24</v>
      </c>
      <c r="AB49">
        <v>22</v>
      </c>
      <c r="AC49">
        <v>26</v>
      </c>
      <c r="AD49">
        <v>25</v>
      </c>
      <c r="AE49">
        <v>8</v>
      </c>
      <c r="AF49">
        <f t="shared" si="2"/>
        <v>15721</v>
      </c>
      <c r="AG49">
        <f t="shared" si="9"/>
        <v>10368.799999999999</v>
      </c>
      <c r="AL49" s="115" t="s">
        <v>980</v>
      </c>
      <c r="AM49" s="115" t="s">
        <v>981</v>
      </c>
      <c r="AN49" s="115" t="s">
        <v>982</v>
      </c>
      <c r="AO49" s="115" t="s">
        <v>983</v>
      </c>
      <c r="AP49" s="115" t="s">
        <v>984</v>
      </c>
      <c r="AQ49" s="115" t="s">
        <v>985</v>
      </c>
      <c r="AR49" s="115" t="s">
        <v>986</v>
      </c>
      <c r="AS49" s="115" t="s">
        <v>987</v>
      </c>
      <c r="AT49" s="115" t="s">
        <v>988</v>
      </c>
      <c r="AU49" s="115" t="s">
        <v>989</v>
      </c>
      <c r="AV49" s="115" t="s">
        <v>1104</v>
      </c>
    </row>
    <row r="50" spans="1:48" ht="15" thickBot="1" x14ac:dyDescent="0.4">
      <c r="A50" t="str">
        <f t="shared" si="3"/>
        <v>Finland</v>
      </c>
      <c r="B50">
        <f t="shared" si="7"/>
        <v>4</v>
      </c>
      <c r="C50">
        <f t="shared" si="7"/>
        <v>4</v>
      </c>
      <c r="D50">
        <f t="shared" si="7"/>
        <v>6</v>
      </c>
      <c r="E50">
        <f t="shared" si="7"/>
        <v>2</v>
      </c>
      <c r="F50">
        <f t="shared" si="7"/>
        <v>3</v>
      </c>
      <c r="G50">
        <f t="shared" si="7"/>
        <v>10</v>
      </c>
      <c r="H50">
        <f t="shared" si="7"/>
        <v>25</v>
      </c>
      <c r="I50">
        <f t="shared" si="7"/>
        <v>8</v>
      </c>
      <c r="J50">
        <f t="shared" si="7"/>
        <v>16</v>
      </c>
      <c r="K50">
        <f t="shared" si="8"/>
        <v>24</v>
      </c>
      <c r="L50">
        <f t="shared" si="5"/>
        <v>24</v>
      </c>
      <c r="M50">
        <f t="shared" si="5"/>
        <v>22</v>
      </c>
      <c r="N50">
        <f t="shared" si="5"/>
        <v>26</v>
      </c>
      <c r="O50">
        <f t="shared" si="5"/>
        <v>25</v>
      </c>
      <c r="P50">
        <f t="shared" si="5"/>
        <v>18</v>
      </c>
      <c r="Q50">
        <f t="shared" si="5"/>
        <v>3</v>
      </c>
      <c r="R50">
        <f t="shared" si="5"/>
        <v>20</v>
      </c>
      <c r="S50">
        <f t="shared" si="5"/>
        <v>12</v>
      </c>
      <c r="T50">
        <f t="shared" si="6"/>
        <v>8260</v>
      </c>
      <c r="W50">
        <v>25</v>
      </c>
      <c r="X50">
        <v>8</v>
      </c>
      <c r="Y50">
        <v>16</v>
      </c>
      <c r="Z50">
        <v>24</v>
      </c>
      <c r="AA50">
        <v>24</v>
      </c>
      <c r="AB50">
        <v>22</v>
      </c>
      <c r="AC50">
        <v>26</v>
      </c>
      <c r="AD50">
        <v>25</v>
      </c>
      <c r="AE50">
        <v>18</v>
      </c>
      <c r="AF50">
        <f t="shared" si="2"/>
        <v>8260</v>
      </c>
      <c r="AG50">
        <f t="shared" si="9"/>
        <v>6179.5</v>
      </c>
      <c r="AL50" s="115" t="s">
        <v>1000</v>
      </c>
      <c r="AM50" s="116">
        <v>3</v>
      </c>
      <c r="AN50" s="116">
        <v>1</v>
      </c>
      <c r="AO50" s="116">
        <v>26</v>
      </c>
      <c r="AP50" s="116">
        <v>24</v>
      </c>
      <c r="AQ50" s="116">
        <v>24</v>
      </c>
      <c r="AR50" s="116">
        <v>22</v>
      </c>
      <c r="AS50" s="116">
        <v>26</v>
      </c>
      <c r="AT50" s="116">
        <v>25</v>
      </c>
      <c r="AU50" s="116">
        <v>7</v>
      </c>
      <c r="AV50" s="116">
        <v>1766</v>
      </c>
    </row>
    <row r="51" spans="1:48" ht="15" thickBot="1" x14ac:dyDescent="0.4">
      <c r="A51" t="str">
        <f t="shared" si="3"/>
        <v>France</v>
      </c>
      <c r="B51">
        <f t="shared" si="7"/>
        <v>3</v>
      </c>
      <c r="C51">
        <f t="shared" si="7"/>
        <v>4</v>
      </c>
      <c r="D51">
        <f t="shared" si="7"/>
        <v>6</v>
      </c>
      <c r="E51">
        <f t="shared" si="7"/>
        <v>2</v>
      </c>
      <c r="F51">
        <f t="shared" si="7"/>
        <v>3</v>
      </c>
      <c r="G51">
        <f t="shared" si="7"/>
        <v>5</v>
      </c>
      <c r="H51">
        <f t="shared" si="7"/>
        <v>14</v>
      </c>
      <c r="I51">
        <f t="shared" si="7"/>
        <v>11</v>
      </c>
      <c r="J51">
        <f t="shared" si="7"/>
        <v>21</v>
      </c>
      <c r="K51">
        <f t="shared" si="8"/>
        <v>25</v>
      </c>
      <c r="L51">
        <f t="shared" si="5"/>
        <v>24</v>
      </c>
      <c r="M51">
        <f t="shared" si="5"/>
        <v>22</v>
      </c>
      <c r="N51">
        <f t="shared" si="5"/>
        <v>26</v>
      </c>
      <c r="O51">
        <f t="shared" si="5"/>
        <v>25</v>
      </c>
      <c r="P51">
        <f t="shared" si="5"/>
        <v>23</v>
      </c>
      <c r="Q51">
        <f t="shared" si="5"/>
        <v>14</v>
      </c>
      <c r="R51">
        <f t="shared" si="5"/>
        <v>17</v>
      </c>
      <c r="S51">
        <f t="shared" si="5"/>
        <v>7</v>
      </c>
      <c r="T51">
        <f t="shared" si="6"/>
        <v>5345</v>
      </c>
      <c r="W51">
        <v>14</v>
      </c>
      <c r="X51">
        <v>11</v>
      </c>
      <c r="Y51">
        <v>21</v>
      </c>
      <c r="Z51">
        <v>25</v>
      </c>
      <c r="AA51">
        <v>24</v>
      </c>
      <c r="AB51">
        <v>22</v>
      </c>
      <c r="AC51">
        <v>26</v>
      </c>
      <c r="AD51">
        <v>25</v>
      </c>
      <c r="AE51">
        <v>23</v>
      </c>
      <c r="AF51">
        <f t="shared" si="2"/>
        <v>5345</v>
      </c>
      <c r="AG51">
        <f t="shared" si="9"/>
        <v>4996.3999999999996</v>
      </c>
      <c r="AL51" s="115" t="s">
        <v>1001</v>
      </c>
      <c r="AM51" s="116">
        <v>16</v>
      </c>
      <c r="AN51" s="116">
        <v>21</v>
      </c>
      <c r="AO51" s="116">
        <v>3</v>
      </c>
      <c r="AP51" s="116">
        <v>24</v>
      </c>
      <c r="AQ51" s="116">
        <v>24</v>
      </c>
      <c r="AR51" s="116">
        <v>22</v>
      </c>
      <c r="AS51" s="116">
        <v>26</v>
      </c>
      <c r="AT51" s="116">
        <v>25</v>
      </c>
      <c r="AU51" s="116">
        <v>7</v>
      </c>
      <c r="AV51" s="116">
        <v>10038</v>
      </c>
    </row>
    <row r="52" spans="1:48" ht="15" thickBot="1" x14ac:dyDescent="0.4">
      <c r="A52" t="str">
        <f t="shared" si="3"/>
        <v>Germany</v>
      </c>
      <c r="B52">
        <f t="shared" si="7"/>
        <v>4</v>
      </c>
      <c r="C52">
        <f t="shared" si="7"/>
        <v>4</v>
      </c>
      <c r="D52">
        <f t="shared" si="7"/>
        <v>6</v>
      </c>
      <c r="E52">
        <f t="shared" si="7"/>
        <v>2</v>
      </c>
      <c r="F52">
        <f t="shared" si="7"/>
        <v>3</v>
      </c>
      <c r="G52">
        <f t="shared" si="7"/>
        <v>21</v>
      </c>
      <c r="H52">
        <f t="shared" si="7"/>
        <v>5</v>
      </c>
      <c r="I52">
        <f t="shared" si="7"/>
        <v>14</v>
      </c>
      <c r="J52">
        <f t="shared" si="7"/>
        <v>8</v>
      </c>
      <c r="K52">
        <f t="shared" si="8"/>
        <v>24</v>
      </c>
      <c r="L52">
        <f t="shared" si="5"/>
        <v>24</v>
      </c>
      <c r="M52">
        <f t="shared" si="5"/>
        <v>22</v>
      </c>
      <c r="N52">
        <f t="shared" si="5"/>
        <v>26</v>
      </c>
      <c r="O52">
        <f t="shared" si="5"/>
        <v>25</v>
      </c>
      <c r="P52">
        <f t="shared" si="5"/>
        <v>7</v>
      </c>
      <c r="Q52">
        <f t="shared" si="5"/>
        <v>23</v>
      </c>
      <c r="R52">
        <f t="shared" si="5"/>
        <v>14</v>
      </c>
      <c r="S52">
        <f t="shared" si="5"/>
        <v>20</v>
      </c>
      <c r="T52">
        <f t="shared" si="6"/>
        <v>3097</v>
      </c>
      <c r="W52">
        <v>5</v>
      </c>
      <c r="X52">
        <v>14</v>
      </c>
      <c r="Y52">
        <v>8</v>
      </c>
      <c r="Z52">
        <v>24</v>
      </c>
      <c r="AA52">
        <v>24</v>
      </c>
      <c r="AB52">
        <v>22</v>
      </c>
      <c r="AC52">
        <v>26</v>
      </c>
      <c r="AD52">
        <v>25</v>
      </c>
      <c r="AE52">
        <v>7</v>
      </c>
      <c r="AF52">
        <f t="shared" si="2"/>
        <v>3097</v>
      </c>
      <c r="AG52">
        <f t="shared" si="9"/>
        <v>10368.799999999999</v>
      </c>
      <c r="AL52" s="115" t="s">
        <v>1002</v>
      </c>
      <c r="AM52" s="116">
        <v>9</v>
      </c>
      <c r="AN52" s="116">
        <v>15</v>
      </c>
      <c r="AO52" s="116">
        <v>19</v>
      </c>
      <c r="AP52" s="116">
        <v>24</v>
      </c>
      <c r="AQ52" s="116">
        <v>24</v>
      </c>
      <c r="AR52" s="116">
        <v>22</v>
      </c>
      <c r="AS52" s="116">
        <v>26</v>
      </c>
      <c r="AT52" s="116">
        <v>25</v>
      </c>
      <c r="AU52" s="116">
        <v>7</v>
      </c>
      <c r="AV52" s="116">
        <v>9783</v>
      </c>
    </row>
    <row r="53" spans="1:48" ht="15" thickBot="1" x14ac:dyDescent="0.4">
      <c r="A53" t="str">
        <f t="shared" si="3"/>
        <v>Greece</v>
      </c>
      <c r="B53">
        <f t="shared" si="7"/>
        <v>4</v>
      </c>
      <c r="C53">
        <f t="shared" si="7"/>
        <v>4</v>
      </c>
      <c r="D53">
        <f t="shared" si="7"/>
        <v>6</v>
      </c>
      <c r="E53">
        <f t="shared" si="7"/>
        <v>2</v>
      </c>
      <c r="F53">
        <f t="shared" si="7"/>
        <v>3</v>
      </c>
      <c r="G53">
        <f t="shared" si="7"/>
        <v>21</v>
      </c>
      <c r="H53">
        <f t="shared" si="7"/>
        <v>19</v>
      </c>
      <c r="I53">
        <f t="shared" si="7"/>
        <v>13</v>
      </c>
      <c r="J53">
        <f t="shared" si="7"/>
        <v>10</v>
      </c>
      <c r="K53">
        <f t="shared" si="8"/>
        <v>24</v>
      </c>
      <c r="L53">
        <f t="shared" si="5"/>
        <v>24</v>
      </c>
      <c r="M53">
        <f t="shared" si="5"/>
        <v>22</v>
      </c>
      <c r="N53">
        <f t="shared" si="5"/>
        <v>26</v>
      </c>
      <c r="O53">
        <f t="shared" si="5"/>
        <v>25</v>
      </c>
      <c r="P53">
        <f t="shared" si="5"/>
        <v>7</v>
      </c>
      <c r="Q53">
        <f t="shared" si="5"/>
        <v>9</v>
      </c>
      <c r="R53">
        <f t="shared" si="5"/>
        <v>15</v>
      </c>
      <c r="S53">
        <f t="shared" si="5"/>
        <v>18</v>
      </c>
      <c r="T53">
        <f t="shared" si="6"/>
        <v>12708</v>
      </c>
      <c r="W53">
        <v>19</v>
      </c>
      <c r="X53">
        <v>13</v>
      </c>
      <c r="Y53">
        <v>10</v>
      </c>
      <c r="Z53">
        <v>24</v>
      </c>
      <c r="AA53">
        <v>24</v>
      </c>
      <c r="AB53">
        <v>22</v>
      </c>
      <c r="AC53">
        <v>26</v>
      </c>
      <c r="AD53">
        <v>25</v>
      </c>
      <c r="AE53">
        <v>7</v>
      </c>
      <c r="AF53">
        <f t="shared" si="2"/>
        <v>12708</v>
      </c>
      <c r="AG53">
        <f t="shared" si="9"/>
        <v>10387.799999999999</v>
      </c>
      <c r="AL53" s="115" t="s">
        <v>1003</v>
      </c>
      <c r="AM53" s="116">
        <v>8</v>
      </c>
      <c r="AN53" s="116">
        <v>6</v>
      </c>
      <c r="AO53" s="116">
        <v>12</v>
      </c>
      <c r="AP53" s="116">
        <v>24</v>
      </c>
      <c r="AQ53" s="116">
        <v>24</v>
      </c>
      <c r="AR53" s="116">
        <v>22</v>
      </c>
      <c r="AS53" s="116">
        <v>26</v>
      </c>
      <c r="AT53" s="116">
        <v>25</v>
      </c>
      <c r="AU53" s="116">
        <v>20</v>
      </c>
      <c r="AV53" s="116">
        <v>5987</v>
      </c>
    </row>
    <row r="54" spans="1:48" ht="15" thickBot="1" x14ac:dyDescent="0.4">
      <c r="A54" t="str">
        <f t="shared" si="3"/>
        <v>Hungary</v>
      </c>
      <c r="B54">
        <f t="shared" si="7"/>
        <v>4</v>
      </c>
      <c r="C54">
        <f t="shared" si="7"/>
        <v>4</v>
      </c>
      <c r="D54">
        <f t="shared" si="7"/>
        <v>1</v>
      </c>
      <c r="E54">
        <f t="shared" si="7"/>
        <v>2</v>
      </c>
      <c r="F54">
        <f t="shared" si="7"/>
        <v>3</v>
      </c>
      <c r="G54">
        <f t="shared" si="7"/>
        <v>13</v>
      </c>
      <c r="H54">
        <f t="shared" si="7"/>
        <v>13</v>
      </c>
      <c r="I54">
        <f t="shared" si="7"/>
        <v>16</v>
      </c>
      <c r="J54">
        <f t="shared" si="7"/>
        <v>23</v>
      </c>
      <c r="K54">
        <f t="shared" si="8"/>
        <v>24</v>
      </c>
      <c r="L54">
        <f t="shared" si="5"/>
        <v>24</v>
      </c>
      <c r="M54">
        <f t="shared" si="5"/>
        <v>27</v>
      </c>
      <c r="N54">
        <f t="shared" si="5"/>
        <v>26</v>
      </c>
      <c r="O54">
        <f t="shared" si="5"/>
        <v>25</v>
      </c>
      <c r="P54">
        <f t="shared" si="5"/>
        <v>15</v>
      </c>
      <c r="Q54">
        <f t="shared" si="5"/>
        <v>15</v>
      </c>
      <c r="R54">
        <f t="shared" si="5"/>
        <v>12</v>
      </c>
      <c r="S54">
        <f t="shared" si="5"/>
        <v>5</v>
      </c>
      <c r="T54">
        <f t="shared" si="6"/>
        <v>13358</v>
      </c>
      <c r="W54">
        <v>13</v>
      </c>
      <c r="X54">
        <v>16</v>
      </c>
      <c r="Y54">
        <v>23</v>
      </c>
      <c r="Z54">
        <v>24</v>
      </c>
      <c r="AA54">
        <v>24</v>
      </c>
      <c r="AB54">
        <v>27</v>
      </c>
      <c r="AC54">
        <v>26</v>
      </c>
      <c r="AD54">
        <v>25</v>
      </c>
      <c r="AE54">
        <v>15</v>
      </c>
      <c r="AF54">
        <f t="shared" si="2"/>
        <v>13358</v>
      </c>
      <c r="AG54">
        <f t="shared" si="9"/>
        <v>8925.9</v>
      </c>
      <c r="AL54" s="115" t="s">
        <v>1004</v>
      </c>
      <c r="AM54" s="116">
        <v>23</v>
      </c>
      <c r="AN54" s="116">
        <v>18</v>
      </c>
      <c r="AO54" s="116">
        <v>15</v>
      </c>
      <c r="AP54" s="116">
        <v>24</v>
      </c>
      <c r="AQ54" s="116">
        <v>24</v>
      </c>
      <c r="AR54" s="116">
        <v>22</v>
      </c>
      <c r="AS54" s="116">
        <v>26</v>
      </c>
      <c r="AT54" s="116">
        <v>25</v>
      </c>
      <c r="AU54" s="116">
        <v>8</v>
      </c>
      <c r="AV54" s="116">
        <v>15721</v>
      </c>
    </row>
    <row r="55" spans="1:48" ht="15" thickBot="1" x14ac:dyDescent="0.4">
      <c r="A55" t="str">
        <f t="shared" si="3"/>
        <v>Iceland</v>
      </c>
      <c r="B55">
        <f t="shared" si="7"/>
        <v>4</v>
      </c>
      <c r="C55">
        <f t="shared" si="7"/>
        <v>4</v>
      </c>
      <c r="D55">
        <f t="shared" si="7"/>
        <v>6</v>
      </c>
      <c r="E55">
        <f t="shared" si="7"/>
        <v>2</v>
      </c>
      <c r="F55">
        <f t="shared" si="7"/>
        <v>3</v>
      </c>
      <c r="G55">
        <f t="shared" si="7"/>
        <v>12</v>
      </c>
      <c r="H55">
        <f t="shared" si="7"/>
        <v>27</v>
      </c>
      <c r="I55">
        <f t="shared" si="7"/>
        <v>3</v>
      </c>
      <c r="J55">
        <f t="shared" si="7"/>
        <v>2</v>
      </c>
      <c r="K55">
        <f t="shared" si="8"/>
        <v>24</v>
      </c>
      <c r="L55">
        <f t="shared" si="5"/>
        <v>24</v>
      </c>
      <c r="M55">
        <f t="shared" si="5"/>
        <v>22</v>
      </c>
      <c r="N55">
        <f t="shared" si="5"/>
        <v>26</v>
      </c>
      <c r="O55">
        <f t="shared" si="5"/>
        <v>25</v>
      </c>
      <c r="P55">
        <f t="shared" si="5"/>
        <v>16</v>
      </c>
      <c r="Q55">
        <f t="shared" si="5"/>
        <v>1</v>
      </c>
      <c r="R55">
        <f t="shared" si="5"/>
        <v>25</v>
      </c>
      <c r="S55">
        <f t="shared" si="5"/>
        <v>26</v>
      </c>
      <c r="T55">
        <f t="shared" si="6"/>
        <v>6262</v>
      </c>
      <c r="W55">
        <v>27</v>
      </c>
      <c r="X55">
        <v>3</v>
      </c>
      <c r="Y55">
        <v>2</v>
      </c>
      <c r="Z55">
        <v>24</v>
      </c>
      <c r="AA55">
        <v>24</v>
      </c>
      <c r="AB55">
        <v>22</v>
      </c>
      <c r="AC55">
        <v>26</v>
      </c>
      <c r="AD55">
        <v>25</v>
      </c>
      <c r="AE55">
        <v>16</v>
      </c>
      <c r="AF55">
        <f t="shared" si="2"/>
        <v>6262</v>
      </c>
      <c r="AG55">
        <f t="shared" si="9"/>
        <v>7857.3</v>
      </c>
      <c r="AL55" s="115" t="s">
        <v>1005</v>
      </c>
      <c r="AM55" s="116">
        <v>25</v>
      </c>
      <c r="AN55" s="116">
        <v>8</v>
      </c>
      <c r="AO55" s="116">
        <v>16</v>
      </c>
      <c r="AP55" s="116">
        <v>24</v>
      </c>
      <c r="AQ55" s="116">
        <v>24</v>
      </c>
      <c r="AR55" s="116">
        <v>22</v>
      </c>
      <c r="AS55" s="116">
        <v>26</v>
      </c>
      <c r="AT55" s="116">
        <v>25</v>
      </c>
      <c r="AU55" s="116">
        <v>18</v>
      </c>
      <c r="AV55" s="116">
        <v>8260</v>
      </c>
    </row>
    <row r="56" spans="1:48" ht="15" thickBot="1" x14ac:dyDescent="0.4">
      <c r="A56" t="str">
        <f t="shared" si="3"/>
        <v>Ireland</v>
      </c>
      <c r="B56">
        <f t="shared" si="7"/>
        <v>4</v>
      </c>
      <c r="C56">
        <f t="shared" si="7"/>
        <v>4</v>
      </c>
      <c r="D56">
        <f t="shared" si="7"/>
        <v>6</v>
      </c>
      <c r="E56">
        <f t="shared" si="7"/>
        <v>2</v>
      </c>
      <c r="F56">
        <f t="shared" si="7"/>
        <v>3</v>
      </c>
      <c r="G56">
        <f t="shared" si="7"/>
        <v>6</v>
      </c>
      <c r="H56">
        <f t="shared" si="7"/>
        <v>20</v>
      </c>
      <c r="I56">
        <f t="shared" si="7"/>
        <v>23</v>
      </c>
      <c r="J56">
        <f t="shared" si="7"/>
        <v>9</v>
      </c>
      <c r="K56">
        <f t="shared" si="8"/>
        <v>24</v>
      </c>
      <c r="L56">
        <f t="shared" si="5"/>
        <v>24</v>
      </c>
      <c r="M56">
        <f t="shared" si="5"/>
        <v>22</v>
      </c>
      <c r="N56">
        <f t="shared" si="5"/>
        <v>26</v>
      </c>
      <c r="O56">
        <f t="shared" si="5"/>
        <v>25</v>
      </c>
      <c r="P56">
        <f t="shared" si="5"/>
        <v>22</v>
      </c>
      <c r="Q56">
        <f t="shared" si="5"/>
        <v>8</v>
      </c>
      <c r="R56">
        <f t="shared" si="5"/>
        <v>5</v>
      </c>
      <c r="S56">
        <f t="shared" si="5"/>
        <v>19</v>
      </c>
      <c r="T56">
        <f t="shared" si="6"/>
        <v>5750</v>
      </c>
      <c r="W56">
        <v>20</v>
      </c>
      <c r="X56">
        <v>23</v>
      </c>
      <c r="Y56">
        <v>9</v>
      </c>
      <c r="Z56">
        <v>24</v>
      </c>
      <c r="AA56">
        <v>24</v>
      </c>
      <c r="AB56">
        <v>22</v>
      </c>
      <c r="AC56">
        <v>26</v>
      </c>
      <c r="AD56">
        <v>25</v>
      </c>
      <c r="AE56">
        <v>22</v>
      </c>
      <c r="AF56">
        <f t="shared" si="2"/>
        <v>5750</v>
      </c>
      <c r="AG56">
        <f t="shared" si="9"/>
        <v>4799</v>
      </c>
      <c r="AL56" s="115" t="s">
        <v>1006</v>
      </c>
      <c r="AM56" s="116">
        <v>14</v>
      </c>
      <c r="AN56" s="116">
        <v>11</v>
      </c>
      <c r="AO56" s="116">
        <v>21</v>
      </c>
      <c r="AP56" s="116">
        <v>25</v>
      </c>
      <c r="AQ56" s="116">
        <v>24</v>
      </c>
      <c r="AR56" s="116">
        <v>22</v>
      </c>
      <c r="AS56" s="116">
        <v>26</v>
      </c>
      <c r="AT56" s="116">
        <v>25</v>
      </c>
      <c r="AU56" s="116">
        <v>23</v>
      </c>
      <c r="AV56" s="116">
        <v>5345</v>
      </c>
    </row>
    <row r="57" spans="1:48" ht="15" thickBot="1" x14ac:dyDescent="0.4">
      <c r="A57" t="str">
        <f t="shared" si="3"/>
        <v>Italy</v>
      </c>
      <c r="B57">
        <f t="shared" si="7"/>
        <v>4</v>
      </c>
      <c r="C57">
        <f t="shared" si="7"/>
        <v>4</v>
      </c>
      <c r="D57">
        <f t="shared" si="7"/>
        <v>6</v>
      </c>
      <c r="E57">
        <f t="shared" si="7"/>
        <v>2</v>
      </c>
      <c r="F57">
        <f t="shared" si="7"/>
        <v>3</v>
      </c>
      <c r="G57">
        <f t="shared" si="7"/>
        <v>4</v>
      </c>
      <c r="H57">
        <f t="shared" si="7"/>
        <v>7</v>
      </c>
      <c r="I57">
        <f t="shared" si="7"/>
        <v>17</v>
      </c>
      <c r="J57">
        <f t="shared" si="7"/>
        <v>17</v>
      </c>
      <c r="K57">
        <f t="shared" si="8"/>
        <v>24</v>
      </c>
      <c r="L57">
        <f t="shared" si="5"/>
        <v>24</v>
      </c>
      <c r="M57">
        <f t="shared" si="5"/>
        <v>22</v>
      </c>
      <c r="N57">
        <f t="shared" si="5"/>
        <v>26</v>
      </c>
      <c r="O57">
        <f t="shared" si="5"/>
        <v>25</v>
      </c>
      <c r="P57">
        <f t="shared" si="5"/>
        <v>24</v>
      </c>
      <c r="Q57">
        <f t="shared" si="5"/>
        <v>21</v>
      </c>
      <c r="R57">
        <f t="shared" si="5"/>
        <v>11</v>
      </c>
      <c r="S57">
        <f t="shared" si="5"/>
        <v>11</v>
      </c>
      <c r="T57">
        <f t="shared" si="6"/>
        <v>4135</v>
      </c>
      <c r="W57">
        <v>7</v>
      </c>
      <c r="X57">
        <v>17</v>
      </c>
      <c r="Y57">
        <v>17</v>
      </c>
      <c r="Z57">
        <v>24</v>
      </c>
      <c r="AA57">
        <v>24</v>
      </c>
      <c r="AB57">
        <v>22</v>
      </c>
      <c r="AC57">
        <v>26</v>
      </c>
      <c r="AD57">
        <v>25</v>
      </c>
      <c r="AE57">
        <v>24</v>
      </c>
      <c r="AF57">
        <f t="shared" si="2"/>
        <v>4135</v>
      </c>
      <c r="AG57">
        <f t="shared" si="9"/>
        <v>4977.3999999999996</v>
      </c>
      <c r="AL57" s="115" t="s">
        <v>1007</v>
      </c>
      <c r="AM57" s="116">
        <v>5</v>
      </c>
      <c r="AN57" s="116">
        <v>14</v>
      </c>
      <c r="AO57" s="116">
        <v>8</v>
      </c>
      <c r="AP57" s="116">
        <v>24</v>
      </c>
      <c r="AQ57" s="116">
        <v>24</v>
      </c>
      <c r="AR57" s="116">
        <v>22</v>
      </c>
      <c r="AS57" s="116">
        <v>26</v>
      </c>
      <c r="AT57" s="116">
        <v>25</v>
      </c>
      <c r="AU57" s="116">
        <v>7</v>
      </c>
      <c r="AV57" s="116">
        <v>3097</v>
      </c>
    </row>
    <row r="58" spans="1:48" ht="15" thickBot="1" x14ac:dyDescent="0.4">
      <c r="A58" t="str">
        <f t="shared" si="3"/>
        <v>Latvia</v>
      </c>
      <c r="B58">
        <f t="shared" si="7"/>
        <v>4</v>
      </c>
      <c r="C58">
        <f t="shared" si="7"/>
        <v>4</v>
      </c>
      <c r="D58">
        <f t="shared" si="7"/>
        <v>6</v>
      </c>
      <c r="E58">
        <f t="shared" si="7"/>
        <v>2</v>
      </c>
      <c r="F58">
        <f t="shared" si="7"/>
        <v>3</v>
      </c>
      <c r="G58">
        <f t="shared" si="7"/>
        <v>19</v>
      </c>
      <c r="H58">
        <f t="shared" si="7"/>
        <v>22</v>
      </c>
      <c r="I58">
        <f t="shared" si="7"/>
        <v>19</v>
      </c>
      <c r="J58">
        <f t="shared" si="7"/>
        <v>25</v>
      </c>
      <c r="K58">
        <f t="shared" si="8"/>
        <v>24</v>
      </c>
      <c r="L58">
        <f t="shared" si="5"/>
        <v>24</v>
      </c>
      <c r="M58">
        <f t="shared" si="5"/>
        <v>22</v>
      </c>
      <c r="N58">
        <f t="shared" si="5"/>
        <v>26</v>
      </c>
      <c r="O58">
        <f t="shared" si="5"/>
        <v>25</v>
      </c>
      <c r="P58">
        <f t="shared" si="5"/>
        <v>9</v>
      </c>
      <c r="Q58">
        <f t="shared" si="5"/>
        <v>6</v>
      </c>
      <c r="R58">
        <f t="shared" si="5"/>
        <v>9</v>
      </c>
      <c r="S58">
        <f t="shared" si="5"/>
        <v>3</v>
      </c>
      <c r="T58">
        <f t="shared" si="6"/>
        <v>15720</v>
      </c>
      <c r="W58">
        <v>22</v>
      </c>
      <c r="X58">
        <v>19</v>
      </c>
      <c r="Y58">
        <v>25</v>
      </c>
      <c r="Z58">
        <v>24</v>
      </c>
      <c r="AA58">
        <v>24</v>
      </c>
      <c r="AB58">
        <v>22</v>
      </c>
      <c r="AC58">
        <v>26</v>
      </c>
      <c r="AD58">
        <v>25</v>
      </c>
      <c r="AE58">
        <v>9</v>
      </c>
      <c r="AF58">
        <f t="shared" si="2"/>
        <v>15720</v>
      </c>
      <c r="AG58">
        <f t="shared" si="9"/>
        <v>10207.1</v>
      </c>
      <c r="AL58" s="115" t="s">
        <v>1008</v>
      </c>
      <c r="AM58" s="116">
        <v>19</v>
      </c>
      <c r="AN58" s="116">
        <v>13</v>
      </c>
      <c r="AO58" s="116">
        <v>10</v>
      </c>
      <c r="AP58" s="116">
        <v>24</v>
      </c>
      <c r="AQ58" s="116">
        <v>24</v>
      </c>
      <c r="AR58" s="116">
        <v>22</v>
      </c>
      <c r="AS58" s="116">
        <v>26</v>
      </c>
      <c r="AT58" s="116">
        <v>25</v>
      </c>
      <c r="AU58" s="116">
        <v>7</v>
      </c>
      <c r="AV58" s="116">
        <v>12708</v>
      </c>
    </row>
    <row r="59" spans="1:48" ht="15" thickBot="1" x14ac:dyDescent="0.4">
      <c r="A59" t="str">
        <f t="shared" si="3"/>
        <v>Lithuania</v>
      </c>
      <c r="B59">
        <f t="shared" si="7"/>
        <v>4</v>
      </c>
      <c r="C59">
        <f t="shared" si="7"/>
        <v>4</v>
      </c>
      <c r="D59">
        <f t="shared" si="7"/>
        <v>4</v>
      </c>
      <c r="E59">
        <f t="shared" si="7"/>
        <v>2</v>
      </c>
      <c r="F59">
        <f t="shared" si="7"/>
        <v>3</v>
      </c>
      <c r="G59">
        <f t="shared" si="7"/>
        <v>17</v>
      </c>
      <c r="H59">
        <f t="shared" si="7"/>
        <v>21</v>
      </c>
      <c r="I59">
        <f t="shared" si="7"/>
        <v>20</v>
      </c>
      <c r="J59">
        <f t="shared" si="7"/>
        <v>24</v>
      </c>
      <c r="K59">
        <f t="shared" si="8"/>
        <v>24</v>
      </c>
      <c r="L59">
        <f t="shared" si="5"/>
        <v>24</v>
      </c>
      <c r="M59">
        <f t="shared" si="5"/>
        <v>24</v>
      </c>
      <c r="N59">
        <f t="shared" si="5"/>
        <v>26</v>
      </c>
      <c r="O59">
        <f t="shared" si="5"/>
        <v>25</v>
      </c>
      <c r="P59">
        <f t="shared" si="5"/>
        <v>11</v>
      </c>
      <c r="Q59">
        <f t="shared" si="5"/>
        <v>7</v>
      </c>
      <c r="R59">
        <f t="shared" si="5"/>
        <v>8</v>
      </c>
      <c r="S59">
        <f t="shared" si="5"/>
        <v>4</v>
      </c>
      <c r="T59">
        <f t="shared" si="6"/>
        <v>16018</v>
      </c>
      <c r="W59">
        <v>21</v>
      </c>
      <c r="X59">
        <v>20</v>
      </c>
      <c r="Y59">
        <v>24</v>
      </c>
      <c r="Z59">
        <v>24</v>
      </c>
      <c r="AA59">
        <v>24</v>
      </c>
      <c r="AB59">
        <v>24</v>
      </c>
      <c r="AC59">
        <v>26</v>
      </c>
      <c r="AD59">
        <v>25</v>
      </c>
      <c r="AE59">
        <v>11</v>
      </c>
      <c r="AF59">
        <f t="shared" si="2"/>
        <v>16018</v>
      </c>
      <c r="AG59">
        <f t="shared" si="9"/>
        <v>10368.799999999999</v>
      </c>
      <c r="AL59" s="115" t="s">
        <v>1009</v>
      </c>
      <c r="AM59" s="116">
        <v>13</v>
      </c>
      <c r="AN59" s="116">
        <v>16</v>
      </c>
      <c r="AO59" s="116">
        <v>23</v>
      </c>
      <c r="AP59" s="116">
        <v>24</v>
      </c>
      <c r="AQ59" s="116">
        <v>24</v>
      </c>
      <c r="AR59" s="116">
        <v>27</v>
      </c>
      <c r="AS59" s="116">
        <v>26</v>
      </c>
      <c r="AT59" s="116">
        <v>25</v>
      </c>
      <c r="AU59" s="116">
        <v>15</v>
      </c>
      <c r="AV59" s="116">
        <v>13358</v>
      </c>
    </row>
    <row r="60" spans="1:48" ht="15" thickBot="1" x14ac:dyDescent="0.4">
      <c r="A60" t="str">
        <f t="shared" si="3"/>
        <v>Luxembourg</v>
      </c>
      <c r="B60">
        <f t="shared" si="7"/>
        <v>4</v>
      </c>
      <c r="C60">
        <f t="shared" si="7"/>
        <v>4</v>
      </c>
      <c r="D60">
        <f t="shared" si="7"/>
        <v>6</v>
      </c>
      <c r="E60">
        <f t="shared" si="7"/>
        <v>2</v>
      </c>
      <c r="F60">
        <f t="shared" si="7"/>
        <v>3</v>
      </c>
      <c r="G60">
        <f t="shared" si="7"/>
        <v>7</v>
      </c>
      <c r="H60">
        <f t="shared" si="7"/>
        <v>6</v>
      </c>
      <c r="I60">
        <f t="shared" si="7"/>
        <v>5</v>
      </c>
      <c r="J60">
        <f t="shared" si="7"/>
        <v>4</v>
      </c>
      <c r="K60">
        <f t="shared" si="8"/>
        <v>24</v>
      </c>
      <c r="L60">
        <f t="shared" si="5"/>
        <v>24</v>
      </c>
      <c r="M60">
        <f t="shared" si="5"/>
        <v>22</v>
      </c>
      <c r="N60">
        <f t="shared" si="5"/>
        <v>26</v>
      </c>
      <c r="O60">
        <f t="shared" si="5"/>
        <v>25</v>
      </c>
      <c r="P60">
        <f t="shared" si="5"/>
        <v>21</v>
      </c>
      <c r="Q60">
        <f t="shared" si="5"/>
        <v>22</v>
      </c>
      <c r="R60">
        <f t="shared" si="5"/>
        <v>23</v>
      </c>
      <c r="S60">
        <f t="shared" si="5"/>
        <v>24</v>
      </c>
      <c r="T60">
        <f t="shared" si="6"/>
        <v>6079</v>
      </c>
      <c r="W60">
        <v>6</v>
      </c>
      <c r="X60">
        <v>5</v>
      </c>
      <c r="Y60">
        <v>4</v>
      </c>
      <c r="Z60">
        <v>24</v>
      </c>
      <c r="AA60">
        <v>24</v>
      </c>
      <c r="AB60">
        <v>22</v>
      </c>
      <c r="AC60">
        <v>26</v>
      </c>
      <c r="AD60">
        <v>25</v>
      </c>
      <c r="AE60">
        <v>21</v>
      </c>
      <c r="AF60">
        <f t="shared" si="2"/>
        <v>6079</v>
      </c>
      <c r="AG60">
        <f t="shared" si="9"/>
        <v>6595</v>
      </c>
      <c r="AL60" s="115" t="s">
        <v>1010</v>
      </c>
      <c r="AM60" s="116">
        <v>27</v>
      </c>
      <c r="AN60" s="116">
        <v>3</v>
      </c>
      <c r="AO60" s="116">
        <v>2</v>
      </c>
      <c r="AP60" s="116">
        <v>24</v>
      </c>
      <c r="AQ60" s="116">
        <v>24</v>
      </c>
      <c r="AR60" s="116">
        <v>22</v>
      </c>
      <c r="AS60" s="116">
        <v>26</v>
      </c>
      <c r="AT60" s="116">
        <v>25</v>
      </c>
      <c r="AU60" s="116">
        <v>16</v>
      </c>
      <c r="AV60" s="116">
        <v>6262</v>
      </c>
    </row>
    <row r="61" spans="1:48" ht="15" thickBot="1" x14ac:dyDescent="0.4">
      <c r="A61" t="str">
        <f t="shared" ref="A61:A71" si="10">A29</f>
        <v>Malta</v>
      </c>
      <c r="B61">
        <f t="shared" si="7"/>
        <v>4</v>
      </c>
      <c r="C61">
        <f t="shared" si="7"/>
        <v>4</v>
      </c>
      <c r="D61">
        <f t="shared" si="7"/>
        <v>6</v>
      </c>
      <c r="E61">
        <f t="shared" si="7"/>
        <v>2</v>
      </c>
      <c r="F61">
        <f t="shared" si="7"/>
        <v>3</v>
      </c>
      <c r="G61">
        <f t="shared" si="7"/>
        <v>21</v>
      </c>
      <c r="H61">
        <f t="shared" si="7"/>
        <v>1</v>
      </c>
      <c r="I61">
        <f t="shared" si="7"/>
        <v>2</v>
      </c>
      <c r="J61">
        <f t="shared" si="7"/>
        <v>1</v>
      </c>
      <c r="K61">
        <f t="shared" si="8"/>
        <v>24</v>
      </c>
      <c r="L61">
        <f t="shared" si="5"/>
        <v>24</v>
      </c>
      <c r="M61">
        <f t="shared" si="5"/>
        <v>22</v>
      </c>
      <c r="N61">
        <f t="shared" si="5"/>
        <v>26</v>
      </c>
      <c r="O61">
        <f t="shared" si="5"/>
        <v>25</v>
      </c>
      <c r="P61">
        <f t="shared" si="5"/>
        <v>7</v>
      </c>
      <c r="Q61">
        <f t="shared" si="5"/>
        <v>27</v>
      </c>
      <c r="R61">
        <f t="shared" si="5"/>
        <v>26</v>
      </c>
      <c r="S61">
        <f t="shared" si="5"/>
        <v>27</v>
      </c>
      <c r="T61">
        <f t="shared" si="6"/>
        <v>12167</v>
      </c>
      <c r="W61">
        <v>1</v>
      </c>
      <c r="X61">
        <v>2</v>
      </c>
      <c r="Y61">
        <v>1</v>
      </c>
      <c r="Z61">
        <v>24</v>
      </c>
      <c r="AA61">
        <v>24</v>
      </c>
      <c r="AB61">
        <v>22</v>
      </c>
      <c r="AC61">
        <v>26</v>
      </c>
      <c r="AD61">
        <v>25</v>
      </c>
      <c r="AE61">
        <v>7</v>
      </c>
      <c r="AF61">
        <f t="shared" si="2"/>
        <v>12167</v>
      </c>
      <c r="AG61">
        <f t="shared" si="9"/>
        <v>16134.9</v>
      </c>
      <c r="AL61" s="115" t="s">
        <v>1011</v>
      </c>
      <c r="AM61" s="116">
        <v>20</v>
      </c>
      <c r="AN61" s="116">
        <v>23</v>
      </c>
      <c r="AO61" s="116">
        <v>9</v>
      </c>
      <c r="AP61" s="116">
        <v>24</v>
      </c>
      <c r="AQ61" s="116">
        <v>24</v>
      </c>
      <c r="AR61" s="116">
        <v>22</v>
      </c>
      <c r="AS61" s="116">
        <v>26</v>
      </c>
      <c r="AT61" s="116">
        <v>25</v>
      </c>
      <c r="AU61" s="116">
        <v>22</v>
      </c>
      <c r="AV61" s="116">
        <v>5750</v>
      </c>
    </row>
    <row r="62" spans="1:48" ht="15" thickBot="1" x14ac:dyDescent="0.4">
      <c r="A62" t="str">
        <f t="shared" si="10"/>
        <v>Netherlands</v>
      </c>
      <c r="B62">
        <f t="shared" ref="B62:J71" si="11">RANK(B30,B$13:B$39,0)</f>
        <v>4</v>
      </c>
      <c r="C62">
        <f t="shared" si="11"/>
        <v>4</v>
      </c>
      <c r="D62">
        <f t="shared" si="11"/>
        <v>6</v>
      </c>
      <c r="E62">
        <f t="shared" si="11"/>
        <v>2</v>
      </c>
      <c r="F62">
        <f t="shared" si="11"/>
        <v>3</v>
      </c>
      <c r="G62">
        <f t="shared" si="11"/>
        <v>1</v>
      </c>
      <c r="H62">
        <f t="shared" si="11"/>
        <v>2</v>
      </c>
      <c r="I62">
        <f t="shared" si="11"/>
        <v>4</v>
      </c>
      <c r="J62">
        <f t="shared" si="11"/>
        <v>14</v>
      </c>
      <c r="K62">
        <f t="shared" si="8"/>
        <v>24</v>
      </c>
      <c r="L62">
        <f t="shared" si="5"/>
        <v>24</v>
      </c>
      <c r="M62">
        <f t="shared" si="5"/>
        <v>22</v>
      </c>
      <c r="N62">
        <f t="shared" si="5"/>
        <v>26</v>
      </c>
      <c r="O62">
        <f t="shared" si="5"/>
        <v>25</v>
      </c>
      <c r="P62">
        <f t="shared" si="5"/>
        <v>27</v>
      </c>
      <c r="Q62">
        <f t="shared" si="5"/>
        <v>26</v>
      </c>
      <c r="R62">
        <f t="shared" si="5"/>
        <v>24</v>
      </c>
      <c r="S62">
        <f t="shared" si="5"/>
        <v>14</v>
      </c>
      <c r="T62">
        <f t="shared" si="6"/>
        <v>3760</v>
      </c>
      <c r="W62">
        <v>2</v>
      </c>
      <c r="X62">
        <v>4</v>
      </c>
      <c r="Y62">
        <v>14</v>
      </c>
      <c r="Z62">
        <v>24</v>
      </c>
      <c r="AA62">
        <v>24</v>
      </c>
      <c r="AB62">
        <v>22</v>
      </c>
      <c r="AC62">
        <v>26</v>
      </c>
      <c r="AD62">
        <v>25</v>
      </c>
      <c r="AE62">
        <v>27</v>
      </c>
      <c r="AF62">
        <f t="shared" si="2"/>
        <v>3760</v>
      </c>
      <c r="AG62">
        <f t="shared" si="9"/>
        <v>6183.3</v>
      </c>
      <c r="AL62" s="115" t="s">
        <v>1012</v>
      </c>
      <c r="AM62" s="116">
        <v>7</v>
      </c>
      <c r="AN62" s="116">
        <v>17</v>
      </c>
      <c r="AO62" s="116">
        <v>17</v>
      </c>
      <c r="AP62" s="116">
        <v>24</v>
      </c>
      <c r="AQ62" s="116">
        <v>24</v>
      </c>
      <c r="AR62" s="116">
        <v>22</v>
      </c>
      <c r="AS62" s="116">
        <v>26</v>
      </c>
      <c r="AT62" s="116">
        <v>25</v>
      </c>
      <c r="AU62" s="116">
        <v>24</v>
      </c>
      <c r="AV62" s="116">
        <v>4135</v>
      </c>
    </row>
    <row r="63" spans="1:48" ht="15" thickBot="1" x14ac:dyDescent="0.4">
      <c r="A63" t="str">
        <f t="shared" si="10"/>
        <v>Norway</v>
      </c>
      <c r="B63">
        <f t="shared" si="11"/>
        <v>2</v>
      </c>
      <c r="C63">
        <f t="shared" si="11"/>
        <v>4</v>
      </c>
      <c r="D63">
        <f t="shared" si="11"/>
        <v>6</v>
      </c>
      <c r="E63">
        <f t="shared" si="11"/>
        <v>2</v>
      </c>
      <c r="F63">
        <f t="shared" si="11"/>
        <v>3</v>
      </c>
      <c r="G63">
        <f t="shared" si="11"/>
        <v>9</v>
      </c>
      <c r="H63">
        <f t="shared" si="11"/>
        <v>26</v>
      </c>
      <c r="I63">
        <f t="shared" si="11"/>
        <v>9</v>
      </c>
      <c r="J63">
        <f t="shared" si="11"/>
        <v>6</v>
      </c>
      <c r="K63">
        <f t="shared" si="8"/>
        <v>26</v>
      </c>
      <c r="L63">
        <f t="shared" si="5"/>
        <v>24</v>
      </c>
      <c r="M63">
        <f t="shared" si="5"/>
        <v>22</v>
      </c>
      <c r="N63">
        <f t="shared" si="5"/>
        <v>26</v>
      </c>
      <c r="O63">
        <f t="shared" si="5"/>
        <v>25</v>
      </c>
      <c r="P63">
        <f t="shared" si="5"/>
        <v>19</v>
      </c>
      <c r="Q63">
        <f t="shared" si="5"/>
        <v>2</v>
      </c>
      <c r="R63">
        <f t="shared" si="5"/>
        <v>19</v>
      </c>
      <c r="S63">
        <f t="shared" si="5"/>
        <v>22</v>
      </c>
      <c r="T63">
        <f t="shared" si="6"/>
        <v>6042</v>
      </c>
      <c r="W63">
        <v>26</v>
      </c>
      <c r="X63">
        <v>9</v>
      </c>
      <c r="Y63">
        <v>6</v>
      </c>
      <c r="Z63">
        <v>26</v>
      </c>
      <c r="AA63">
        <v>24</v>
      </c>
      <c r="AB63">
        <v>22</v>
      </c>
      <c r="AC63">
        <v>26</v>
      </c>
      <c r="AD63">
        <v>25</v>
      </c>
      <c r="AE63">
        <v>19</v>
      </c>
      <c r="AF63">
        <f t="shared" si="2"/>
        <v>6042</v>
      </c>
      <c r="AG63">
        <f t="shared" si="9"/>
        <v>6554.9</v>
      </c>
      <c r="AL63" s="115" t="s">
        <v>1013</v>
      </c>
      <c r="AM63" s="116">
        <v>22</v>
      </c>
      <c r="AN63" s="116">
        <v>19</v>
      </c>
      <c r="AO63" s="116">
        <v>25</v>
      </c>
      <c r="AP63" s="116">
        <v>24</v>
      </c>
      <c r="AQ63" s="116">
        <v>24</v>
      </c>
      <c r="AR63" s="116">
        <v>22</v>
      </c>
      <c r="AS63" s="116">
        <v>26</v>
      </c>
      <c r="AT63" s="116">
        <v>25</v>
      </c>
      <c r="AU63" s="116">
        <v>9</v>
      </c>
      <c r="AV63" s="116">
        <v>15720</v>
      </c>
    </row>
    <row r="64" spans="1:48" ht="15" thickBot="1" x14ac:dyDescent="0.4">
      <c r="A64" t="str">
        <f t="shared" si="10"/>
        <v>Poland</v>
      </c>
      <c r="B64">
        <f t="shared" si="11"/>
        <v>4</v>
      </c>
      <c r="C64">
        <f t="shared" si="11"/>
        <v>4</v>
      </c>
      <c r="D64">
        <f t="shared" si="11"/>
        <v>6</v>
      </c>
      <c r="E64">
        <f t="shared" si="11"/>
        <v>2</v>
      </c>
      <c r="F64">
        <f t="shared" si="11"/>
        <v>3</v>
      </c>
      <c r="G64">
        <f t="shared" si="11"/>
        <v>18</v>
      </c>
      <c r="H64">
        <f t="shared" si="11"/>
        <v>10</v>
      </c>
      <c r="I64">
        <f t="shared" si="11"/>
        <v>24</v>
      </c>
      <c r="J64">
        <f t="shared" si="11"/>
        <v>27</v>
      </c>
      <c r="K64">
        <f t="shared" si="8"/>
        <v>24</v>
      </c>
      <c r="L64">
        <f t="shared" si="5"/>
        <v>24</v>
      </c>
      <c r="M64">
        <f t="shared" si="5"/>
        <v>22</v>
      </c>
      <c r="N64">
        <f t="shared" si="5"/>
        <v>26</v>
      </c>
      <c r="O64">
        <f t="shared" si="5"/>
        <v>25</v>
      </c>
      <c r="P64">
        <f t="shared" si="5"/>
        <v>10</v>
      </c>
      <c r="Q64">
        <f t="shared" si="5"/>
        <v>18</v>
      </c>
      <c r="R64">
        <f t="shared" si="5"/>
        <v>4</v>
      </c>
      <c r="S64">
        <f t="shared" si="5"/>
        <v>1</v>
      </c>
      <c r="T64">
        <f t="shared" si="6"/>
        <v>4746</v>
      </c>
      <c r="W64">
        <v>10</v>
      </c>
      <c r="X64">
        <v>24</v>
      </c>
      <c r="Y64">
        <v>27</v>
      </c>
      <c r="Z64">
        <v>24</v>
      </c>
      <c r="AA64">
        <v>24</v>
      </c>
      <c r="AB64">
        <v>22</v>
      </c>
      <c r="AC64">
        <v>26</v>
      </c>
      <c r="AD64">
        <v>25</v>
      </c>
      <c r="AE64">
        <v>10</v>
      </c>
      <c r="AF64">
        <f t="shared" si="2"/>
        <v>4746</v>
      </c>
      <c r="AG64">
        <f t="shared" si="9"/>
        <v>6350.4</v>
      </c>
      <c r="AL64" s="115" t="s">
        <v>1014</v>
      </c>
      <c r="AM64" s="116">
        <v>21</v>
      </c>
      <c r="AN64" s="116">
        <v>20</v>
      </c>
      <c r="AO64" s="116">
        <v>24</v>
      </c>
      <c r="AP64" s="116">
        <v>24</v>
      </c>
      <c r="AQ64" s="116">
        <v>24</v>
      </c>
      <c r="AR64" s="116">
        <v>24</v>
      </c>
      <c r="AS64" s="116">
        <v>26</v>
      </c>
      <c r="AT64" s="116">
        <v>25</v>
      </c>
      <c r="AU64" s="116">
        <v>11</v>
      </c>
      <c r="AV64" s="116">
        <v>16018</v>
      </c>
    </row>
    <row r="65" spans="1:48" ht="15" thickBot="1" x14ac:dyDescent="0.4">
      <c r="A65" t="str">
        <f t="shared" si="10"/>
        <v>Portugal</v>
      </c>
      <c r="B65">
        <f t="shared" si="11"/>
        <v>4</v>
      </c>
      <c r="C65">
        <f t="shared" si="11"/>
        <v>4</v>
      </c>
      <c r="D65">
        <f t="shared" si="11"/>
        <v>2</v>
      </c>
      <c r="E65">
        <f t="shared" si="11"/>
        <v>1</v>
      </c>
      <c r="F65">
        <f t="shared" si="11"/>
        <v>1</v>
      </c>
      <c r="G65">
        <f t="shared" si="11"/>
        <v>21</v>
      </c>
      <c r="H65">
        <f t="shared" si="11"/>
        <v>11</v>
      </c>
      <c r="I65">
        <f t="shared" si="11"/>
        <v>22</v>
      </c>
      <c r="J65">
        <f t="shared" si="11"/>
        <v>5</v>
      </c>
      <c r="K65">
        <f t="shared" si="8"/>
        <v>24</v>
      </c>
      <c r="L65">
        <f t="shared" si="5"/>
        <v>24</v>
      </c>
      <c r="M65">
        <f t="shared" si="5"/>
        <v>26</v>
      </c>
      <c r="N65">
        <f t="shared" si="5"/>
        <v>27</v>
      </c>
      <c r="O65">
        <f t="shared" si="5"/>
        <v>27</v>
      </c>
      <c r="P65">
        <f t="shared" si="5"/>
        <v>7</v>
      </c>
      <c r="Q65">
        <f t="shared" si="5"/>
        <v>17</v>
      </c>
      <c r="R65">
        <f t="shared" si="5"/>
        <v>6</v>
      </c>
      <c r="S65">
        <f t="shared" si="5"/>
        <v>23</v>
      </c>
      <c r="T65">
        <f t="shared" si="6"/>
        <v>11549</v>
      </c>
      <c r="W65">
        <v>11</v>
      </c>
      <c r="X65">
        <v>22</v>
      </c>
      <c r="Y65">
        <v>5</v>
      </c>
      <c r="Z65">
        <v>24</v>
      </c>
      <c r="AA65">
        <v>24</v>
      </c>
      <c r="AB65">
        <v>26</v>
      </c>
      <c r="AC65">
        <v>27</v>
      </c>
      <c r="AD65">
        <v>27</v>
      </c>
      <c r="AE65">
        <v>7</v>
      </c>
      <c r="AF65">
        <f t="shared" si="2"/>
        <v>11549</v>
      </c>
      <c r="AG65">
        <f t="shared" si="9"/>
        <v>11788.9</v>
      </c>
      <c r="AL65" s="115" t="s">
        <v>1015</v>
      </c>
      <c r="AM65" s="116">
        <v>6</v>
      </c>
      <c r="AN65" s="116">
        <v>5</v>
      </c>
      <c r="AO65" s="116">
        <v>4</v>
      </c>
      <c r="AP65" s="116">
        <v>24</v>
      </c>
      <c r="AQ65" s="116">
        <v>24</v>
      </c>
      <c r="AR65" s="116">
        <v>22</v>
      </c>
      <c r="AS65" s="116">
        <v>26</v>
      </c>
      <c r="AT65" s="116">
        <v>25</v>
      </c>
      <c r="AU65" s="116">
        <v>21</v>
      </c>
      <c r="AV65" s="116">
        <v>6079</v>
      </c>
    </row>
    <row r="66" spans="1:48" ht="15" thickBot="1" x14ac:dyDescent="0.4">
      <c r="A66" t="str">
        <f t="shared" si="10"/>
        <v>Romania</v>
      </c>
      <c r="B66">
        <f t="shared" si="11"/>
        <v>4</v>
      </c>
      <c r="C66">
        <f t="shared" si="11"/>
        <v>2</v>
      </c>
      <c r="D66">
        <f t="shared" si="11"/>
        <v>6</v>
      </c>
      <c r="E66">
        <f t="shared" si="11"/>
        <v>2</v>
      </c>
      <c r="F66">
        <f t="shared" si="11"/>
        <v>3</v>
      </c>
      <c r="G66">
        <f t="shared" si="11"/>
        <v>15</v>
      </c>
      <c r="H66">
        <f t="shared" si="11"/>
        <v>18</v>
      </c>
      <c r="I66">
        <f t="shared" si="11"/>
        <v>26</v>
      </c>
      <c r="J66">
        <f t="shared" si="11"/>
        <v>22</v>
      </c>
      <c r="K66">
        <f t="shared" si="8"/>
        <v>24</v>
      </c>
      <c r="L66">
        <f t="shared" si="5"/>
        <v>26</v>
      </c>
      <c r="M66">
        <f t="shared" si="5"/>
        <v>22</v>
      </c>
      <c r="N66">
        <f t="shared" si="5"/>
        <v>26</v>
      </c>
      <c r="O66">
        <f t="shared" si="5"/>
        <v>25</v>
      </c>
      <c r="P66">
        <f t="shared" si="5"/>
        <v>13</v>
      </c>
      <c r="Q66">
        <f t="shared" si="5"/>
        <v>10</v>
      </c>
      <c r="R66">
        <f t="shared" si="5"/>
        <v>2</v>
      </c>
      <c r="S66">
        <f t="shared" si="5"/>
        <v>6</v>
      </c>
      <c r="T66">
        <f t="shared" si="6"/>
        <v>5968</v>
      </c>
      <c r="W66">
        <v>18</v>
      </c>
      <c r="X66">
        <v>26</v>
      </c>
      <c r="Y66">
        <v>22</v>
      </c>
      <c r="Z66">
        <v>24</v>
      </c>
      <c r="AA66">
        <v>26</v>
      </c>
      <c r="AB66">
        <v>22</v>
      </c>
      <c r="AC66">
        <v>26</v>
      </c>
      <c r="AD66">
        <v>25</v>
      </c>
      <c r="AE66">
        <v>13</v>
      </c>
      <c r="AF66">
        <f t="shared" si="2"/>
        <v>5968</v>
      </c>
      <c r="AG66">
        <f t="shared" si="9"/>
        <v>7323.5</v>
      </c>
      <c r="AL66" s="115" t="s">
        <v>1016</v>
      </c>
      <c r="AM66" s="116">
        <v>1</v>
      </c>
      <c r="AN66" s="116">
        <v>2</v>
      </c>
      <c r="AO66" s="116">
        <v>1</v>
      </c>
      <c r="AP66" s="116">
        <v>24</v>
      </c>
      <c r="AQ66" s="116">
        <v>24</v>
      </c>
      <c r="AR66" s="116">
        <v>22</v>
      </c>
      <c r="AS66" s="116">
        <v>26</v>
      </c>
      <c r="AT66" s="116">
        <v>25</v>
      </c>
      <c r="AU66" s="116">
        <v>7</v>
      </c>
      <c r="AV66" s="116">
        <v>12167</v>
      </c>
    </row>
    <row r="67" spans="1:48" ht="15" thickBot="1" x14ac:dyDescent="0.4">
      <c r="A67" t="str">
        <f t="shared" si="10"/>
        <v>Slovakia</v>
      </c>
      <c r="B67">
        <f t="shared" si="11"/>
        <v>4</v>
      </c>
      <c r="C67">
        <f t="shared" si="11"/>
        <v>4</v>
      </c>
      <c r="D67">
        <f t="shared" si="11"/>
        <v>6</v>
      </c>
      <c r="E67">
        <f t="shared" si="11"/>
        <v>2</v>
      </c>
      <c r="F67">
        <f t="shared" si="11"/>
        <v>2</v>
      </c>
      <c r="G67">
        <f t="shared" si="11"/>
        <v>14</v>
      </c>
      <c r="H67">
        <f t="shared" si="11"/>
        <v>12</v>
      </c>
      <c r="I67">
        <f t="shared" si="11"/>
        <v>27</v>
      </c>
      <c r="J67">
        <f t="shared" si="11"/>
        <v>20</v>
      </c>
      <c r="K67">
        <f t="shared" si="8"/>
        <v>24</v>
      </c>
      <c r="L67">
        <f t="shared" si="5"/>
        <v>24</v>
      </c>
      <c r="M67">
        <f t="shared" si="5"/>
        <v>22</v>
      </c>
      <c r="N67">
        <f t="shared" si="5"/>
        <v>26</v>
      </c>
      <c r="O67">
        <f t="shared" si="5"/>
        <v>26</v>
      </c>
      <c r="P67">
        <f t="shared" si="5"/>
        <v>14</v>
      </c>
      <c r="Q67">
        <f t="shared" si="5"/>
        <v>16</v>
      </c>
      <c r="R67">
        <f t="shared" si="5"/>
        <v>1</v>
      </c>
      <c r="S67">
        <f t="shared" si="5"/>
        <v>8</v>
      </c>
      <c r="T67">
        <f t="shared" si="6"/>
        <v>10404</v>
      </c>
      <c r="W67">
        <v>12</v>
      </c>
      <c r="X67">
        <v>27</v>
      </c>
      <c r="Y67">
        <v>20</v>
      </c>
      <c r="Z67">
        <v>24</v>
      </c>
      <c r="AA67">
        <v>24</v>
      </c>
      <c r="AB67">
        <v>22</v>
      </c>
      <c r="AC67">
        <v>26</v>
      </c>
      <c r="AD67">
        <v>26</v>
      </c>
      <c r="AE67">
        <v>14</v>
      </c>
      <c r="AF67">
        <f t="shared" si="2"/>
        <v>10404</v>
      </c>
      <c r="AG67">
        <f t="shared" si="9"/>
        <v>7323.5</v>
      </c>
      <c r="AL67" s="115" t="s">
        <v>1017</v>
      </c>
      <c r="AM67" s="116">
        <v>2</v>
      </c>
      <c r="AN67" s="116">
        <v>4</v>
      </c>
      <c r="AO67" s="116">
        <v>14</v>
      </c>
      <c r="AP67" s="116">
        <v>24</v>
      </c>
      <c r="AQ67" s="116">
        <v>24</v>
      </c>
      <c r="AR67" s="116">
        <v>22</v>
      </c>
      <c r="AS67" s="116">
        <v>26</v>
      </c>
      <c r="AT67" s="116">
        <v>25</v>
      </c>
      <c r="AU67" s="116">
        <v>27</v>
      </c>
      <c r="AV67" s="116">
        <v>3760</v>
      </c>
    </row>
    <row r="68" spans="1:48" ht="15" thickBot="1" x14ac:dyDescent="0.4">
      <c r="A68" t="str">
        <f t="shared" si="10"/>
        <v>Slovenia</v>
      </c>
      <c r="B68">
        <f t="shared" si="11"/>
        <v>4</v>
      </c>
      <c r="C68">
        <f t="shared" si="11"/>
        <v>3</v>
      </c>
      <c r="D68">
        <f t="shared" si="11"/>
        <v>6</v>
      </c>
      <c r="E68">
        <f t="shared" si="11"/>
        <v>2</v>
      </c>
      <c r="F68">
        <f t="shared" si="11"/>
        <v>3</v>
      </c>
      <c r="G68">
        <f t="shared" si="11"/>
        <v>16</v>
      </c>
      <c r="H68">
        <f t="shared" si="11"/>
        <v>15</v>
      </c>
      <c r="I68">
        <f t="shared" si="11"/>
        <v>25</v>
      </c>
      <c r="J68">
        <f t="shared" si="11"/>
        <v>11</v>
      </c>
      <c r="K68">
        <f t="shared" si="8"/>
        <v>24</v>
      </c>
      <c r="L68">
        <f t="shared" si="5"/>
        <v>25</v>
      </c>
      <c r="M68">
        <f t="shared" si="5"/>
        <v>22</v>
      </c>
      <c r="N68">
        <f t="shared" si="5"/>
        <v>26</v>
      </c>
      <c r="O68">
        <f t="shared" si="5"/>
        <v>25</v>
      </c>
      <c r="P68">
        <f t="shared" si="5"/>
        <v>12</v>
      </c>
      <c r="Q68">
        <f t="shared" si="5"/>
        <v>13</v>
      </c>
      <c r="R68">
        <f t="shared" si="5"/>
        <v>3</v>
      </c>
      <c r="S68">
        <f t="shared" si="5"/>
        <v>17</v>
      </c>
      <c r="T68">
        <f t="shared" si="6"/>
        <v>9348</v>
      </c>
      <c r="W68">
        <v>15</v>
      </c>
      <c r="X68">
        <v>25</v>
      </c>
      <c r="Y68">
        <v>11</v>
      </c>
      <c r="Z68">
        <v>24</v>
      </c>
      <c r="AA68">
        <v>25</v>
      </c>
      <c r="AB68">
        <v>22</v>
      </c>
      <c r="AC68">
        <v>26</v>
      </c>
      <c r="AD68">
        <v>25</v>
      </c>
      <c r="AE68">
        <v>12</v>
      </c>
      <c r="AF68">
        <f t="shared" si="2"/>
        <v>9348</v>
      </c>
      <c r="AG68">
        <f t="shared" si="9"/>
        <v>7323.5</v>
      </c>
      <c r="AL68" s="115" t="s">
        <v>1018</v>
      </c>
      <c r="AM68" s="116">
        <v>26</v>
      </c>
      <c r="AN68" s="116">
        <v>9</v>
      </c>
      <c r="AO68" s="116">
        <v>6</v>
      </c>
      <c r="AP68" s="116">
        <v>26</v>
      </c>
      <c r="AQ68" s="116">
        <v>24</v>
      </c>
      <c r="AR68" s="116">
        <v>22</v>
      </c>
      <c r="AS68" s="116">
        <v>26</v>
      </c>
      <c r="AT68" s="116">
        <v>25</v>
      </c>
      <c r="AU68" s="116">
        <v>19</v>
      </c>
      <c r="AV68" s="116">
        <v>6042</v>
      </c>
    </row>
    <row r="69" spans="1:48" ht="15" thickBot="1" x14ac:dyDescent="0.4">
      <c r="A69" t="str">
        <f t="shared" si="10"/>
        <v>Spain</v>
      </c>
      <c r="B69">
        <f t="shared" si="11"/>
        <v>4</v>
      </c>
      <c r="C69">
        <f t="shared" si="11"/>
        <v>4</v>
      </c>
      <c r="D69">
        <f t="shared" si="11"/>
        <v>3</v>
      </c>
      <c r="E69">
        <f t="shared" si="11"/>
        <v>2</v>
      </c>
      <c r="F69">
        <f t="shared" si="11"/>
        <v>3</v>
      </c>
      <c r="G69">
        <f t="shared" si="11"/>
        <v>3</v>
      </c>
      <c r="H69">
        <f t="shared" si="11"/>
        <v>17</v>
      </c>
      <c r="I69">
        <f t="shared" si="11"/>
        <v>12</v>
      </c>
      <c r="J69">
        <f t="shared" si="11"/>
        <v>18</v>
      </c>
      <c r="K69">
        <f t="shared" si="8"/>
        <v>24</v>
      </c>
      <c r="L69">
        <f t="shared" si="5"/>
        <v>24</v>
      </c>
      <c r="M69">
        <f t="shared" si="5"/>
        <v>25</v>
      </c>
      <c r="N69">
        <f t="shared" si="5"/>
        <v>26</v>
      </c>
      <c r="O69">
        <f t="shared" si="5"/>
        <v>25</v>
      </c>
      <c r="P69">
        <f t="shared" si="5"/>
        <v>25</v>
      </c>
      <c r="Q69">
        <f t="shared" si="5"/>
        <v>11</v>
      </c>
      <c r="R69">
        <f t="shared" si="5"/>
        <v>16</v>
      </c>
      <c r="S69">
        <f t="shared" si="5"/>
        <v>10</v>
      </c>
      <c r="T69">
        <f t="shared" si="6"/>
        <v>5860</v>
      </c>
      <c r="W69">
        <v>17</v>
      </c>
      <c r="X69">
        <v>12</v>
      </c>
      <c r="Y69">
        <v>18</v>
      </c>
      <c r="Z69">
        <v>24</v>
      </c>
      <c r="AA69">
        <v>24</v>
      </c>
      <c r="AB69">
        <v>25</v>
      </c>
      <c r="AC69">
        <v>26</v>
      </c>
      <c r="AD69">
        <v>25</v>
      </c>
      <c r="AE69">
        <v>25</v>
      </c>
      <c r="AF69">
        <f t="shared" si="2"/>
        <v>5860</v>
      </c>
      <c r="AG69">
        <f t="shared" si="9"/>
        <v>4996.3999999999996</v>
      </c>
      <c r="AL69" s="115" t="s">
        <v>1019</v>
      </c>
      <c r="AM69" s="116">
        <v>10</v>
      </c>
      <c r="AN69" s="116">
        <v>24</v>
      </c>
      <c r="AO69" s="116">
        <v>27</v>
      </c>
      <c r="AP69" s="116">
        <v>24</v>
      </c>
      <c r="AQ69" s="116">
        <v>24</v>
      </c>
      <c r="AR69" s="116">
        <v>22</v>
      </c>
      <c r="AS69" s="116">
        <v>26</v>
      </c>
      <c r="AT69" s="116">
        <v>25</v>
      </c>
      <c r="AU69" s="116">
        <v>10</v>
      </c>
      <c r="AV69" s="116">
        <v>4746</v>
      </c>
    </row>
    <row r="70" spans="1:48" ht="15" thickBot="1" x14ac:dyDescent="0.4">
      <c r="A70" t="str">
        <f t="shared" si="10"/>
        <v>Sweden</v>
      </c>
      <c r="B70">
        <f t="shared" si="11"/>
        <v>4</v>
      </c>
      <c r="C70">
        <f t="shared" si="11"/>
        <v>4</v>
      </c>
      <c r="D70">
        <f t="shared" si="11"/>
        <v>6</v>
      </c>
      <c r="E70">
        <f t="shared" si="11"/>
        <v>2</v>
      </c>
      <c r="F70">
        <f t="shared" si="11"/>
        <v>3</v>
      </c>
      <c r="G70">
        <f t="shared" si="11"/>
        <v>11</v>
      </c>
      <c r="H70">
        <f t="shared" si="11"/>
        <v>24</v>
      </c>
      <c r="I70">
        <f t="shared" si="11"/>
        <v>7</v>
      </c>
      <c r="J70">
        <f t="shared" si="11"/>
        <v>13</v>
      </c>
      <c r="K70">
        <f t="shared" si="8"/>
        <v>24</v>
      </c>
      <c r="L70">
        <f t="shared" si="5"/>
        <v>24</v>
      </c>
      <c r="M70">
        <f t="shared" si="5"/>
        <v>22</v>
      </c>
      <c r="N70">
        <f t="shared" si="5"/>
        <v>26</v>
      </c>
      <c r="O70">
        <f t="shared" si="5"/>
        <v>25</v>
      </c>
      <c r="P70">
        <f t="shared" si="5"/>
        <v>17</v>
      </c>
      <c r="Q70">
        <f t="shared" si="5"/>
        <v>4</v>
      </c>
      <c r="R70">
        <f t="shared" si="5"/>
        <v>21</v>
      </c>
      <c r="S70">
        <f t="shared" si="5"/>
        <v>15</v>
      </c>
      <c r="T70">
        <f t="shared" si="6"/>
        <v>3132</v>
      </c>
      <c r="W70">
        <v>24</v>
      </c>
      <c r="X70">
        <v>7</v>
      </c>
      <c r="Y70">
        <v>13</v>
      </c>
      <c r="Z70">
        <v>24</v>
      </c>
      <c r="AA70">
        <v>24</v>
      </c>
      <c r="AB70">
        <v>22</v>
      </c>
      <c r="AC70">
        <v>26</v>
      </c>
      <c r="AD70">
        <v>25</v>
      </c>
      <c r="AE70">
        <v>17</v>
      </c>
      <c r="AF70">
        <f t="shared" si="2"/>
        <v>3132</v>
      </c>
      <c r="AG70">
        <f t="shared" si="9"/>
        <v>6179.5</v>
      </c>
      <c r="AL70" s="115" t="s">
        <v>1020</v>
      </c>
      <c r="AM70" s="116">
        <v>11</v>
      </c>
      <c r="AN70" s="116">
        <v>22</v>
      </c>
      <c r="AO70" s="116">
        <v>5</v>
      </c>
      <c r="AP70" s="116">
        <v>24</v>
      </c>
      <c r="AQ70" s="116">
        <v>24</v>
      </c>
      <c r="AR70" s="116">
        <v>26</v>
      </c>
      <c r="AS70" s="116">
        <v>27</v>
      </c>
      <c r="AT70" s="116">
        <v>27</v>
      </c>
      <c r="AU70" s="116">
        <v>7</v>
      </c>
      <c r="AV70" s="116">
        <v>11549</v>
      </c>
    </row>
    <row r="71" spans="1:48" ht="15" thickBot="1" x14ac:dyDescent="0.4">
      <c r="A71" t="str">
        <f t="shared" si="10"/>
        <v>UK</v>
      </c>
      <c r="B71">
        <f t="shared" si="11"/>
        <v>1</v>
      </c>
      <c r="C71">
        <f t="shared" si="11"/>
        <v>1</v>
      </c>
      <c r="D71">
        <f t="shared" si="11"/>
        <v>5</v>
      </c>
      <c r="E71">
        <f t="shared" si="11"/>
        <v>2</v>
      </c>
      <c r="F71">
        <f t="shared" si="11"/>
        <v>3</v>
      </c>
      <c r="G71">
        <f t="shared" si="11"/>
        <v>2</v>
      </c>
      <c r="H71">
        <f t="shared" si="11"/>
        <v>4</v>
      </c>
      <c r="I71">
        <f t="shared" si="11"/>
        <v>10</v>
      </c>
      <c r="J71">
        <f t="shared" si="11"/>
        <v>7</v>
      </c>
      <c r="K71">
        <f t="shared" si="8"/>
        <v>27</v>
      </c>
      <c r="L71">
        <f t="shared" si="5"/>
        <v>27</v>
      </c>
      <c r="M71">
        <f t="shared" si="5"/>
        <v>23</v>
      </c>
      <c r="N71">
        <f t="shared" si="5"/>
        <v>26</v>
      </c>
      <c r="O71">
        <f t="shared" si="5"/>
        <v>25</v>
      </c>
      <c r="P71">
        <f t="shared" si="5"/>
        <v>26</v>
      </c>
      <c r="Q71">
        <f t="shared" si="5"/>
        <v>24</v>
      </c>
      <c r="R71">
        <f t="shared" si="5"/>
        <v>18</v>
      </c>
      <c r="S71">
        <f t="shared" si="5"/>
        <v>21</v>
      </c>
      <c r="T71">
        <f t="shared" si="6"/>
        <v>7639</v>
      </c>
      <c r="W71">
        <v>4</v>
      </c>
      <c r="X71">
        <v>10</v>
      </c>
      <c r="Y71">
        <v>7</v>
      </c>
      <c r="Z71">
        <v>27</v>
      </c>
      <c r="AA71">
        <v>27</v>
      </c>
      <c r="AB71">
        <v>23</v>
      </c>
      <c r="AC71">
        <v>26</v>
      </c>
      <c r="AD71">
        <v>25</v>
      </c>
      <c r="AE71">
        <v>26</v>
      </c>
      <c r="AF71">
        <f t="shared" si="2"/>
        <v>7639</v>
      </c>
      <c r="AG71">
        <f t="shared" si="9"/>
        <v>7441.2</v>
      </c>
      <c r="AL71" s="115" t="s">
        <v>1021</v>
      </c>
      <c r="AM71" s="116">
        <v>18</v>
      </c>
      <c r="AN71" s="116">
        <v>26</v>
      </c>
      <c r="AO71" s="116">
        <v>22</v>
      </c>
      <c r="AP71" s="116">
        <v>24</v>
      </c>
      <c r="AQ71" s="116">
        <v>26</v>
      </c>
      <c r="AR71" s="116">
        <v>22</v>
      </c>
      <c r="AS71" s="116">
        <v>26</v>
      </c>
      <c r="AT71" s="116">
        <v>25</v>
      </c>
      <c r="AU71" s="116">
        <v>13</v>
      </c>
      <c r="AV71" s="116">
        <v>5968</v>
      </c>
    </row>
    <row r="72" spans="1:48" ht="15" thickBot="1" x14ac:dyDescent="0.4">
      <c r="AL72" s="115" t="s">
        <v>1022</v>
      </c>
      <c r="AM72" s="116">
        <v>12</v>
      </c>
      <c r="AN72" s="116">
        <v>27</v>
      </c>
      <c r="AO72" s="116">
        <v>20</v>
      </c>
      <c r="AP72" s="116">
        <v>24</v>
      </c>
      <c r="AQ72" s="116">
        <v>24</v>
      </c>
      <c r="AR72" s="116">
        <v>22</v>
      </c>
      <c r="AS72" s="116">
        <v>26</v>
      </c>
      <c r="AT72" s="116">
        <v>26</v>
      </c>
      <c r="AU72" s="116">
        <v>14</v>
      </c>
      <c r="AV72" s="116">
        <v>10404</v>
      </c>
    </row>
    <row r="73" spans="1:48" ht="15" thickBot="1" x14ac:dyDescent="0.4">
      <c r="AL73" s="115" t="s">
        <v>1023</v>
      </c>
      <c r="AM73" s="116">
        <v>15</v>
      </c>
      <c r="AN73" s="116">
        <v>25</v>
      </c>
      <c r="AO73" s="116">
        <v>11</v>
      </c>
      <c r="AP73" s="116">
        <v>24</v>
      </c>
      <c r="AQ73" s="116">
        <v>25</v>
      </c>
      <c r="AR73" s="116">
        <v>22</v>
      </c>
      <c r="AS73" s="116">
        <v>26</v>
      </c>
      <c r="AT73" s="116">
        <v>25</v>
      </c>
      <c r="AU73" s="116">
        <v>12</v>
      </c>
      <c r="AV73" s="116">
        <v>9348</v>
      </c>
    </row>
    <row r="74" spans="1:48" ht="15" thickBot="1" x14ac:dyDescent="0.4">
      <c r="AL74" s="115" t="s">
        <v>1024</v>
      </c>
      <c r="AM74" s="116">
        <v>17</v>
      </c>
      <c r="AN74" s="116">
        <v>12</v>
      </c>
      <c r="AO74" s="116">
        <v>18</v>
      </c>
      <c r="AP74" s="116">
        <v>24</v>
      </c>
      <c r="AQ74" s="116">
        <v>24</v>
      </c>
      <c r="AR74" s="116">
        <v>25</v>
      </c>
      <c r="AS74" s="116">
        <v>26</v>
      </c>
      <c r="AT74" s="116">
        <v>25</v>
      </c>
      <c r="AU74" s="116">
        <v>25</v>
      </c>
      <c r="AV74" s="116">
        <v>5860</v>
      </c>
    </row>
    <row r="75" spans="1:48" ht="18.5" thickBot="1" x14ac:dyDescent="0.4">
      <c r="A75" s="111"/>
      <c r="AL75" s="115" t="s">
        <v>1025</v>
      </c>
      <c r="AM75" s="116">
        <v>24</v>
      </c>
      <c r="AN75" s="116">
        <v>7</v>
      </c>
      <c r="AO75" s="116">
        <v>13</v>
      </c>
      <c r="AP75" s="116">
        <v>24</v>
      </c>
      <c r="AQ75" s="116">
        <v>24</v>
      </c>
      <c r="AR75" s="116">
        <v>22</v>
      </c>
      <c r="AS75" s="116">
        <v>26</v>
      </c>
      <c r="AT75" s="116">
        <v>25</v>
      </c>
      <c r="AU75" s="116">
        <v>17</v>
      </c>
      <c r="AV75" s="116">
        <v>3132</v>
      </c>
    </row>
    <row r="76" spans="1:48" ht="15" thickBot="1" x14ac:dyDescent="0.4">
      <c r="A76" s="112"/>
      <c r="AL76" s="115" t="s">
        <v>1026</v>
      </c>
      <c r="AM76" s="116">
        <v>4</v>
      </c>
      <c r="AN76" s="116">
        <v>10</v>
      </c>
      <c r="AO76" s="116">
        <v>7</v>
      </c>
      <c r="AP76" s="116">
        <v>27</v>
      </c>
      <c r="AQ76" s="116">
        <v>27</v>
      </c>
      <c r="AR76" s="116">
        <v>23</v>
      </c>
      <c r="AS76" s="116">
        <v>26</v>
      </c>
      <c r="AT76" s="116">
        <v>25</v>
      </c>
      <c r="AU76" s="116">
        <v>26</v>
      </c>
      <c r="AV76" s="116">
        <v>7639</v>
      </c>
    </row>
    <row r="77" spans="1:48" ht="18.5" thickBot="1" x14ac:dyDescent="0.4">
      <c r="AL77" s="111"/>
    </row>
    <row r="78" spans="1:48" ht="15" thickBot="1" x14ac:dyDescent="0.4">
      <c r="AL78" s="115" t="s">
        <v>1027</v>
      </c>
      <c r="AM78" s="115" t="s">
        <v>981</v>
      </c>
      <c r="AN78" s="115" t="s">
        <v>982</v>
      </c>
      <c r="AO78" s="115" t="s">
        <v>983</v>
      </c>
      <c r="AP78" s="115" t="s">
        <v>984</v>
      </c>
      <c r="AQ78" s="115" t="s">
        <v>985</v>
      </c>
      <c r="AR78" s="115" t="s">
        <v>986</v>
      </c>
      <c r="AS78" s="115" t="s">
        <v>987</v>
      </c>
      <c r="AT78" s="115" t="s">
        <v>988</v>
      </c>
      <c r="AU78" s="115" t="s">
        <v>989</v>
      </c>
    </row>
    <row r="79" spans="1:48" ht="15.5" thickBot="1" x14ac:dyDescent="0.4">
      <c r="A79" s="113" t="s">
        <v>973</v>
      </c>
      <c r="B79" s="114">
        <v>2656909</v>
      </c>
      <c r="C79" s="113" t="s">
        <v>974</v>
      </c>
      <c r="D79" s="114">
        <v>27</v>
      </c>
      <c r="E79" s="113" t="s">
        <v>975</v>
      </c>
      <c r="F79" s="114">
        <v>18</v>
      </c>
      <c r="G79" s="113" t="s">
        <v>976</v>
      </c>
      <c r="H79" s="114">
        <v>27</v>
      </c>
      <c r="I79" s="113" t="s">
        <v>977</v>
      </c>
      <c r="J79" s="114">
        <v>0</v>
      </c>
      <c r="K79" s="113" t="s">
        <v>978</v>
      </c>
      <c r="L79" s="114" t="s">
        <v>979</v>
      </c>
      <c r="AL79" s="115" t="s">
        <v>1028</v>
      </c>
      <c r="AM79" s="116" t="s">
        <v>1105</v>
      </c>
      <c r="AN79" s="116" t="s">
        <v>1106</v>
      </c>
      <c r="AO79" s="116" t="s">
        <v>1107</v>
      </c>
      <c r="AP79" s="116" t="s">
        <v>1032</v>
      </c>
      <c r="AQ79" s="116" t="s">
        <v>1032</v>
      </c>
      <c r="AR79" s="116" t="s">
        <v>1032</v>
      </c>
      <c r="AS79" s="116" t="s">
        <v>1032</v>
      </c>
      <c r="AT79" s="116" t="s">
        <v>1032</v>
      </c>
      <c r="AU79" s="116" t="s">
        <v>1108</v>
      </c>
    </row>
    <row r="80" spans="1:48" ht="18.5" thickBot="1" x14ac:dyDescent="0.4">
      <c r="A80" s="111"/>
      <c r="AL80" s="115" t="s">
        <v>1042</v>
      </c>
      <c r="AM80" s="116" t="s">
        <v>1109</v>
      </c>
      <c r="AN80" s="116" t="s">
        <v>1106</v>
      </c>
      <c r="AO80" s="116" t="s">
        <v>1107</v>
      </c>
      <c r="AP80" s="116" t="s">
        <v>1032</v>
      </c>
      <c r="AQ80" s="116" t="s">
        <v>1032</v>
      </c>
      <c r="AR80" s="116" t="s">
        <v>1032</v>
      </c>
      <c r="AS80" s="116" t="s">
        <v>1032</v>
      </c>
      <c r="AT80" s="116" t="s">
        <v>1032</v>
      </c>
      <c r="AU80" s="116" t="s">
        <v>1108</v>
      </c>
    </row>
    <row r="81" spans="1:47" ht="15" thickBot="1" x14ac:dyDescent="0.4">
      <c r="A81" s="115" t="s">
        <v>980</v>
      </c>
      <c r="B81" s="115" t="s">
        <v>981</v>
      </c>
      <c r="C81" s="115" t="s">
        <v>982</v>
      </c>
      <c r="D81" s="115" t="s">
        <v>983</v>
      </c>
      <c r="E81" s="115" t="s">
        <v>984</v>
      </c>
      <c r="F81" s="115" t="s">
        <v>985</v>
      </c>
      <c r="G81" s="115" t="s">
        <v>986</v>
      </c>
      <c r="H81" s="115" t="s">
        <v>987</v>
      </c>
      <c r="I81" s="115" t="s">
        <v>988</v>
      </c>
      <c r="J81" s="115" t="s">
        <v>989</v>
      </c>
      <c r="K81" s="115" t="s">
        <v>990</v>
      </c>
      <c r="L81" s="115" t="s">
        <v>991</v>
      </c>
      <c r="M81" s="115" t="s">
        <v>992</v>
      </c>
      <c r="N81" s="115" t="s">
        <v>993</v>
      </c>
      <c r="O81" s="115" t="s">
        <v>994</v>
      </c>
      <c r="P81" s="115" t="s">
        <v>995</v>
      </c>
      <c r="Q81" s="115" t="s">
        <v>996</v>
      </c>
      <c r="R81" s="115" t="s">
        <v>997</v>
      </c>
      <c r="S81" s="115" t="s">
        <v>998</v>
      </c>
      <c r="T81" s="115" t="s">
        <v>999</v>
      </c>
      <c r="AL81" s="115" t="s">
        <v>1046</v>
      </c>
      <c r="AM81" s="116" t="s">
        <v>1110</v>
      </c>
      <c r="AN81" s="116" t="s">
        <v>1106</v>
      </c>
      <c r="AO81" s="116" t="s">
        <v>1107</v>
      </c>
      <c r="AP81" s="116" t="s">
        <v>1032</v>
      </c>
      <c r="AQ81" s="116" t="s">
        <v>1032</v>
      </c>
      <c r="AR81" s="116" t="s">
        <v>1032</v>
      </c>
      <c r="AS81" s="116" t="s">
        <v>1032</v>
      </c>
      <c r="AT81" s="116" t="s">
        <v>1032</v>
      </c>
      <c r="AU81" s="116" t="s">
        <v>1108</v>
      </c>
    </row>
    <row r="82" spans="1:47" ht="15" thickBot="1" x14ac:dyDescent="0.4">
      <c r="A82" s="115" t="s">
        <v>1000</v>
      </c>
      <c r="B82" s="116">
        <v>4</v>
      </c>
      <c r="C82" s="116">
        <v>4</v>
      </c>
      <c r="D82" s="116">
        <v>6</v>
      </c>
      <c r="E82" s="116">
        <v>2</v>
      </c>
      <c r="F82" s="116">
        <v>3</v>
      </c>
      <c r="G82" s="116">
        <v>21</v>
      </c>
      <c r="H82" s="116">
        <v>3</v>
      </c>
      <c r="I82" s="116">
        <v>1</v>
      </c>
      <c r="J82" s="116">
        <v>26</v>
      </c>
      <c r="K82" s="116">
        <v>24</v>
      </c>
      <c r="L82" s="116">
        <v>24</v>
      </c>
      <c r="M82" s="116">
        <v>22</v>
      </c>
      <c r="N82" s="116">
        <v>26</v>
      </c>
      <c r="O82" s="116">
        <v>25</v>
      </c>
      <c r="P82" s="116">
        <v>7</v>
      </c>
      <c r="Q82" s="116">
        <v>25</v>
      </c>
      <c r="R82" s="116">
        <v>27</v>
      </c>
      <c r="S82" s="116">
        <v>2</v>
      </c>
      <c r="T82" s="116">
        <v>1766</v>
      </c>
      <c r="AL82" s="115" t="s">
        <v>1048</v>
      </c>
      <c r="AM82" s="116" t="s">
        <v>1110</v>
      </c>
      <c r="AN82" s="116" t="s">
        <v>1106</v>
      </c>
      <c r="AO82" s="116" t="s">
        <v>1111</v>
      </c>
      <c r="AP82" s="116" t="s">
        <v>1032</v>
      </c>
      <c r="AQ82" s="116" t="s">
        <v>1032</v>
      </c>
      <c r="AR82" s="116" t="s">
        <v>1032</v>
      </c>
      <c r="AS82" s="116" t="s">
        <v>1032</v>
      </c>
      <c r="AT82" s="116" t="s">
        <v>1032</v>
      </c>
      <c r="AU82" s="116" t="s">
        <v>1108</v>
      </c>
    </row>
    <row r="83" spans="1:47" ht="15" thickBot="1" x14ac:dyDescent="0.4">
      <c r="A83" s="115" t="s">
        <v>1001</v>
      </c>
      <c r="B83" s="116">
        <v>4</v>
      </c>
      <c r="C83" s="116">
        <v>4</v>
      </c>
      <c r="D83" s="116">
        <v>6</v>
      </c>
      <c r="E83" s="116">
        <v>2</v>
      </c>
      <c r="F83" s="116">
        <v>3</v>
      </c>
      <c r="G83" s="116">
        <v>21</v>
      </c>
      <c r="H83" s="116">
        <v>16</v>
      </c>
      <c r="I83" s="116">
        <v>21</v>
      </c>
      <c r="J83" s="116">
        <v>3</v>
      </c>
      <c r="K83" s="116">
        <v>24</v>
      </c>
      <c r="L83" s="116">
        <v>24</v>
      </c>
      <c r="M83" s="116">
        <v>22</v>
      </c>
      <c r="N83" s="116">
        <v>26</v>
      </c>
      <c r="O83" s="116">
        <v>25</v>
      </c>
      <c r="P83" s="116">
        <v>7</v>
      </c>
      <c r="Q83" s="116">
        <v>12</v>
      </c>
      <c r="R83" s="116">
        <v>7</v>
      </c>
      <c r="S83" s="116">
        <v>25</v>
      </c>
      <c r="T83" s="116">
        <v>10038</v>
      </c>
      <c r="AL83" s="115" t="s">
        <v>1049</v>
      </c>
      <c r="AM83" s="116" t="s">
        <v>1112</v>
      </c>
      <c r="AN83" s="116" t="s">
        <v>1106</v>
      </c>
      <c r="AO83" s="116" t="s">
        <v>1111</v>
      </c>
      <c r="AP83" s="116" t="s">
        <v>1032</v>
      </c>
      <c r="AQ83" s="116" t="s">
        <v>1032</v>
      </c>
      <c r="AR83" s="116" t="s">
        <v>1032</v>
      </c>
      <c r="AS83" s="116" t="s">
        <v>1032</v>
      </c>
      <c r="AT83" s="116" t="s">
        <v>1032</v>
      </c>
      <c r="AU83" s="116" t="s">
        <v>1108</v>
      </c>
    </row>
    <row r="84" spans="1:47" ht="15" thickBot="1" x14ac:dyDescent="0.4">
      <c r="A84" s="115" t="s">
        <v>1002</v>
      </c>
      <c r="B84" s="116">
        <v>4</v>
      </c>
      <c r="C84" s="116">
        <v>4</v>
      </c>
      <c r="D84" s="116">
        <v>6</v>
      </c>
      <c r="E84" s="116">
        <v>2</v>
      </c>
      <c r="F84" s="116">
        <v>3</v>
      </c>
      <c r="G84" s="116">
        <v>21</v>
      </c>
      <c r="H84" s="116">
        <v>9</v>
      </c>
      <c r="I84" s="116">
        <v>15</v>
      </c>
      <c r="J84" s="116">
        <v>19</v>
      </c>
      <c r="K84" s="116">
        <v>24</v>
      </c>
      <c r="L84" s="116">
        <v>24</v>
      </c>
      <c r="M84" s="116">
        <v>22</v>
      </c>
      <c r="N84" s="116">
        <v>26</v>
      </c>
      <c r="O84" s="116">
        <v>25</v>
      </c>
      <c r="P84" s="116">
        <v>7</v>
      </c>
      <c r="Q84" s="116">
        <v>19</v>
      </c>
      <c r="R84" s="116">
        <v>13</v>
      </c>
      <c r="S84" s="116">
        <v>9</v>
      </c>
      <c r="T84" s="116">
        <v>9783</v>
      </c>
      <c r="AL84" s="115" t="s">
        <v>1051</v>
      </c>
      <c r="AM84" s="116" t="s">
        <v>1112</v>
      </c>
      <c r="AN84" s="116" t="s">
        <v>1106</v>
      </c>
      <c r="AO84" s="116" t="s">
        <v>1111</v>
      </c>
      <c r="AP84" s="116" t="s">
        <v>1032</v>
      </c>
      <c r="AQ84" s="116" t="s">
        <v>1032</v>
      </c>
      <c r="AR84" s="116" t="s">
        <v>1032</v>
      </c>
      <c r="AS84" s="116" t="s">
        <v>1032</v>
      </c>
      <c r="AT84" s="116" t="s">
        <v>1032</v>
      </c>
      <c r="AU84" s="116" t="s">
        <v>1108</v>
      </c>
    </row>
    <row r="85" spans="1:47" ht="15" thickBot="1" x14ac:dyDescent="0.4">
      <c r="A85" s="115" t="s">
        <v>1003</v>
      </c>
      <c r="B85" s="116">
        <v>4</v>
      </c>
      <c r="C85" s="116">
        <v>4</v>
      </c>
      <c r="D85" s="116">
        <v>6</v>
      </c>
      <c r="E85" s="116">
        <v>2</v>
      </c>
      <c r="F85" s="116">
        <v>3</v>
      </c>
      <c r="G85" s="116">
        <v>8</v>
      </c>
      <c r="H85" s="116">
        <v>8</v>
      </c>
      <c r="I85" s="116">
        <v>6</v>
      </c>
      <c r="J85" s="116">
        <v>12</v>
      </c>
      <c r="K85" s="116">
        <v>24</v>
      </c>
      <c r="L85" s="116">
        <v>24</v>
      </c>
      <c r="M85" s="116">
        <v>22</v>
      </c>
      <c r="N85" s="116">
        <v>26</v>
      </c>
      <c r="O85" s="116">
        <v>25</v>
      </c>
      <c r="P85" s="116">
        <v>20</v>
      </c>
      <c r="Q85" s="116">
        <v>20</v>
      </c>
      <c r="R85" s="116">
        <v>22</v>
      </c>
      <c r="S85" s="116">
        <v>16</v>
      </c>
      <c r="T85" s="116">
        <v>5987</v>
      </c>
      <c r="AL85" s="115" t="s">
        <v>1052</v>
      </c>
      <c r="AM85" s="116" t="s">
        <v>1112</v>
      </c>
      <c r="AN85" s="116" t="s">
        <v>1106</v>
      </c>
      <c r="AO85" s="116" t="s">
        <v>1111</v>
      </c>
      <c r="AP85" s="116" t="s">
        <v>1032</v>
      </c>
      <c r="AQ85" s="116" t="s">
        <v>1032</v>
      </c>
      <c r="AR85" s="116" t="s">
        <v>1032</v>
      </c>
      <c r="AS85" s="116" t="s">
        <v>1032</v>
      </c>
      <c r="AT85" s="116" t="s">
        <v>1032</v>
      </c>
      <c r="AU85" s="116" t="s">
        <v>1108</v>
      </c>
    </row>
    <row r="86" spans="1:47" ht="15" thickBot="1" x14ac:dyDescent="0.4">
      <c r="A86" s="115" t="s">
        <v>1004</v>
      </c>
      <c r="B86" s="116">
        <v>4</v>
      </c>
      <c r="C86" s="116">
        <v>4</v>
      </c>
      <c r="D86" s="116">
        <v>6</v>
      </c>
      <c r="E86" s="116">
        <v>2</v>
      </c>
      <c r="F86" s="116">
        <v>3</v>
      </c>
      <c r="G86" s="116">
        <v>20</v>
      </c>
      <c r="H86" s="116">
        <v>23</v>
      </c>
      <c r="I86" s="116">
        <v>18</v>
      </c>
      <c r="J86" s="116">
        <v>15</v>
      </c>
      <c r="K86" s="116">
        <v>24</v>
      </c>
      <c r="L86" s="116">
        <v>24</v>
      </c>
      <c r="M86" s="116">
        <v>22</v>
      </c>
      <c r="N86" s="116">
        <v>26</v>
      </c>
      <c r="O86" s="116">
        <v>25</v>
      </c>
      <c r="P86" s="116">
        <v>8</v>
      </c>
      <c r="Q86" s="116">
        <v>5</v>
      </c>
      <c r="R86" s="116">
        <v>10</v>
      </c>
      <c r="S86" s="116">
        <v>13</v>
      </c>
      <c r="T86" s="116">
        <v>15721</v>
      </c>
      <c r="AL86" s="115" t="s">
        <v>1053</v>
      </c>
      <c r="AM86" s="116" t="s">
        <v>1112</v>
      </c>
      <c r="AN86" s="116" t="s">
        <v>1106</v>
      </c>
      <c r="AO86" s="116" t="s">
        <v>1113</v>
      </c>
      <c r="AP86" s="116" t="s">
        <v>1032</v>
      </c>
      <c r="AQ86" s="116" t="s">
        <v>1032</v>
      </c>
      <c r="AR86" s="116" t="s">
        <v>1032</v>
      </c>
      <c r="AS86" s="116" t="s">
        <v>1032</v>
      </c>
      <c r="AT86" s="116" t="s">
        <v>1032</v>
      </c>
      <c r="AU86" s="116" t="s">
        <v>1108</v>
      </c>
    </row>
    <row r="87" spans="1:47" ht="15" thickBot="1" x14ac:dyDescent="0.4">
      <c r="A87" s="115" t="s">
        <v>1005</v>
      </c>
      <c r="B87" s="116">
        <v>4</v>
      </c>
      <c r="C87" s="116">
        <v>4</v>
      </c>
      <c r="D87" s="116">
        <v>6</v>
      </c>
      <c r="E87" s="116">
        <v>2</v>
      </c>
      <c r="F87" s="116">
        <v>3</v>
      </c>
      <c r="G87" s="116">
        <v>10</v>
      </c>
      <c r="H87" s="116">
        <v>25</v>
      </c>
      <c r="I87" s="116">
        <v>8</v>
      </c>
      <c r="J87" s="116">
        <v>16</v>
      </c>
      <c r="K87" s="116">
        <v>24</v>
      </c>
      <c r="L87" s="116">
        <v>24</v>
      </c>
      <c r="M87" s="116">
        <v>22</v>
      </c>
      <c r="N87" s="116">
        <v>26</v>
      </c>
      <c r="O87" s="116">
        <v>25</v>
      </c>
      <c r="P87" s="116">
        <v>18</v>
      </c>
      <c r="Q87" s="116">
        <v>3</v>
      </c>
      <c r="R87" s="116">
        <v>20</v>
      </c>
      <c r="S87" s="116">
        <v>12</v>
      </c>
      <c r="T87" s="116">
        <v>8260</v>
      </c>
      <c r="AL87" s="115" t="s">
        <v>1056</v>
      </c>
      <c r="AM87" s="116" t="s">
        <v>1112</v>
      </c>
      <c r="AN87" s="116" t="s">
        <v>1106</v>
      </c>
      <c r="AO87" s="116" t="s">
        <v>1113</v>
      </c>
      <c r="AP87" s="116" t="s">
        <v>1032</v>
      </c>
      <c r="AQ87" s="116" t="s">
        <v>1032</v>
      </c>
      <c r="AR87" s="116" t="s">
        <v>1032</v>
      </c>
      <c r="AS87" s="116" t="s">
        <v>1032</v>
      </c>
      <c r="AT87" s="116" t="s">
        <v>1032</v>
      </c>
      <c r="AU87" s="116" t="s">
        <v>1108</v>
      </c>
    </row>
    <row r="88" spans="1:47" ht="15" thickBot="1" x14ac:dyDescent="0.4">
      <c r="A88" s="115" t="s">
        <v>1006</v>
      </c>
      <c r="B88" s="116">
        <v>3</v>
      </c>
      <c r="C88" s="116">
        <v>4</v>
      </c>
      <c r="D88" s="116">
        <v>6</v>
      </c>
      <c r="E88" s="116">
        <v>2</v>
      </c>
      <c r="F88" s="116">
        <v>3</v>
      </c>
      <c r="G88" s="116">
        <v>5</v>
      </c>
      <c r="H88" s="116">
        <v>14</v>
      </c>
      <c r="I88" s="116">
        <v>11</v>
      </c>
      <c r="J88" s="116">
        <v>21</v>
      </c>
      <c r="K88" s="116">
        <v>25</v>
      </c>
      <c r="L88" s="116">
        <v>24</v>
      </c>
      <c r="M88" s="116">
        <v>22</v>
      </c>
      <c r="N88" s="116">
        <v>26</v>
      </c>
      <c r="O88" s="116">
        <v>25</v>
      </c>
      <c r="P88" s="116">
        <v>23</v>
      </c>
      <c r="Q88" s="116">
        <v>14</v>
      </c>
      <c r="R88" s="116">
        <v>17</v>
      </c>
      <c r="S88" s="116">
        <v>7</v>
      </c>
      <c r="T88" s="116">
        <v>5345</v>
      </c>
      <c r="AL88" s="115" t="s">
        <v>1059</v>
      </c>
      <c r="AM88" s="116" t="s">
        <v>1112</v>
      </c>
      <c r="AN88" s="116" t="s">
        <v>1106</v>
      </c>
      <c r="AO88" s="116" t="s">
        <v>1113</v>
      </c>
      <c r="AP88" s="116" t="s">
        <v>1032</v>
      </c>
      <c r="AQ88" s="116" t="s">
        <v>1032</v>
      </c>
      <c r="AR88" s="116" t="s">
        <v>1032</v>
      </c>
      <c r="AS88" s="116" t="s">
        <v>1032</v>
      </c>
      <c r="AT88" s="116" t="s">
        <v>1032</v>
      </c>
      <c r="AU88" s="116" t="s">
        <v>1108</v>
      </c>
    </row>
    <row r="89" spans="1:47" ht="15" thickBot="1" x14ac:dyDescent="0.4">
      <c r="A89" s="115" t="s">
        <v>1007</v>
      </c>
      <c r="B89" s="116">
        <v>4</v>
      </c>
      <c r="C89" s="116">
        <v>4</v>
      </c>
      <c r="D89" s="116">
        <v>6</v>
      </c>
      <c r="E89" s="116">
        <v>2</v>
      </c>
      <c r="F89" s="116">
        <v>3</v>
      </c>
      <c r="G89" s="116">
        <v>21</v>
      </c>
      <c r="H89" s="116">
        <v>5</v>
      </c>
      <c r="I89" s="116">
        <v>14</v>
      </c>
      <c r="J89" s="116">
        <v>8</v>
      </c>
      <c r="K89" s="116">
        <v>24</v>
      </c>
      <c r="L89" s="116">
        <v>24</v>
      </c>
      <c r="M89" s="116">
        <v>22</v>
      </c>
      <c r="N89" s="116">
        <v>26</v>
      </c>
      <c r="O89" s="116">
        <v>25</v>
      </c>
      <c r="P89" s="116">
        <v>7</v>
      </c>
      <c r="Q89" s="116">
        <v>23</v>
      </c>
      <c r="R89" s="116">
        <v>14</v>
      </c>
      <c r="S89" s="116">
        <v>20</v>
      </c>
      <c r="T89" s="116">
        <v>3097</v>
      </c>
      <c r="AL89" s="115" t="s">
        <v>1061</v>
      </c>
      <c r="AM89" s="116" t="s">
        <v>1112</v>
      </c>
      <c r="AN89" s="116" t="s">
        <v>1106</v>
      </c>
      <c r="AO89" s="116" t="s">
        <v>1113</v>
      </c>
      <c r="AP89" s="116" t="s">
        <v>1032</v>
      </c>
      <c r="AQ89" s="116" t="s">
        <v>1032</v>
      </c>
      <c r="AR89" s="116" t="s">
        <v>1032</v>
      </c>
      <c r="AS89" s="116" t="s">
        <v>1032</v>
      </c>
      <c r="AT89" s="116" t="s">
        <v>1032</v>
      </c>
      <c r="AU89" s="116" t="s">
        <v>1108</v>
      </c>
    </row>
    <row r="90" spans="1:47" ht="15" thickBot="1" x14ac:dyDescent="0.4">
      <c r="A90" s="115" t="s">
        <v>1008</v>
      </c>
      <c r="B90" s="116">
        <v>4</v>
      </c>
      <c r="C90" s="116">
        <v>4</v>
      </c>
      <c r="D90" s="116">
        <v>6</v>
      </c>
      <c r="E90" s="116">
        <v>2</v>
      </c>
      <c r="F90" s="116">
        <v>3</v>
      </c>
      <c r="G90" s="116">
        <v>21</v>
      </c>
      <c r="H90" s="116">
        <v>19</v>
      </c>
      <c r="I90" s="116">
        <v>13</v>
      </c>
      <c r="J90" s="116">
        <v>10</v>
      </c>
      <c r="K90" s="116">
        <v>24</v>
      </c>
      <c r="L90" s="116">
        <v>24</v>
      </c>
      <c r="M90" s="116">
        <v>22</v>
      </c>
      <c r="N90" s="116">
        <v>26</v>
      </c>
      <c r="O90" s="116">
        <v>25</v>
      </c>
      <c r="P90" s="116">
        <v>7</v>
      </c>
      <c r="Q90" s="116">
        <v>9</v>
      </c>
      <c r="R90" s="116">
        <v>15</v>
      </c>
      <c r="S90" s="116">
        <v>18</v>
      </c>
      <c r="T90" s="116">
        <v>12708</v>
      </c>
      <c r="AL90" s="115" t="s">
        <v>1063</v>
      </c>
      <c r="AM90" s="116" t="s">
        <v>1112</v>
      </c>
      <c r="AN90" s="116" t="s">
        <v>1106</v>
      </c>
      <c r="AO90" s="116" t="s">
        <v>1113</v>
      </c>
      <c r="AP90" s="116" t="s">
        <v>1032</v>
      </c>
      <c r="AQ90" s="116" t="s">
        <v>1032</v>
      </c>
      <c r="AR90" s="116" t="s">
        <v>1032</v>
      </c>
      <c r="AS90" s="116" t="s">
        <v>1032</v>
      </c>
      <c r="AT90" s="116" t="s">
        <v>1032</v>
      </c>
      <c r="AU90" s="116" t="s">
        <v>1114</v>
      </c>
    </row>
    <row r="91" spans="1:47" ht="15" thickBot="1" x14ac:dyDescent="0.4">
      <c r="A91" s="115" t="s">
        <v>1009</v>
      </c>
      <c r="B91" s="116">
        <v>4</v>
      </c>
      <c r="C91" s="116">
        <v>4</v>
      </c>
      <c r="D91" s="116">
        <v>1</v>
      </c>
      <c r="E91" s="116">
        <v>2</v>
      </c>
      <c r="F91" s="116">
        <v>3</v>
      </c>
      <c r="G91" s="116">
        <v>13</v>
      </c>
      <c r="H91" s="116">
        <v>13</v>
      </c>
      <c r="I91" s="116">
        <v>16</v>
      </c>
      <c r="J91" s="116">
        <v>23</v>
      </c>
      <c r="K91" s="116">
        <v>24</v>
      </c>
      <c r="L91" s="116">
        <v>24</v>
      </c>
      <c r="M91" s="116">
        <v>27</v>
      </c>
      <c r="N91" s="116">
        <v>26</v>
      </c>
      <c r="O91" s="116">
        <v>25</v>
      </c>
      <c r="P91" s="116">
        <v>15</v>
      </c>
      <c r="Q91" s="116">
        <v>15</v>
      </c>
      <c r="R91" s="116">
        <v>12</v>
      </c>
      <c r="S91" s="116">
        <v>5</v>
      </c>
      <c r="T91" s="116">
        <v>13358</v>
      </c>
      <c r="AL91" s="115" t="s">
        <v>1064</v>
      </c>
      <c r="AM91" s="116" t="s">
        <v>1112</v>
      </c>
      <c r="AN91" s="116" t="s">
        <v>1106</v>
      </c>
      <c r="AO91" s="116" t="s">
        <v>1113</v>
      </c>
      <c r="AP91" s="116" t="s">
        <v>1032</v>
      </c>
      <c r="AQ91" s="116" t="s">
        <v>1032</v>
      </c>
      <c r="AR91" s="116" t="s">
        <v>1032</v>
      </c>
      <c r="AS91" s="116" t="s">
        <v>1032</v>
      </c>
      <c r="AT91" s="116" t="s">
        <v>1032</v>
      </c>
      <c r="AU91" s="116" t="s">
        <v>1114</v>
      </c>
    </row>
    <row r="92" spans="1:47" ht="15" thickBot="1" x14ac:dyDescent="0.4">
      <c r="A92" s="115" t="s">
        <v>1010</v>
      </c>
      <c r="B92" s="116">
        <v>4</v>
      </c>
      <c r="C92" s="116">
        <v>4</v>
      </c>
      <c r="D92" s="116">
        <v>6</v>
      </c>
      <c r="E92" s="116">
        <v>2</v>
      </c>
      <c r="F92" s="116">
        <v>3</v>
      </c>
      <c r="G92" s="116">
        <v>12</v>
      </c>
      <c r="H92" s="116">
        <v>27</v>
      </c>
      <c r="I92" s="116">
        <v>3</v>
      </c>
      <c r="J92" s="116">
        <v>2</v>
      </c>
      <c r="K92" s="116">
        <v>24</v>
      </c>
      <c r="L92" s="116">
        <v>24</v>
      </c>
      <c r="M92" s="116">
        <v>22</v>
      </c>
      <c r="N92" s="116">
        <v>26</v>
      </c>
      <c r="O92" s="116">
        <v>25</v>
      </c>
      <c r="P92" s="116">
        <v>16</v>
      </c>
      <c r="Q92" s="116">
        <v>1</v>
      </c>
      <c r="R92" s="116">
        <v>25</v>
      </c>
      <c r="S92" s="116">
        <v>26</v>
      </c>
      <c r="T92" s="116">
        <v>6262</v>
      </c>
      <c r="AL92" s="115" t="s">
        <v>1065</v>
      </c>
      <c r="AM92" s="116" t="s">
        <v>1112</v>
      </c>
      <c r="AN92" s="116" t="s">
        <v>1115</v>
      </c>
      <c r="AO92" s="116" t="s">
        <v>1113</v>
      </c>
      <c r="AP92" s="116" t="s">
        <v>1032</v>
      </c>
      <c r="AQ92" s="116" t="s">
        <v>1032</v>
      </c>
      <c r="AR92" s="116" t="s">
        <v>1032</v>
      </c>
      <c r="AS92" s="116" t="s">
        <v>1032</v>
      </c>
      <c r="AT92" s="116" t="s">
        <v>1032</v>
      </c>
      <c r="AU92" s="116" t="s">
        <v>1114</v>
      </c>
    </row>
    <row r="93" spans="1:47" ht="15" thickBot="1" x14ac:dyDescent="0.4">
      <c r="A93" s="115" t="s">
        <v>1011</v>
      </c>
      <c r="B93" s="116">
        <v>4</v>
      </c>
      <c r="C93" s="116">
        <v>4</v>
      </c>
      <c r="D93" s="116">
        <v>6</v>
      </c>
      <c r="E93" s="116">
        <v>2</v>
      </c>
      <c r="F93" s="116">
        <v>3</v>
      </c>
      <c r="G93" s="116">
        <v>6</v>
      </c>
      <c r="H93" s="116">
        <v>20</v>
      </c>
      <c r="I93" s="116">
        <v>23</v>
      </c>
      <c r="J93" s="116">
        <v>9</v>
      </c>
      <c r="K93" s="116">
        <v>24</v>
      </c>
      <c r="L93" s="116">
        <v>24</v>
      </c>
      <c r="M93" s="116">
        <v>22</v>
      </c>
      <c r="N93" s="116">
        <v>26</v>
      </c>
      <c r="O93" s="116">
        <v>25</v>
      </c>
      <c r="P93" s="116">
        <v>22</v>
      </c>
      <c r="Q93" s="116">
        <v>8</v>
      </c>
      <c r="R93" s="116">
        <v>5</v>
      </c>
      <c r="S93" s="116">
        <v>19</v>
      </c>
      <c r="T93" s="116">
        <v>5750</v>
      </c>
      <c r="AL93" s="115" t="s">
        <v>1067</v>
      </c>
      <c r="AM93" s="116" t="s">
        <v>1112</v>
      </c>
      <c r="AN93" s="116" t="s">
        <v>1115</v>
      </c>
      <c r="AO93" s="116" t="s">
        <v>1113</v>
      </c>
      <c r="AP93" s="116" t="s">
        <v>1032</v>
      </c>
      <c r="AQ93" s="116" t="s">
        <v>1032</v>
      </c>
      <c r="AR93" s="116" t="s">
        <v>1032</v>
      </c>
      <c r="AS93" s="116" t="s">
        <v>1032</v>
      </c>
      <c r="AT93" s="116" t="s">
        <v>1032</v>
      </c>
      <c r="AU93" s="116" t="s">
        <v>1114</v>
      </c>
    </row>
    <row r="94" spans="1:47" ht="15" thickBot="1" x14ac:dyDescent="0.4">
      <c r="A94" s="115" t="s">
        <v>1012</v>
      </c>
      <c r="B94" s="116">
        <v>4</v>
      </c>
      <c r="C94" s="116">
        <v>4</v>
      </c>
      <c r="D94" s="116">
        <v>6</v>
      </c>
      <c r="E94" s="116">
        <v>2</v>
      </c>
      <c r="F94" s="116">
        <v>3</v>
      </c>
      <c r="G94" s="116">
        <v>4</v>
      </c>
      <c r="H94" s="116">
        <v>7</v>
      </c>
      <c r="I94" s="116">
        <v>17</v>
      </c>
      <c r="J94" s="116">
        <v>17</v>
      </c>
      <c r="K94" s="116">
        <v>24</v>
      </c>
      <c r="L94" s="116">
        <v>24</v>
      </c>
      <c r="M94" s="116">
        <v>22</v>
      </c>
      <c r="N94" s="116">
        <v>26</v>
      </c>
      <c r="O94" s="116">
        <v>25</v>
      </c>
      <c r="P94" s="116">
        <v>24</v>
      </c>
      <c r="Q94" s="116">
        <v>21</v>
      </c>
      <c r="R94" s="116">
        <v>11</v>
      </c>
      <c r="S94" s="116">
        <v>11</v>
      </c>
      <c r="T94" s="116">
        <v>4135</v>
      </c>
      <c r="AL94" s="115" t="s">
        <v>1068</v>
      </c>
      <c r="AM94" s="116" t="s">
        <v>1112</v>
      </c>
      <c r="AN94" s="116" t="s">
        <v>1115</v>
      </c>
      <c r="AO94" s="116" t="s">
        <v>1113</v>
      </c>
      <c r="AP94" s="116" t="s">
        <v>1032</v>
      </c>
      <c r="AQ94" s="116" t="s">
        <v>1032</v>
      </c>
      <c r="AR94" s="116" t="s">
        <v>1032</v>
      </c>
      <c r="AS94" s="116" t="s">
        <v>1032</v>
      </c>
      <c r="AT94" s="116" t="s">
        <v>1032</v>
      </c>
      <c r="AU94" s="116" t="s">
        <v>1116</v>
      </c>
    </row>
    <row r="95" spans="1:47" ht="15" thickBot="1" x14ac:dyDescent="0.4">
      <c r="A95" s="115" t="s">
        <v>1013</v>
      </c>
      <c r="B95" s="116">
        <v>4</v>
      </c>
      <c r="C95" s="116">
        <v>4</v>
      </c>
      <c r="D95" s="116">
        <v>6</v>
      </c>
      <c r="E95" s="116">
        <v>2</v>
      </c>
      <c r="F95" s="116">
        <v>3</v>
      </c>
      <c r="G95" s="116">
        <v>19</v>
      </c>
      <c r="H95" s="116">
        <v>22</v>
      </c>
      <c r="I95" s="116">
        <v>19</v>
      </c>
      <c r="J95" s="116">
        <v>25</v>
      </c>
      <c r="K95" s="116">
        <v>24</v>
      </c>
      <c r="L95" s="116">
        <v>24</v>
      </c>
      <c r="M95" s="116">
        <v>22</v>
      </c>
      <c r="N95" s="116">
        <v>26</v>
      </c>
      <c r="O95" s="116">
        <v>25</v>
      </c>
      <c r="P95" s="116">
        <v>9</v>
      </c>
      <c r="Q95" s="116">
        <v>6</v>
      </c>
      <c r="R95" s="116">
        <v>9</v>
      </c>
      <c r="S95" s="116">
        <v>3</v>
      </c>
      <c r="T95" s="116">
        <v>15720</v>
      </c>
      <c r="AL95" s="115" t="s">
        <v>1069</v>
      </c>
      <c r="AM95" s="116" t="s">
        <v>1112</v>
      </c>
      <c r="AN95" s="116" t="s">
        <v>1115</v>
      </c>
      <c r="AO95" s="116" t="s">
        <v>1113</v>
      </c>
      <c r="AP95" s="116" t="s">
        <v>1032</v>
      </c>
      <c r="AQ95" s="116" t="s">
        <v>1032</v>
      </c>
      <c r="AR95" s="116" t="s">
        <v>1032</v>
      </c>
      <c r="AS95" s="116" t="s">
        <v>1032</v>
      </c>
      <c r="AT95" s="116" t="s">
        <v>1032</v>
      </c>
      <c r="AU95" s="116" t="s">
        <v>1116</v>
      </c>
    </row>
    <row r="96" spans="1:47" ht="15" thickBot="1" x14ac:dyDescent="0.4">
      <c r="A96" s="115" t="s">
        <v>1014</v>
      </c>
      <c r="B96" s="116">
        <v>4</v>
      </c>
      <c r="C96" s="116">
        <v>4</v>
      </c>
      <c r="D96" s="116">
        <v>4</v>
      </c>
      <c r="E96" s="116">
        <v>2</v>
      </c>
      <c r="F96" s="116">
        <v>3</v>
      </c>
      <c r="G96" s="116">
        <v>17</v>
      </c>
      <c r="H96" s="116">
        <v>21</v>
      </c>
      <c r="I96" s="116">
        <v>20</v>
      </c>
      <c r="J96" s="116">
        <v>24</v>
      </c>
      <c r="K96" s="116">
        <v>24</v>
      </c>
      <c r="L96" s="116">
        <v>24</v>
      </c>
      <c r="M96" s="116">
        <v>24</v>
      </c>
      <c r="N96" s="116">
        <v>26</v>
      </c>
      <c r="O96" s="116">
        <v>25</v>
      </c>
      <c r="P96" s="116">
        <v>11</v>
      </c>
      <c r="Q96" s="116">
        <v>7</v>
      </c>
      <c r="R96" s="116">
        <v>8</v>
      </c>
      <c r="S96" s="116">
        <v>4</v>
      </c>
      <c r="T96" s="116">
        <v>16018</v>
      </c>
      <c r="AL96" s="115" t="s">
        <v>1070</v>
      </c>
      <c r="AM96" s="116" t="s">
        <v>1112</v>
      </c>
      <c r="AN96" s="116" t="s">
        <v>1115</v>
      </c>
      <c r="AO96" s="116" t="s">
        <v>1113</v>
      </c>
      <c r="AP96" s="116" t="s">
        <v>1032</v>
      </c>
      <c r="AQ96" s="116" t="s">
        <v>1032</v>
      </c>
      <c r="AR96" s="116" t="s">
        <v>1032</v>
      </c>
      <c r="AS96" s="116" t="s">
        <v>1032</v>
      </c>
      <c r="AT96" s="116" t="s">
        <v>1032</v>
      </c>
      <c r="AU96" s="116" t="s">
        <v>1116</v>
      </c>
    </row>
    <row r="97" spans="1:47" ht="15" thickBot="1" x14ac:dyDescent="0.4">
      <c r="A97" s="115" t="s">
        <v>1015</v>
      </c>
      <c r="B97" s="116">
        <v>4</v>
      </c>
      <c r="C97" s="116">
        <v>4</v>
      </c>
      <c r="D97" s="116">
        <v>6</v>
      </c>
      <c r="E97" s="116">
        <v>2</v>
      </c>
      <c r="F97" s="116">
        <v>3</v>
      </c>
      <c r="G97" s="116">
        <v>7</v>
      </c>
      <c r="H97" s="116">
        <v>6</v>
      </c>
      <c r="I97" s="116">
        <v>5</v>
      </c>
      <c r="J97" s="116">
        <v>4</v>
      </c>
      <c r="K97" s="116">
        <v>24</v>
      </c>
      <c r="L97" s="116">
        <v>24</v>
      </c>
      <c r="M97" s="116">
        <v>22</v>
      </c>
      <c r="N97" s="116">
        <v>26</v>
      </c>
      <c r="O97" s="116">
        <v>25</v>
      </c>
      <c r="P97" s="116">
        <v>21</v>
      </c>
      <c r="Q97" s="116">
        <v>22</v>
      </c>
      <c r="R97" s="116">
        <v>23</v>
      </c>
      <c r="S97" s="116">
        <v>24</v>
      </c>
      <c r="T97" s="116">
        <v>6079</v>
      </c>
      <c r="AL97" s="115" t="s">
        <v>1071</v>
      </c>
      <c r="AM97" s="116" t="s">
        <v>1112</v>
      </c>
      <c r="AN97" s="116" t="s">
        <v>1115</v>
      </c>
      <c r="AO97" s="116" t="s">
        <v>1113</v>
      </c>
      <c r="AP97" s="116" t="s">
        <v>1032</v>
      </c>
      <c r="AQ97" s="116" t="s">
        <v>1032</v>
      </c>
      <c r="AR97" s="116" t="s">
        <v>1032</v>
      </c>
      <c r="AS97" s="116" t="s">
        <v>1032</v>
      </c>
      <c r="AT97" s="116" t="s">
        <v>1032</v>
      </c>
      <c r="AU97" s="116" t="s">
        <v>1032</v>
      </c>
    </row>
    <row r="98" spans="1:47" ht="15" thickBot="1" x14ac:dyDescent="0.4">
      <c r="A98" s="115" t="s">
        <v>1016</v>
      </c>
      <c r="B98" s="116">
        <v>4</v>
      </c>
      <c r="C98" s="116">
        <v>4</v>
      </c>
      <c r="D98" s="116">
        <v>6</v>
      </c>
      <c r="E98" s="116">
        <v>2</v>
      </c>
      <c r="F98" s="116">
        <v>3</v>
      </c>
      <c r="G98" s="116">
        <v>21</v>
      </c>
      <c r="H98" s="116">
        <v>1</v>
      </c>
      <c r="I98" s="116">
        <v>2</v>
      </c>
      <c r="J98" s="116">
        <v>1</v>
      </c>
      <c r="K98" s="116">
        <v>24</v>
      </c>
      <c r="L98" s="116">
        <v>24</v>
      </c>
      <c r="M98" s="116">
        <v>22</v>
      </c>
      <c r="N98" s="116">
        <v>26</v>
      </c>
      <c r="O98" s="116">
        <v>25</v>
      </c>
      <c r="P98" s="116">
        <v>7</v>
      </c>
      <c r="Q98" s="116">
        <v>27</v>
      </c>
      <c r="R98" s="116">
        <v>26</v>
      </c>
      <c r="S98" s="116">
        <v>27</v>
      </c>
      <c r="T98" s="116">
        <v>12167</v>
      </c>
      <c r="AL98" s="115" t="s">
        <v>1072</v>
      </c>
      <c r="AM98" s="116" t="s">
        <v>1112</v>
      </c>
      <c r="AN98" s="116" t="s">
        <v>1115</v>
      </c>
      <c r="AO98" s="116" t="s">
        <v>1113</v>
      </c>
      <c r="AP98" s="116" t="s">
        <v>1032</v>
      </c>
      <c r="AQ98" s="116" t="s">
        <v>1032</v>
      </c>
      <c r="AR98" s="116" t="s">
        <v>1032</v>
      </c>
      <c r="AS98" s="116" t="s">
        <v>1032</v>
      </c>
      <c r="AT98" s="116" t="s">
        <v>1032</v>
      </c>
      <c r="AU98" s="116" t="s">
        <v>1032</v>
      </c>
    </row>
    <row r="99" spans="1:47" ht="15" thickBot="1" x14ac:dyDescent="0.4">
      <c r="A99" s="115" t="s">
        <v>1017</v>
      </c>
      <c r="B99" s="116">
        <v>4</v>
      </c>
      <c r="C99" s="116">
        <v>4</v>
      </c>
      <c r="D99" s="116">
        <v>6</v>
      </c>
      <c r="E99" s="116">
        <v>2</v>
      </c>
      <c r="F99" s="116">
        <v>3</v>
      </c>
      <c r="G99" s="116">
        <v>1</v>
      </c>
      <c r="H99" s="116">
        <v>2</v>
      </c>
      <c r="I99" s="116">
        <v>4</v>
      </c>
      <c r="J99" s="116">
        <v>14</v>
      </c>
      <c r="K99" s="116">
        <v>24</v>
      </c>
      <c r="L99" s="116">
        <v>24</v>
      </c>
      <c r="M99" s="116">
        <v>22</v>
      </c>
      <c r="N99" s="116">
        <v>26</v>
      </c>
      <c r="O99" s="116">
        <v>25</v>
      </c>
      <c r="P99" s="116">
        <v>27</v>
      </c>
      <c r="Q99" s="116">
        <v>26</v>
      </c>
      <c r="R99" s="116">
        <v>24</v>
      </c>
      <c r="S99" s="116">
        <v>14</v>
      </c>
      <c r="T99" s="116">
        <v>3760</v>
      </c>
      <c r="AL99" s="115" t="s">
        <v>1073</v>
      </c>
      <c r="AM99" s="116" t="s">
        <v>1112</v>
      </c>
      <c r="AN99" s="116" t="s">
        <v>1117</v>
      </c>
      <c r="AO99" s="116" t="s">
        <v>1113</v>
      </c>
      <c r="AP99" s="116" t="s">
        <v>1032</v>
      </c>
      <c r="AQ99" s="116" t="s">
        <v>1032</v>
      </c>
      <c r="AR99" s="116" t="s">
        <v>1032</v>
      </c>
      <c r="AS99" s="116" t="s">
        <v>1032</v>
      </c>
      <c r="AT99" s="116" t="s">
        <v>1032</v>
      </c>
      <c r="AU99" s="116" t="s">
        <v>1032</v>
      </c>
    </row>
    <row r="100" spans="1:47" ht="15" thickBot="1" x14ac:dyDescent="0.4">
      <c r="A100" s="115" t="s">
        <v>1018</v>
      </c>
      <c r="B100" s="116">
        <v>2</v>
      </c>
      <c r="C100" s="116">
        <v>4</v>
      </c>
      <c r="D100" s="116">
        <v>6</v>
      </c>
      <c r="E100" s="116">
        <v>2</v>
      </c>
      <c r="F100" s="116">
        <v>3</v>
      </c>
      <c r="G100" s="116">
        <v>9</v>
      </c>
      <c r="H100" s="116">
        <v>26</v>
      </c>
      <c r="I100" s="116">
        <v>9</v>
      </c>
      <c r="J100" s="116">
        <v>6</v>
      </c>
      <c r="K100" s="116">
        <v>26</v>
      </c>
      <c r="L100" s="116">
        <v>24</v>
      </c>
      <c r="M100" s="116">
        <v>22</v>
      </c>
      <c r="N100" s="116">
        <v>26</v>
      </c>
      <c r="O100" s="116">
        <v>25</v>
      </c>
      <c r="P100" s="116">
        <v>19</v>
      </c>
      <c r="Q100" s="116">
        <v>2</v>
      </c>
      <c r="R100" s="116">
        <v>19</v>
      </c>
      <c r="S100" s="116">
        <v>22</v>
      </c>
      <c r="T100" s="116">
        <v>6042</v>
      </c>
      <c r="AL100" s="115" t="s">
        <v>1074</v>
      </c>
      <c r="AM100" s="116" t="s">
        <v>1112</v>
      </c>
      <c r="AN100" s="116" t="s">
        <v>1117</v>
      </c>
      <c r="AO100" s="116" t="s">
        <v>1113</v>
      </c>
      <c r="AP100" s="116" t="s">
        <v>1032</v>
      </c>
      <c r="AQ100" s="116" t="s">
        <v>1032</v>
      </c>
      <c r="AR100" s="116" t="s">
        <v>1032</v>
      </c>
      <c r="AS100" s="116" t="s">
        <v>1032</v>
      </c>
      <c r="AT100" s="116" t="s">
        <v>1032</v>
      </c>
      <c r="AU100" s="116" t="s">
        <v>1032</v>
      </c>
    </row>
    <row r="101" spans="1:47" ht="15" thickBot="1" x14ac:dyDescent="0.4">
      <c r="A101" s="115" t="s">
        <v>1019</v>
      </c>
      <c r="B101" s="116">
        <v>4</v>
      </c>
      <c r="C101" s="116">
        <v>4</v>
      </c>
      <c r="D101" s="116">
        <v>6</v>
      </c>
      <c r="E101" s="116">
        <v>2</v>
      </c>
      <c r="F101" s="116">
        <v>3</v>
      </c>
      <c r="G101" s="116">
        <v>18</v>
      </c>
      <c r="H101" s="116">
        <v>10</v>
      </c>
      <c r="I101" s="116">
        <v>24</v>
      </c>
      <c r="J101" s="116">
        <v>27</v>
      </c>
      <c r="K101" s="116">
        <v>24</v>
      </c>
      <c r="L101" s="116">
        <v>24</v>
      </c>
      <c r="M101" s="116">
        <v>22</v>
      </c>
      <c r="N101" s="116">
        <v>26</v>
      </c>
      <c r="O101" s="116">
        <v>25</v>
      </c>
      <c r="P101" s="116">
        <v>10</v>
      </c>
      <c r="Q101" s="116">
        <v>18</v>
      </c>
      <c r="R101" s="116">
        <v>4</v>
      </c>
      <c r="S101" s="116">
        <v>1</v>
      </c>
      <c r="T101" s="116">
        <v>4746</v>
      </c>
      <c r="AL101" s="115" t="s">
        <v>1075</v>
      </c>
      <c r="AM101" s="116" t="s">
        <v>1112</v>
      </c>
      <c r="AN101" s="116" t="s">
        <v>1117</v>
      </c>
      <c r="AO101" s="116" t="s">
        <v>1113</v>
      </c>
      <c r="AP101" s="116" t="s">
        <v>1032</v>
      </c>
      <c r="AQ101" s="116" t="s">
        <v>1032</v>
      </c>
      <c r="AR101" s="116" t="s">
        <v>1032</v>
      </c>
      <c r="AS101" s="116" t="s">
        <v>1032</v>
      </c>
      <c r="AT101" s="116" t="s">
        <v>1032</v>
      </c>
      <c r="AU101" s="116" t="s">
        <v>1032</v>
      </c>
    </row>
    <row r="102" spans="1:47" ht="15" thickBot="1" x14ac:dyDescent="0.4">
      <c r="A102" s="115" t="s">
        <v>1020</v>
      </c>
      <c r="B102" s="116">
        <v>4</v>
      </c>
      <c r="C102" s="116">
        <v>4</v>
      </c>
      <c r="D102" s="116">
        <v>2</v>
      </c>
      <c r="E102" s="116">
        <v>1</v>
      </c>
      <c r="F102" s="116">
        <v>1</v>
      </c>
      <c r="G102" s="116">
        <v>21</v>
      </c>
      <c r="H102" s="116">
        <v>11</v>
      </c>
      <c r="I102" s="116">
        <v>22</v>
      </c>
      <c r="J102" s="116">
        <v>5</v>
      </c>
      <c r="K102" s="116">
        <v>24</v>
      </c>
      <c r="L102" s="116">
        <v>24</v>
      </c>
      <c r="M102" s="116">
        <v>26</v>
      </c>
      <c r="N102" s="116">
        <v>27</v>
      </c>
      <c r="O102" s="116">
        <v>27</v>
      </c>
      <c r="P102" s="116">
        <v>7</v>
      </c>
      <c r="Q102" s="116">
        <v>17</v>
      </c>
      <c r="R102" s="116">
        <v>6</v>
      </c>
      <c r="S102" s="116">
        <v>23</v>
      </c>
      <c r="T102" s="116">
        <v>11549</v>
      </c>
      <c r="AL102" s="115" t="s">
        <v>1076</v>
      </c>
      <c r="AM102" s="116" t="s">
        <v>1112</v>
      </c>
      <c r="AN102" s="116" t="s">
        <v>1032</v>
      </c>
      <c r="AO102" s="116" t="s">
        <v>1113</v>
      </c>
      <c r="AP102" s="116" t="s">
        <v>1032</v>
      </c>
      <c r="AQ102" s="116" t="s">
        <v>1032</v>
      </c>
      <c r="AR102" s="116" t="s">
        <v>1032</v>
      </c>
      <c r="AS102" s="116" t="s">
        <v>1032</v>
      </c>
      <c r="AT102" s="116" t="s">
        <v>1032</v>
      </c>
      <c r="AU102" s="116" t="s">
        <v>1032</v>
      </c>
    </row>
    <row r="103" spans="1:47" ht="15" thickBot="1" x14ac:dyDescent="0.4">
      <c r="A103" s="115" t="s">
        <v>1021</v>
      </c>
      <c r="B103" s="116">
        <v>4</v>
      </c>
      <c r="C103" s="116">
        <v>2</v>
      </c>
      <c r="D103" s="116">
        <v>6</v>
      </c>
      <c r="E103" s="116">
        <v>2</v>
      </c>
      <c r="F103" s="116">
        <v>3</v>
      </c>
      <c r="G103" s="116">
        <v>15</v>
      </c>
      <c r="H103" s="116">
        <v>18</v>
      </c>
      <c r="I103" s="116">
        <v>26</v>
      </c>
      <c r="J103" s="116">
        <v>22</v>
      </c>
      <c r="K103" s="116">
        <v>24</v>
      </c>
      <c r="L103" s="116">
        <v>26</v>
      </c>
      <c r="M103" s="116">
        <v>22</v>
      </c>
      <c r="N103" s="116">
        <v>26</v>
      </c>
      <c r="O103" s="116">
        <v>25</v>
      </c>
      <c r="P103" s="116">
        <v>13</v>
      </c>
      <c r="Q103" s="116">
        <v>10</v>
      </c>
      <c r="R103" s="116">
        <v>2</v>
      </c>
      <c r="S103" s="116">
        <v>6</v>
      </c>
      <c r="T103" s="116">
        <v>5968</v>
      </c>
      <c r="AL103" s="115" t="s">
        <v>1077</v>
      </c>
      <c r="AM103" s="116" t="s">
        <v>1112</v>
      </c>
      <c r="AN103" s="116" t="s">
        <v>1032</v>
      </c>
      <c r="AO103" s="116" t="s">
        <v>1118</v>
      </c>
      <c r="AP103" s="116" t="s">
        <v>1032</v>
      </c>
      <c r="AQ103" s="116" t="s">
        <v>1032</v>
      </c>
      <c r="AR103" s="116" t="s">
        <v>1032</v>
      </c>
      <c r="AS103" s="116" t="s">
        <v>1032</v>
      </c>
      <c r="AT103" s="116" t="s">
        <v>1032</v>
      </c>
      <c r="AU103" s="116" t="s">
        <v>1032</v>
      </c>
    </row>
    <row r="104" spans="1:47" ht="15" thickBot="1" x14ac:dyDescent="0.4">
      <c r="A104" s="115" t="s">
        <v>1022</v>
      </c>
      <c r="B104" s="116">
        <v>4</v>
      </c>
      <c r="C104" s="116">
        <v>4</v>
      </c>
      <c r="D104" s="116">
        <v>6</v>
      </c>
      <c r="E104" s="116">
        <v>2</v>
      </c>
      <c r="F104" s="116">
        <v>2</v>
      </c>
      <c r="G104" s="116">
        <v>14</v>
      </c>
      <c r="H104" s="116">
        <v>12</v>
      </c>
      <c r="I104" s="116">
        <v>27</v>
      </c>
      <c r="J104" s="116">
        <v>20</v>
      </c>
      <c r="K104" s="116">
        <v>24</v>
      </c>
      <c r="L104" s="116">
        <v>24</v>
      </c>
      <c r="M104" s="116">
        <v>22</v>
      </c>
      <c r="N104" s="116">
        <v>26</v>
      </c>
      <c r="O104" s="116">
        <v>26</v>
      </c>
      <c r="P104" s="116">
        <v>14</v>
      </c>
      <c r="Q104" s="116">
        <v>16</v>
      </c>
      <c r="R104" s="116">
        <v>1</v>
      </c>
      <c r="S104" s="116">
        <v>8</v>
      </c>
      <c r="T104" s="116">
        <v>10404</v>
      </c>
      <c r="AL104" s="115" t="s">
        <v>1078</v>
      </c>
      <c r="AM104" s="116" t="s">
        <v>1119</v>
      </c>
      <c r="AN104" s="116" t="s">
        <v>1032</v>
      </c>
      <c r="AO104" s="116" t="s">
        <v>1032</v>
      </c>
      <c r="AP104" s="116" t="s">
        <v>1032</v>
      </c>
      <c r="AQ104" s="116" t="s">
        <v>1032</v>
      </c>
      <c r="AR104" s="116" t="s">
        <v>1032</v>
      </c>
      <c r="AS104" s="116" t="s">
        <v>1032</v>
      </c>
      <c r="AT104" s="116" t="s">
        <v>1032</v>
      </c>
      <c r="AU104" s="116" t="s">
        <v>1032</v>
      </c>
    </row>
    <row r="105" spans="1:47" ht="15" thickBot="1" x14ac:dyDescent="0.4">
      <c r="A105" s="115" t="s">
        <v>1023</v>
      </c>
      <c r="B105" s="116">
        <v>4</v>
      </c>
      <c r="C105" s="116">
        <v>3</v>
      </c>
      <c r="D105" s="116">
        <v>6</v>
      </c>
      <c r="E105" s="116">
        <v>2</v>
      </c>
      <c r="F105" s="116">
        <v>3</v>
      </c>
      <c r="G105" s="116">
        <v>16</v>
      </c>
      <c r="H105" s="116">
        <v>15</v>
      </c>
      <c r="I105" s="116">
        <v>25</v>
      </c>
      <c r="J105" s="116">
        <v>11</v>
      </c>
      <c r="K105" s="116">
        <v>24</v>
      </c>
      <c r="L105" s="116">
        <v>25</v>
      </c>
      <c r="M105" s="116">
        <v>22</v>
      </c>
      <c r="N105" s="116">
        <v>26</v>
      </c>
      <c r="O105" s="116">
        <v>25</v>
      </c>
      <c r="P105" s="116">
        <v>12</v>
      </c>
      <c r="Q105" s="116">
        <v>13</v>
      </c>
      <c r="R105" s="116">
        <v>3</v>
      </c>
      <c r="S105" s="116">
        <v>17</v>
      </c>
      <c r="T105" s="116">
        <v>9348</v>
      </c>
      <c r="AL105" s="115" t="s">
        <v>1079</v>
      </c>
      <c r="AM105" s="116" t="s">
        <v>1032</v>
      </c>
      <c r="AN105" s="116" t="s">
        <v>1032</v>
      </c>
      <c r="AO105" s="116" t="s">
        <v>1032</v>
      </c>
      <c r="AP105" s="116" t="s">
        <v>1032</v>
      </c>
      <c r="AQ105" s="116" t="s">
        <v>1032</v>
      </c>
      <c r="AR105" s="116" t="s">
        <v>1032</v>
      </c>
      <c r="AS105" s="116" t="s">
        <v>1032</v>
      </c>
      <c r="AT105" s="116" t="s">
        <v>1032</v>
      </c>
      <c r="AU105" s="116" t="s">
        <v>1032</v>
      </c>
    </row>
    <row r="106" spans="1:47" ht="18.5" thickBot="1" x14ac:dyDescent="0.4">
      <c r="A106" s="115" t="s">
        <v>1024</v>
      </c>
      <c r="B106" s="116">
        <v>4</v>
      </c>
      <c r="C106" s="116">
        <v>4</v>
      </c>
      <c r="D106" s="116">
        <v>3</v>
      </c>
      <c r="E106" s="116">
        <v>2</v>
      </c>
      <c r="F106" s="116">
        <v>3</v>
      </c>
      <c r="G106" s="116">
        <v>3</v>
      </c>
      <c r="H106" s="116">
        <v>17</v>
      </c>
      <c r="I106" s="116">
        <v>12</v>
      </c>
      <c r="J106" s="116">
        <v>18</v>
      </c>
      <c r="K106" s="116">
        <v>24</v>
      </c>
      <c r="L106" s="116">
        <v>24</v>
      </c>
      <c r="M106" s="116">
        <v>25</v>
      </c>
      <c r="N106" s="116">
        <v>26</v>
      </c>
      <c r="O106" s="116">
        <v>25</v>
      </c>
      <c r="P106" s="116">
        <v>25</v>
      </c>
      <c r="Q106" s="116">
        <v>11</v>
      </c>
      <c r="R106" s="116">
        <v>16</v>
      </c>
      <c r="S106" s="116">
        <v>10</v>
      </c>
      <c r="T106" s="116">
        <v>5860</v>
      </c>
      <c r="AL106" s="111"/>
    </row>
    <row r="107" spans="1:47" ht="15" thickBot="1" x14ac:dyDescent="0.4">
      <c r="A107" s="115" t="s">
        <v>1025</v>
      </c>
      <c r="B107" s="116">
        <v>4</v>
      </c>
      <c r="C107" s="116">
        <v>4</v>
      </c>
      <c r="D107" s="116">
        <v>6</v>
      </c>
      <c r="E107" s="116">
        <v>2</v>
      </c>
      <c r="F107" s="116">
        <v>3</v>
      </c>
      <c r="G107" s="116">
        <v>11</v>
      </c>
      <c r="H107" s="116">
        <v>24</v>
      </c>
      <c r="I107" s="116">
        <v>7</v>
      </c>
      <c r="J107" s="116">
        <v>13</v>
      </c>
      <c r="K107" s="116">
        <v>24</v>
      </c>
      <c r="L107" s="116">
        <v>24</v>
      </c>
      <c r="M107" s="116">
        <v>22</v>
      </c>
      <c r="N107" s="116">
        <v>26</v>
      </c>
      <c r="O107" s="116">
        <v>25</v>
      </c>
      <c r="P107" s="116">
        <v>17</v>
      </c>
      <c r="Q107" s="116">
        <v>4</v>
      </c>
      <c r="R107" s="116">
        <v>21</v>
      </c>
      <c r="S107" s="116">
        <v>15</v>
      </c>
      <c r="T107" s="116">
        <v>3132</v>
      </c>
      <c r="AL107" s="115" t="s">
        <v>1080</v>
      </c>
      <c r="AM107" s="115" t="s">
        <v>981</v>
      </c>
      <c r="AN107" s="115" t="s">
        <v>982</v>
      </c>
      <c r="AO107" s="115" t="s">
        <v>983</v>
      </c>
      <c r="AP107" s="115" t="s">
        <v>984</v>
      </c>
      <c r="AQ107" s="115" t="s">
        <v>985</v>
      </c>
      <c r="AR107" s="115" t="s">
        <v>986</v>
      </c>
      <c r="AS107" s="115" t="s">
        <v>987</v>
      </c>
      <c r="AT107" s="115" t="s">
        <v>988</v>
      </c>
      <c r="AU107" s="115" t="s">
        <v>989</v>
      </c>
    </row>
    <row r="108" spans="1:47" ht="15" thickBot="1" x14ac:dyDescent="0.4">
      <c r="A108" s="115" t="s">
        <v>1026</v>
      </c>
      <c r="B108" s="116">
        <v>1</v>
      </c>
      <c r="C108" s="116">
        <v>1</v>
      </c>
      <c r="D108" s="116">
        <v>5</v>
      </c>
      <c r="E108" s="116">
        <v>2</v>
      </c>
      <c r="F108" s="116">
        <v>3</v>
      </c>
      <c r="G108" s="116">
        <v>2</v>
      </c>
      <c r="H108" s="116">
        <v>4</v>
      </c>
      <c r="I108" s="116">
        <v>10</v>
      </c>
      <c r="J108" s="116">
        <v>7</v>
      </c>
      <c r="K108" s="116">
        <v>27</v>
      </c>
      <c r="L108" s="116">
        <v>27</v>
      </c>
      <c r="M108" s="116">
        <v>23</v>
      </c>
      <c r="N108" s="116">
        <v>26</v>
      </c>
      <c r="O108" s="116">
        <v>25</v>
      </c>
      <c r="P108" s="116">
        <v>26</v>
      </c>
      <c r="Q108" s="116">
        <v>24</v>
      </c>
      <c r="R108" s="116">
        <v>18</v>
      </c>
      <c r="S108" s="116">
        <v>21</v>
      </c>
      <c r="T108" s="116">
        <v>7639</v>
      </c>
      <c r="AL108" s="115" t="s">
        <v>1028</v>
      </c>
      <c r="AM108" s="116">
        <v>4069.4</v>
      </c>
      <c r="AN108" s="116">
        <v>1621.4</v>
      </c>
      <c r="AO108" s="116">
        <v>5052.8</v>
      </c>
      <c r="AP108" s="116">
        <v>0</v>
      </c>
      <c r="AQ108" s="116">
        <v>0</v>
      </c>
      <c r="AR108" s="116">
        <v>0</v>
      </c>
      <c r="AS108" s="116">
        <v>0</v>
      </c>
      <c r="AT108" s="116">
        <v>0</v>
      </c>
      <c r="AU108" s="116">
        <v>5391.3</v>
      </c>
    </row>
    <row r="109" spans="1:47" ht="18.5" thickBot="1" x14ac:dyDescent="0.4">
      <c r="A109" s="111"/>
      <c r="AL109" s="115" t="s">
        <v>1042</v>
      </c>
      <c r="AM109" s="116">
        <v>2145.9</v>
      </c>
      <c r="AN109" s="116">
        <v>1621.4</v>
      </c>
      <c r="AO109" s="116">
        <v>5052.8</v>
      </c>
      <c r="AP109" s="116">
        <v>0</v>
      </c>
      <c r="AQ109" s="116">
        <v>0</v>
      </c>
      <c r="AR109" s="116">
        <v>0</v>
      </c>
      <c r="AS109" s="116">
        <v>0</v>
      </c>
      <c r="AT109" s="116">
        <v>0</v>
      </c>
      <c r="AU109" s="116">
        <v>5391.3</v>
      </c>
    </row>
    <row r="110" spans="1:47" ht="15" thickBot="1" x14ac:dyDescent="0.4">
      <c r="A110" s="115" t="s">
        <v>1027</v>
      </c>
      <c r="B110" s="115" t="s">
        <v>981</v>
      </c>
      <c r="C110" s="115" t="s">
        <v>982</v>
      </c>
      <c r="D110" s="115" t="s">
        <v>983</v>
      </c>
      <c r="E110" s="115" t="s">
        <v>984</v>
      </c>
      <c r="F110" s="115" t="s">
        <v>985</v>
      </c>
      <c r="G110" s="115" t="s">
        <v>986</v>
      </c>
      <c r="H110" s="115" t="s">
        <v>987</v>
      </c>
      <c r="I110" s="115" t="s">
        <v>988</v>
      </c>
      <c r="J110" s="115" t="s">
        <v>989</v>
      </c>
      <c r="K110" s="115" t="s">
        <v>990</v>
      </c>
      <c r="L110" s="115" t="s">
        <v>991</v>
      </c>
      <c r="M110" s="115" t="s">
        <v>992</v>
      </c>
      <c r="N110" s="115" t="s">
        <v>993</v>
      </c>
      <c r="O110" s="115" t="s">
        <v>994</v>
      </c>
      <c r="P110" s="115" t="s">
        <v>995</v>
      </c>
      <c r="Q110" s="115" t="s">
        <v>996</v>
      </c>
      <c r="R110" s="115" t="s">
        <v>997</v>
      </c>
      <c r="S110" s="115" t="s">
        <v>998</v>
      </c>
      <c r="AL110" s="115" t="s">
        <v>1046</v>
      </c>
      <c r="AM110" s="116">
        <v>1805.2</v>
      </c>
      <c r="AN110" s="116">
        <v>1621.4</v>
      </c>
      <c r="AO110" s="116">
        <v>5052.8</v>
      </c>
      <c r="AP110" s="116">
        <v>0</v>
      </c>
      <c r="AQ110" s="116">
        <v>0</v>
      </c>
      <c r="AR110" s="116">
        <v>0</v>
      </c>
      <c r="AS110" s="116">
        <v>0</v>
      </c>
      <c r="AT110" s="116">
        <v>0</v>
      </c>
      <c r="AU110" s="116">
        <v>5391.3</v>
      </c>
    </row>
    <row r="111" spans="1:47" ht="15" thickBot="1" x14ac:dyDescent="0.4">
      <c r="A111" s="115" t="s">
        <v>1028</v>
      </c>
      <c r="B111" s="116" t="s">
        <v>1029</v>
      </c>
      <c r="C111" s="116" t="s">
        <v>1030</v>
      </c>
      <c r="D111" s="116" t="s">
        <v>1031</v>
      </c>
      <c r="E111" s="116" t="s">
        <v>1032</v>
      </c>
      <c r="F111" s="116" t="s">
        <v>1033</v>
      </c>
      <c r="G111" s="116" t="s">
        <v>1034</v>
      </c>
      <c r="H111" s="116" t="s">
        <v>1035</v>
      </c>
      <c r="I111" s="116" t="s">
        <v>1036</v>
      </c>
      <c r="J111" s="116" t="s">
        <v>1037</v>
      </c>
      <c r="K111" s="116" t="s">
        <v>1032</v>
      </c>
      <c r="L111" s="116" t="s">
        <v>1032</v>
      </c>
      <c r="M111" s="116" t="s">
        <v>1032</v>
      </c>
      <c r="N111" s="116" t="s">
        <v>1032</v>
      </c>
      <c r="O111" s="116" t="s">
        <v>1032</v>
      </c>
      <c r="P111" s="116" t="s">
        <v>1038</v>
      </c>
      <c r="Q111" s="116" t="s">
        <v>1039</v>
      </c>
      <c r="R111" s="116" t="s">
        <v>1040</v>
      </c>
      <c r="S111" s="116" t="s">
        <v>1041</v>
      </c>
      <c r="AL111" s="115" t="s">
        <v>1048</v>
      </c>
      <c r="AM111" s="116">
        <v>1805.2</v>
      </c>
      <c r="AN111" s="116">
        <v>1621.4</v>
      </c>
      <c r="AO111" s="116">
        <v>4014.6</v>
      </c>
      <c r="AP111" s="116">
        <v>0</v>
      </c>
      <c r="AQ111" s="116">
        <v>0</v>
      </c>
      <c r="AR111" s="116">
        <v>0</v>
      </c>
      <c r="AS111" s="116">
        <v>0</v>
      </c>
      <c r="AT111" s="116">
        <v>0</v>
      </c>
      <c r="AU111" s="116">
        <v>5391.3</v>
      </c>
    </row>
    <row r="112" spans="1:47" ht="15" thickBot="1" x14ac:dyDescent="0.4">
      <c r="A112" s="115" t="s">
        <v>1042</v>
      </c>
      <c r="B112" s="116" t="s">
        <v>1043</v>
      </c>
      <c r="C112" s="116" t="s">
        <v>1030</v>
      </c>
      <c r="D112" s="116" t="s">
        <v>1044</v>
      </c>
      <c r="E112" s="116" t="s">
        <v>1032</v>
      </c>
      <c r="F112" s="116" t="s">
        <v>1032</v>
      </c>
      <c r="G112" s="116" t="s">
        <v>1034</v>
      </c>
      <c r="H112" s="116" t="s">
        <v>1032</v>
      </c>
      <c r="I112" s="116" t="s">
        <v>1036</v>
      </c>
      <c r="J112" s="116" t="s">
        <v>1037</v>
      </c>
      <c r="K112" s="116" t="s">
        <v>1032</v>
      </c>
      <c r="L112" s="116" t="s">
        <v>1032</v>
      </c>
      <c r="M112" s="116" t="s">
        <v>1032</v>
      </c>
      <c r="N112" s="116" t="s">
        <v>1032</v>
      </c>
      <c r="O112" s="116" t="s">
        <v>1032</v>
      </c>
      <c r="P112" s="116" t="s">
        <v>1038</v>
      </c>
      <c r="Q112" s="116" t="s">
        <v>1039</v>
      </c>
      <c r="R112" s="116" t="s">
        <v>1045</v>
      </c>
      <c r="S112" s="116" t="s">
        <v>1041</v>
      </c>
      <c r="AL112" s="115" t="s">
        <v>1049</v>
      </c>
      <c r="AM112" s="116">
        <v>959</v>
      </c>
      <c r="AN112" s="116">
        <v>1621.4</v>
      </c>
      <c r="AO112" s="116">
        <v>4014.6</v>
      </c>
      <c r="AP112" s="116">
        <v>0</v>
      </c>
      <c r="AQ112" s="116">
        <v>0</v>
      </c>
      <c r="AR112" s="116">
        <v>0</v>
      </c>
      <c r="AS112" s="116">
        <v>0</v>
      </c>
      <c r="AT112" s="116">
        <v>0</v>
      </c>
      <c r="AU112" s="116">
        <v>5391.3</v>
      </c>
    </row>
    <row r="113" spans="1:47" ht="15" thickBot="1" x14ac:dyDescent="0.4">
      <c r="A113" s="115" t="s">
        <v>1046</v>
      </c>
      <c r="B113" s="116" t="s">
        <v>1043</v>
      </c>
      <c r="C113" s="116" t="s">
        <v>1030</v>
      </c>
      <c r="D113" s="116" t="s">
        <v>1044</v>
      </c>
      <c r="E113" s="116" t="s">
        <v>1032</v>
      </c>
      <c r="F113" s="116" t="s">
        <v>1032</v>
      </c>
      <c r="G113" s="116" t="s">
        <v>1047</v>
      </c>
      <c r="H113" s="116" t="s">
        <v>1032</v>
      </c>
      <c r="I113" s="116" t="s">
        <v>1036</v>
      </c>
      <c r="J113" s="116" t="s">
        <v>1037</v>
      </c>
      <c r="K113" s="116" t="s">
        <v>1032</v>
      </c>
      <c r="L113" s="116" t="s">
        <v>1032</v>
      </c>
      <c r="M113" s="116" t="s">
        <v>1032</v>
      </c>
      <c r="N113" s="116" t="s">
        <v>1032</v>
      </c>
      <c r="O113" s="116" t="s">
        <v>1032</v>
      </c>
      <c r="P113" s="116" t="s">
        <v>1038</v>
      </c>
      <c r="Q113" s="116" t="s">
        <v>1039</v>
      </c>
      <c r="R113" s="116" t="s">
        <v>1045</v>
      </c>
      <c r="S113" s="116" t="s">
        <v>1041</v>
      </c>
      <c r="AL113" s="115" t="s">
        <v>1051</v>
      </c>
      <c r="AM113" s="116">
        <v>959</v>
      </c>
      <c r="AN113" s="116">
        <v>1621.4</v>
      </c>
      <c r="AO113" s="116">
        <v>4014.6</v>
      </c>
      <c r="AP113" s="116">
        <v>0</v>
      </c>
      <c r="AQ113" s="116">
        <v>0</v>
      </c>
      <c r="AR113" s="116">
        <v>0</v>
      </c>
      <c r="AS113" s="116">
        <v>0</v>
      </c>
      <c r="AT113" s="116">
        <v>0</v>
      </c>
      <c r="AU113" s="116">
        <v>5391.3</v>
      </c>
    </row>
    <row r="114" spans="1:47" ht="15" thickBot="1" x14ac:dyDescent="0.4">
      <c r="A114" s="115" t="s">
        <v>1048</v>
      </c>
      <c r="B114" s="116" t="s">
        <v>1032</v>
      </c>
      <c r="C114" s="116" t="s">
        <v>1032</v>
      </c>
      <c r="D114" s="116" t="s">
        <v>1044</v>
      </c>
      <c r="E114" s="116" t="s">
        <v>1032</v>
      </c>
      <c r="F114" s="116" t="s">
        <v>1032</v>
      </c>
      <c r="G114" s="116" t="s">
        <v>1047</v>
      </c>
      <c r="H114" s="116" t="s">
        <v>1032</v>
      </c>
      <c r="I114" s="116" t="s">
        <v>1036</v>
      </c>
      <c r="J114" s="116" t="s">
        <v>1037</v>
      </c>
      <c r="K114" s="116" t="s">
        <v>1032</v>
      </c>
      <c r="L114" s="116" t="s">
        <v>1032</v>
      </c>
      <c r="M114" s="116" t="s">
        <v>1032</v>
      </c>
      <c r="N114" s="116" t="s">
        <v>1032</v>
      </c>
      <c r="O114" s="116" t="s">
        <v>1032</v>
      </c>
      <c r="P114" s="116" t="s">
        <v>1038</v>
      </c>
      <c r="Q114" s="116" t="s">
        <v>1039</v>
      </c>
      <c r="R114" s="116" t="s">
        <v>1045</v>
      </c>
      <c r="S114" s="116" t="s">
        <v>1041</v>
      </c>
      <c r="AL114" s="115" t="s">
        <v>1052</v>
      </c>
      <c r="AM114" s="116">
        <v>959</v>
      </c>
      <c r="AN114" s="116">
        <v>1621.4</v>
      </c>
      <c r="AO114" s="116">
        <v>4014.6</v>
      </c>
      <c r="AP114" s="116">
        <v>0</v>
      </c>
      <c r="AQ114" s="116">
        <v>0</v>
      </c>
      <c r="AR114" s="116">
        <v>0</v>
      </c>
      <c r="AS114" s="116">
        <v>0</v>
      </c>
      <c r="AT114" s="116">
        <v>0</v>
      </c>
      <c r="AU114" s="116">
        <v>5391.3</v>
      </c>
    </row>
    <row r="115" spans="1:47" ht="15" thickBot="1" x14ac:dyDescent="0.4">
      <c r="A115" s="115" t="s">
        <v>1049</v>
      </c>
      <c r="B115" s="116" t="s">
        <v>1032</v>
      </c>
      <c r="C115" s="116" t="s">
        <v>1032</v>
      </c>
      <c r="D115" s="116" t="s">
        <v>1032</v>
      </c>
      <c r="E115" s="116" t="s">
        <v>1032</v>
      </c>
      <c r="F115" s="116" t="s">
        <v>1032</v>
      </c>
      <c r="G115" s="116" t="s">
        <v>1047</v>
      </c>
      <c r="H115" s="116" t="s">
        <v>1032</v>
      </c>
      <c r="I115" s="116" t="s">
        <v>1036</v>
      </c>
      <c r="J115" s="116" t="s">
        <v>1050</v>
      </c>
      <c r="K115" s="116" t="s">
        <v>1032</v>
      </c>
      <c r="L115" s="116" t="s">
        <v>1032</v>
      </c>
      <c r="M115" s="116" t="s">
        <v>1032</v>
      </c>
      <c r="N115" s="116" t="s">
        <v>1032</v>
      </c>
      <c r="O115" s="116" t="s">
        <v>1032</v>
      </c>
      <c r="P115" s="116" t="s">
        <v>1038</v>
      </c>
      <c r="Q115" s="116" t="s">
        <v>1039</v>
      </c>
      <c r="R115" s="116" t="s">
        <v>1045</v>
      </c>
      <c r="S115" s="116" t="s">
        <v>1041</v>
      </c>
      <c r="AL115" s="115" t="s">
        <v>1053</v>
      </c>
      <c r="AM115" s="116">
        <v>959</v>
      </c>
      <c r="AN115" s="116">
        <v>1621.4</v>
      </c>
      <c r="AO115" s="116">
        <v>2416</v>
      </c>
      <c r="AP115" s="116">
        <v>0</v>
      </c>
      <c r="AQ115" s="116">
        <v>0</v>
      </c>
      <c r="AR115" s="116">
        <v>0</v>
      </c>
      <c r="AS115" s="116">
        <v>0</v>
      </c>
      <c r="AT115" s="116">
        <v>0</v>
      </c>
      <c r="AU115" s="116">
        <v>5391.3</v>
      </c>
    </row>
    <row r="116" spans="1:47" ht="15" thickBot="1" x14ac:dyDescent="0.4">
      <c r="A116" s="115" t="s">
        <v>1051</v>
      </c>
      <c r="B116" s="116" t="s">
        <v>1032</v>
      </c>
      <c r="C116" s="116" t="s">
        <v>1032</v>
      </c>
      <c r="D116" s="116" t="s">
        <v>1032</v>
      </c>
      <c r="E116" s="116" t="s">
        <v>1032</v>
      </c>
      <c r="F116" s="116" t="s">
        <v>1032</v>
      </c>
      <c r="G116" s="116" t="s">
        <v>1047</v>
      </c>
      <c r="H116" s="116" t="s">
        <v>1032</v>
      </c>
      <c r="I116" s="116" t="s">
        <v>1036</v>
      </c>
      <c r="J116" s="116" t="s">
        <v>1050</v>
      </c>
      <c r="K116" s="116" t="s">
        <v>1032</v>
      </c>
      <c r="L116" s="116" t="s">
        <v>1032</v>
      </c>
      <c r="M116" s="116" t="s">
        <v>1032</v>
      </c>
      <c r="N116" s="116" t="s">
        <v>1032</v>
      </c>
      <c r="O116" s="116" t="s">
        <v>1032</v>
      </c>
      <c r="P116" s="116" t="s">
        <v>1038</v>
      </c>
      <c r="Q116" s="116" t="s">
        <v>1039</v>
      </c>
      <c r="R116" s="116" t="s">
        <v>1045</v>
      </c>
      <c r="S116" s="116" t="s">
        <v>1041</v>
      </c>
      <c r="AL116" s="115" t="s">
        <v>1056</v>
      </c>
      <c r="AM116" s="116">
        <v>959</v>
      </c>
      <c r="AN116" s="116">
        <v>1621.4</v>
      </c>
      <c r="AO116" s="116">
        <v>2416</v>
      </c>
      <c r="AP116" s="116">
        <v>0</v>
      </c>
      <c r="AQ116" s="116">
        <v>0</v>
      </c>
      <c r="AR116" s="116">
        <v>0</v>
      </c>
      <c r="AS116" s="116">
        <v>0</v>
      </c>
      <c r="AT116" s="116">
        <v>0</v>
      </c>
      <c r="AU116" s="116">
        <v>5391.3</v>
      </c>
    </row>
    <row r="117" spans="1:47" ht="15" thickBot="1" x14ac:dyDescent="0.4">
      <c r="A117" s="115" t="s">
        <v>1052</v>
      </c>
      <c r="B117" s="116" t="s">
        <v>1032</v>
      </c>
      <c r="C117" s="116" t="s">
        <v>1032</v>
      </c>
      <c r="D117" s="116" t="s">
        <v>1032</v>
      </c>
      <c r="E117" s="116" t="s">
        <v>1032</v>
      </c>
      <c r="F117" s="116" t="s">
        <v>1032</v>
      </c>
      <c r="G117" s="116" t="s">
        <v>1047</v>
      </c>
      <c r="H117" s="116" t="s">
        <v>1032</v>
      </c>
      <c r="I117" s="116" t="s">
        <v>1032</v>
      </c>
      <c r="J117" s="116" t="s">
        <v>1050</v>
      </c>
      <c r="K117" s="116" t="s">
        <v>1032</v>
      </c>
      <c r="L117" s="116" t="s">
        <v>1032</v>
      </c>
      <c r="M117" s="116" t="s">
        <v>1032</v>
      </c>
      <c r="N117" s="116" t="s">
        <v>1032</v>
      </c>
      <c r="O117" s="116" t="s">
        <v>1032</v>
      </c>
      <c r="P117" s="116" t="s">
        <v>1038</v>
      </c>
      <c r="Q117" s="116" t="s">
        <v>1039</v>
      </c>
      <c r="R117" s="116" t="s">
        <v>1045</v>
      </c>
      <c r="S117" s="116" t="s">
        <v>1041</v>
      </c>
      <c r="AL117" s="115" t="s">
        <v>1059</v>
      </c>
      <c r="AM117" s="116">
        <v>959</v>
      </c>
      <c r="AN117" s="116">
        <v>1621.4</v>
      </c>
      <c r="AO117" s="116">
        <v>2416</v>
      </c>
      <c r="AP117" s="116">
        <v>0</v>
      </c>
      <c r="AQ117" s="116">
        <v>0</v>
      </c>
      <c r="AR117" s="116">
        <v>0</v>
      </c>
      <c r="AS117" s="116">
        <v>0</v>
      </c>
      <c r="AT117" s="116">
        <v>0</v>
      </c>
      <c r="AU117" s="116">
        <v>5391.3</v>
      </c>
    </row>
    <row r="118" spans="1:47" ht="15" thickBot="1" x14ac:dyDescent="0.4">
      <c r="A118" s="115" t="s">
        <v>1053</v>
      </c>
      <c r="B118" s="116" t="s">
        <v>1032</v>
      </c>
      <c r="C118" s="116" t="s">
        <v>1032</v>
      </c>
      <c r="D118" s="116" t="s">
        <v>1032</v>
      </c>
      <c r="E118" s="116" t="s">
        <v>1032</v>
      </c>
      <c r="F118" s="116" t="s">
        <v>1032</v>
      </c>
      <c r="G118" s="116" t="s">
        <v>1047</v>
      </c>
      <c r="H118" s="116" t="s">
        <v>1032</v>
      </c>
      <c r="I118" s="116" t="s">
        <v>1032</v>
      </c>
      <c r="J118" s="116" t="s">
        <v>1050</v>
      </c>
      <c r="K118" s="116" t="s">
        <v>1032</v>
      </c>
      <c r="L118" s="116" t="s">
        <v>1032</v>
      </c>
      <c r="M118" s="116" t="s">
        <v>1032</v>
      </c>
      <c r="N118" s="116" t="s">
        <v>1032</v>
      </c>
      <c r="O118" s="116" t="s">
        <v>1032</v>
      </c>
      <c r="P118" s="116" t="s">
        <v>1038</v>
      </c>
      <c r="Q118" s="116" t="s">
        <v>1054</v>
      </c>
      <c r="R118" s="116" t="s">
        <v>1045</v>
      </c>
      <c r="S118" s="116" t="s">
        <v>1055</v>
      </c>
      <c r="AL118" s="115" t="s">
        <v>1061</v>
      </c>
      <c r="AM118" s="116">
        <v>959</v>
      </c>
      <c r="AN118" s="116">
        <v>1621.4</v>
      </c>
      <c r="AO118" s="116">
        <v>2416</v>
      </c>
      <c r="AP118" s="116">
        <v>0</v>
      </c>
      <c r="AQ118" s="116">
        <v>0</v>
      </c>
      <c r="AR118" s="116">
        <v>0</v>
      </c>
      <c r="AS118" s="116">
        <v>0</v>
      </c>
      <c r="AT118" s="116">
        <v>0</v>
      </c>
      <c r="AU118" s="116">
        <v>5391.3</v>
      </c>
    </row>
    <row r="119" spans="1:47" ht="15" thickBot="1" x14ac:dyDescent="0.4">
      <c r="A119" s="115" t="s">
        <v>1056</v>
      </c>
      <c r="B119" s="116" t="s">
        <v>1032</v>
      </c>
      <c r="C119" s="116" t="s">
        <v>1032</v>
      </c>
      <c r="D119" s="116" t="s">
        <v>1032</v>
      </c>
      <c r="E119" s="116" t="s">
        <v>1032</v>
      </c>
      <c r="F119" s="116" t="s">
        <v>1032</v>
      </c>
      <c r="G119" s="116" t="s">
        <v>1057</v>
      </c>
      <c r="H119" s="116" t="s">
        <v>1032</v>
      </c>
      <c r="I119" s="116" t="s">
        <v>1032</v>
      </c>
      <c r="J119" s="116" t="s">
        <v>1050</v>
      </c>
      <c r="K119" s="116" t="s">
        <v>1032</v>
      </c>
      <c r="L119" s="116" t="s">
        <v>1032</v>
      </c>
      <c r="M119" s="116" t="s">
        <v>1032</v>
      </c>
      <c r="N119" s="116" t="s">
        <v>1032</v>
      </c>
      <c r="O119" s="116" t="s">
        <v>1032</v>
      </c>
      <c r="P119" s="116" t="s">
        <v>1058</v>
      </c>
      <c r="Q119" s="116" t="s">
        <v>1054</v>
      </c>
      <c r="R119" s="116" t="s">
        <v>1045</v>
      </c>
      <c r="S119" s="116" t="s">
        <v>1055</v>
      </c>
      <c r="AL119" s="115" t="s">
        <v>1063</v>
      </c>
      <c r="AM119" s="116">
        <v>959</v>
      </c>
      <c r="AN119" s="116">
        <v>1621.4</v>
      </c>
      <c r="AO119" s="116">
        <v>2416</v>
      </c>
      <c r="AP119" s="116">
        <v>0</v>
      </c>
      <c r="AQ119" s="116">
        <v>0</v>
      </c>
      <c r="AR119" s="116">
        <v>0</v>
      </c>
      <c r="AS119" s="116">
        <v>0</v>
      </c>
      <c r="AT119" s="116">
        <v>0</v>
      </c>
      <c r="AU119" s="116">
        <v>3948.4</v>
      </c>
    </row>
    <row r="120" spans="1:47" ht="15" thickBot="1" x14ac:dyDescent="0.4">
      <c r="A120" s="115" t="s">
        <v>1059</v>
      </c>
      <c r="B120" s="116" t="s">
        <v>1032</v>
      </c>
      <c r="C120" s="116" t="s">
        <v>1032</v>
      </c>
      <c r="D120" s="116" t="s">
        <v>1032</v>
      </c>
      <c r="E120" s="116" t="s">
        <v>1032</v>
      </c>
      <c r="F120" s="116" t="s">
        <v>1032</v>
      </c>
      <c r="G120" s="116" t="s">
        <v>1057</v>
      </c>
      <c r="H120" s="116" t="s">
        <v>1032</v>
      </c>
      <c r="I120" s="116" t="s">
        <v>1032</v>
      </c>
      <c r="J120" s="116" t="s">
        <v>1050</v>
      </c>
      <c r="K120" s="116" t="s">
        <v>1032</v>
      </c>
      <c r="L120" s="116" t="s">
        <v>1032</v>
      </c>
      <c r="M120" s="116" t="s">
        <v>1032</v>
      </c>
      <c r="N120" s="116" t="s">
        <v>1032</v>
      </c>
      <c r="O120" s="116" t="s">
        <v>1032</v>
      </c>
      <c r="P120" s="116" t="s">
        <v>1060</v>
      </c>
      <c r="Q120" s="116" t="s">
        <v>1032</v>
      </c>
      <c r="R120" s="116" t="s">
        <v>1045</v>
      </c>
      <c r="S120" s="116" t="s">
        <v>1055</v>
      </c>
      <c r="AL120" s="115" t="s">
        <v>1064</v>
      </c>
      <c r="AM120" s="116">
        <v>959</v>
      </c>
      <c r="AN120" s="116">
        <v>1621.4</v>
      </c>
      <c r="AO120" s="116">
        <v>2416</v>
      </c>
      <c r="AP120" s="116">
        <v>0</v>
      </c>
      <c r="AQ120" s="116">
        <v>0</v>
      </c>
      <c r="AR120" s="116">
        <v>0</v>
      </c>
      <c r="AS120" s="116">
        <v>0</v>
      </c>
      <c r="AT120" s="116">
        <v>0</v>
      </c>
      <c r="AU120" s="116">
        <v>3948.4</v>
      </c>
    </row>
    <row r="121" spans="1:47" ht="15" thickBot="1" x14ac:dyDescent="0.4">
      <c r="A121" s="115" t="s">
        <v>1061</v>
      </c>
      <c r="B121" s="116" t="s">
        <v>1032</v>
      </c>
      <c r="C121" s="116" t="s">
        <v>1032</v>
      </c>
      <c r="D121" s="116" t="s">
        <v>1032</v>
      </c>
      <c r="E121" s="116" t="s">
        <v>1032</v>
      </c>
      <c r="F121" s="116" t="s">
        <v>1032</v>
      </c>
      <c r="G121" s="116" t="s">
        <v>1032</v>
      </c>
      <c r="H121" s="116" t="s">
        <v>1032</v>
      </c>
      <c r="I121" s="116" t="s">
        <v>1032</v>
      </c>
      <c r="J121" s="116" t="s">
        <v>1050</v>
      </c>
      <c r="K121" s="116" t="s">
        <v>1032</v>
      </c>
      <c r="L121" s="116" t="s">
        <v>1032</v>
      </c>
      <c r="M121" s="116" t="s">
        <v>1032</v>
      </c>
      <c r="N121" s="116" t="s">
        <v>1032</v>
      </c>
      <c r="O121" s="116" t="s">
        <v>1032</v>
      </c>
      <c r="P121" s="116" t="s">
        <v>1060</v>
      </c>
      <c r="Q121" s="116" t="s">
        <v>1032</v>
      </c>
      <c r="R121" s="116" t="s">
        <v>1062</v>
      </c>
      <c r="S121" s="116" t="s">
        <v>1055</v>
      </c>
      <c r="AL121" s="115" t="s">
        <v>1065</v>
      </c>
      <c r="AM121" s="116">
        <v>959</v>
      </c>
      <c r="AN121" s="116">
        <v>1602.4</v>
      </c>
      <c r="AO121" s="116">
        <v>2416</v>
      </c>
      <c r="AP121" s="116">
        <v>0</v>
      </c>
      <c r="AQ121" s="116">
        <v>0</v>
      </c>
      <c r="AR121" s="116">
        <v>0</v>
      </c>
      <c r="AS121" s="116">
        <v>0</v>
      </c>
      <c r="AT121" s="116">
        <v>0</v>
      </c>
      <c r="AU121" s="116">
        <v>3948.4</v>
      </c>
    </row>
    <row r="122" spans="1:47" ht="15" thickBot="1" x14ac:dyDescent="0.4">
      <c r="A122" s="115" t="s">
        <v>1063</v>
      </c>
      <c r="B122" s="116" t="s">
        <v>1032</v>
      </c>
      <c r="C122" s="116" t="s">
        <v>1032</v>
      </c>
      <c r="D122" s="116" t="s">
        <v>1032</v>
      </c>
      <c r="E122" s="116" t="s">
        <v>1032</v>
      </c>
      <c r="F122" s="116" t="s">
        <v>1032</v>
      </c>
      <c r="G122" s="116" t="s">
        <v>1032</v>
      </c>
      <c r="H122" s="116" t="s">
        <v>1032</v>
      </c>
      <c r="I122" s="116" t="s">
        <v>1032</v>
      </c>
      <c r="J122" s="116" t="s">
        <v>1050</v>
      </c>
      <c r="K122" s="116" t="s">
        <v>1032</v>
      </c>
      <c r="L122" s="116" t="s">
        <v>1032</v>
      </c>
      <c r="M122" s="116" t="s">
        <v>1032</v>
      </c>
      <c r="N122" s="116" t="s">
        <v>1032</v>
      </c>
      <c r="O122" s="116" t="s">
        <v>1032</v>
      </c>
      <c r="P122" s="116" t="s">
        <v>1060</v>
      </c>
      <c r="Q122" s="116" t="s">
        <v>1032</v>
      </c>
      <c r="R122" s="116" t="s">
        <v>1062</v>
      </c>
      <c r="S122" s="116" t="s">
        <v>1055</v>
      </c>
      <c r="AL122" s="115" t="s">
        <v>1067</v>
      </c>
      <c r="AM122" s="116">
        <v>959</v>
      </c>
      <c r="AN122" s="116">
        <v>1602.4</v>
      </c>
      <c r="AO122" s="116">
        <v>2416</v>
      </c>
      <c r="AP122" s="116">
        <v>0</v>
      </c>
      <c r="AQ122" s="116">
        <v>0</v>
      </c>
      <c r="AR122" s="116">
        <v>0</v>
      </c>
      <c r="AS122" s="116">
        <v>0</v>
      </c>
      <c r="AT122" s="116">
        <v>0</v>
      </c>
      <c r="AU122" s="116">
        <v>3948.4</v>
      </c>
    </row>
    <row r="123" spans="1:47" ht="15" thickBot="1" x14ac:dyDescent="0.4">
      <c r="A123" s="115" t="s">
        <v>1064</v>
      </c>
      <c r="B123" s="116" t="s">
        <v>1032</v>
      </c>
      <c r="C123" s="116" t="s">
        <v>1032</v>
      </c>
      <c r="D123" s="116" t="s">
        <v>1032</v>
      </c>
      <c r="E123" s="116" t="s">
        <v>1032</v>
      </c>
      <c r="F123" s="116" t="s">
        <v>1032</v>
      </c>
      <c r="G123" s="116" t="s">
        <v>1032</v>
      </c>
      <c r="H123" s="116" t="s">
        <v>1032</v>
      </c>
      <c r="I123" s="116" t="s">
        <v>1032</v>
      </c>
      <c r="J123" s="116" t="s">
        <v>1050</v>
      </c>
      <c r="K123" s="116" t="s">
        <v>1032</v>
      </c>
      <c r="L123" s="116" t="s">
        <v>1032</v>
      </c>
      <c r="M123" s="116" t="s">
        <v>1032</v>
      </c>
      <c r="N123" s="116" t="s">
        <v>1032</v>
      </c>
      <c r="O123" s="116" t="s">
        <v>1032</v>
      </c>
      <c r="P123" s="116" t="s">
        <v>1032</v>
      </c>
      <c r="Q123" s="116" t="s">
        <v>1032</v>
      </c>
      <c r="R123" s="116" t="s">
        <v>1062</v>
      </c>
      <c r="S123" s="116" t="s">
        <v>1055</v>
      </c>
      <c r="AL123" s="115" t="s">
        <v>1068</v>
      </c>
      <c r="AM123" s="116">
        <v>959</v>
      </c>
      <c r="AN123" s="116">
        <v>1602.4</v>
      </c>
      <c r="AO123" s="116">
        <v>2416</v>
      </c>
      <c r="AP123" s="116">
        <v>0</v>
      </c>
      <c r="AQ123" s="116">
        <v>0</v>
      </c>
      <c r="AR123" s="116">
        <v>0</v>
      </c>
      <c r="AS123" s="116">
        <v>0</v>
      </c>
      <c r="AT123" s="116">
        <v>0</v>
      </c>
      <c r="AU123" s="116">
        <v>1183.0999999999999</v>
      </c>
    </row>
    <row r="124" spans="1:47" ht="15" thickBot="1" x14ac:dyDescent="0.4">
      <c r="A124" s="115" t="s">
        <v>1065</v>
      </c>
      <c r="B124" s="116" t="s">
        <v>1032</v>
      </c>
      <c r="C124" s="116" t="s">
        <v>1032</v>
      </c>
      <c r="D124" s="116" t="s">
        <v>1032</v>
      </c>
      <c r="E124" s="116" t="s">
        <v>1032</v>
      </c>
      <c r="F124" s="116" t="s">
        <v>1032</v>
      </c>
      <c r="G124" s="116" t="s">
        <v>1032</v>
      </c>
      <c r="H124" s="116" t="s">
        <v>1032</v>
      </c>
      <c r="I124" s="116" t="s">
        <v>1032</v>
      </c>
      <c r="J124" s="116" t="s">
        <v>1050</v>
      </c>
      <c r="K124" s="116" t="s">
        <v>1032</v>
      </c>
      <c r="L124" s="116" t="s">
        <v>1032</v>
      </c>
      <c r="M124" s="116" t="s">
        <v>1032</v>
      </c>
      <c r="N124" s="116" t="s">
        <v>1032</v>
      </c>
      <c r="O124" s="116" t="s">
        <v>1032</v>
      </c>
      <c r="P124" s="116" t="s">
        <v>1032</v>
      </c>
      <c r="Q124" s="116" t="s">
        <v>1032</v>
      </c>
      <c r="R124" s="116" t="s">
        <v>1066</v>
      </c>
      <c r="S124" s="116" t="s">
        <v>1055</v>
      </c>
      <c r="AL124" s="115" t="s">
        <v>1069</v>
      </c>
      <c r="AM124" s="116">
        <v>959</v>
      </c>
      <c r="AN124" s="116">
        <v>1602.4</v>
      </c>
      <c r="AO124" s="116">
        <v>2416</v>
      </c>
      <c r="AP124" s="116">
        <v>0</v>
      </c>
      <c r="AQ124" s="116">
        <v>0</v>
      </c>
      <c r="AR124" s="116">
        <v>0</v>
      </c>
      <c r="AS124" s="116">
        <v>0</v>
      </c>
      <c r="AT124" s="116">
        <v>0</v>
      </c>
      <c r="AU124" s="116">
        <v>1183.0999999999999</v>
      </c>
    </row>
    <row r="125" spans="1:47" ht="15" thickBot="1" x14ac:dyDescent="0.4">
      <c r="A125" s="115" t="s">
        <v>1067</v>
      </c>
      <c r="B125" s="116" t="s">
        <v>1032</v>
      </c>
      <c r="C125" s="116" t="s">
        <v>1032</v>
      </c>
      <c r="D125" s="116" t="s">
        <v>1032</v>
      </c>
      <c r="E125" s="116" t="s">
        <v>1032</v>
      </c>
      <c r="F125" s="116" t="s">
        <v>1032</v>
      </c>
      <c r="G125" s="116" t="s">
        <v>1032</v>
      </c>
      <c r="H125" s="116" t="s">
        <v>1032</v>
      </c>
      <c r="I125" s="116" t="s">
        <v>1032</v>
      </c>
      <c r="J125" s="116" t="s">
        <v>1050</v>
      </c>
      <c r="K125" s="116" t="s">
        <v>1032</v>
      </c>
      <c r="L125" s="116" t="s">
        <v>1032</v>
      </c>
      <c r="M125" s="116" t="s">
        <v>1032</v>
      </c>
      <c r="N125" s="116" t="s">
        <v>1032</v>
      </c>
      <c r="O125" s="116" t="s">
        <v>1032</v>
      </c>
      <c r="P125" s="116" t="s">
        <v>1032</v>
      </c>
      <c r="Q125" s="116" t="s">
        <v>1032</v>
      </c>
      <c r="R125" s="116" t="s">
        <v>1066</v>
      </c>
      <c r="S125" s="116" t="s">
        <v>1055</v>
      </c>
      <c r="AL125" s="115" t="s">
        <v>1070</v>
      </c>
      <c r="AM125" s="116">
        <v>959</v>
      </c>
      <c r="AN125" s="116">
        <v>1602.4</v>
      </c>
      <c r="AO125" s="116">
        <v>2416</v>
      </c>
      <c r="AP125" s="116">
        <v>0</v>
      </c>
      <c r="AQ125" s="116">
        <v>0</v>
      </c>
      <c r="AR125" s="116">
        <v>0</v>
      </c>
      <c r="AS125" s="116">
        <v>0</v>
      </c>
      <c r="AT125" s="116">
        <v>0</v>
      </c>
      <c r="AU125" s="116">
        <v>1183.0999999999999</v>
      </c>
    </row>
    <row r="126" spans="1:47" ht="15" thickBot="1" x14ac:dyDescent="0.4">
      <c r="A126" s="115" t="s">
        <v>1068</v>
      </c>
      <c r="B126" s="116" t="s">
        <v>1032</v>
      </c>
      <c r="C126" s="116" t="s">
        <v>1032</v>
      </c>
      <c r="D126" s="116" t="s">
        <v>1032</v>
      </c>
      <c r="E126" s="116" t="s">
        <v>1032</v>
      </c>
      <c r="F126" s="116" t="s">
        <v>1032</v>
      </c>
      <c r="G126" s="116" t="s">
        <v>1032</v>
      </c>
      <c r="H126" s="116" t="s">
        <v>1032</v>
      </c>
      <c r="I126" s="116" t="s">
        <v>1032</v>
      </c>
      <c r="J126" s="116" t="s">
        <v>1050</v>
      </c>
      <c r="K126" s="116" t="s">
        <v>1032</v>
      </c>
      <c r="L126" s="116" t="s">
        <v>1032</v>
      </c>
      <c r="M126" s="116" t="s">
        <v>1032</v>
      </c>
      <c r="N126" s="116" t="s">
        <v>1032</v>
      </c>
      <c r="O126" s="116" t="s">
        <v>1032</v>
      </c>
      <c r="P126" s="116" t="s">
        <v>1032</v>
      </c>
      <c r="Q126" s="116" t="s">
        <v>1032</v>
      </c>
      <c r="R126" s="116" t="s">
        <v>1066</v>
      </c>
      <c r="S126" s="116" t="s">
        <v>1055</v>
      </c>
      <c r="AL126" s="115" t="s">
        <v>1071</v>
      </c>
      <c r="AM126" s="116">
        <v>959</v>
      </c>
      <c r="AN126" s="116">
        <v>1602.4</v>
      </c>
      <c r="AO126" s="116">
        <v>2416</v>
      </c>
      <c r="AP126" s="116">
        <v>0</v>
      </c>
      <c r="AQ126" s="116">
        <v>0</v>
      </c>
      <c r="AR126" s="116">
        <v>0</v>
      </c>
      <c r="AS126" s="116">
        <v>0</v>
      </c>
      <c r="AT126" s="116">
        <v>0</v>
      </c>
      <c r="AU126" s="116">
        <v>0</v>
      </c>
    </row>
    <row r="127" spans="1:47" ht="15" thickBot="1" x14ac:dyDescent="0.4">
      <c r="A127" s="115" t="s">
        <v>1069</v>
      </c>
      <c r="B127" s="116" t="s">
        <v>1032</v>
      </c>
      <c r="C127" s="116" t="s">
        <v>1032</v>
      </c>
      <c r="D127" s="116" t="s">
        <v>1032</v>
      </c>
      <c r="E127" s="116" t="s">
        <v>1032</v>
      </c>
      <c r="F127" s="116" t="s">
        <v>1032</v>
      </c>
      <c r="G127" s="116" t="s">
        <v>1032</v>
      </c>
      <c r="H127" s="116" t="s">
        <v>1032</v>
      </c>
      <c r="I127" s="116" t="s">
        <v>1032</v>
      </c>
      <c r="J127" s="116" t="s">
        <v>1050</v>
      </c>
      <c r="K127" s="116" t="s">
        <v>1032</v>
      </c>
      <c r="L127" s="116" t="s">
        <v>1032</v>
      </c>
      <c r="M127" s="116" t="s">
        <v>1032</v>
      </c>
      <c r="N127" s="116" t="s">
        <v>1032</v>
      </c>
      <c r="O127" s="116" t="s">
        <v>1032</v>
      </c>
      <c r="P127" s="116" t="s">
        <v>1032</v>
      </c>
      <c r="Q127" s="116" t="s">
        <v>1032</v>
      </c>
      <c r="R127" s="116" t="s">
        <v>1066</v>
      </c>
      <c r="S127" s="116" t="s">
        <v>1055</v>
      </c>
      <c r="AL127" s="115" t="s">
        <v>1072</v>
      </c>
      <c r="AM127" s="116">
        <v>959</v>
      </c>
      <c r="AN127" s="116">
        <v>1602.4</v>
      </c>
      <c r="AO127" s="116">
        <v>2416</v>
      </c>
      <c r="AP127" s="116">
        <v>0</v>
      </c>
      <c r="AQ127" s="116">
        <v>0</v>
      </c>
      <c r="AR127" s="116">
        <v>0</v>
      </c>
      <c r="AS127" s="116">
        <v>0</v>
      </c>
      <c r="AT127" s="116">
        <v>0</v>
      </c>
      <c r="AU127" s="116">
        <v>0</v>
      </c>
    </row>
    <row r="128" spans="1:47" ht="15" thickBot="1" x14ac:dyDescent="0.4">
      <c r="A128" s="115" t="s">
        <v>1070</v>
      </c>
      <c r="B128" s="116" t="s">
        <v>1032</v>
      </c>
      <c r="C128" s="116" t="s">
        <v>1032</v>
      </c>
      <c r="D128" s="116" t="s">
        <v>1032</v>
      </c>
      <c r="E128" s="116" t="s">
        <v>1032</v>
      </c>
      <c r="F128" s="116" t="s">
        <v>1032</v>
      </c>
      <c r="G128" s="116" t="s">
        <v>1032</v>
      </c>
      <c r="H128" s="116" t="s">
        <v>1032</v>
      </c>
      <c r="I128" s="116" t="s">
        <v>1032</v>
      </c>
      <c r="J128" s="116" t="s">
        <v>1050</v>
      </c>
      <c r="K128" s="116" t="s">
        <v>1032</v>
      </c>
      <c r="L128" s="116" t="s">
        <v>1032</v>
      </c>
      <c r="M128" s="116" t="s">
        <v>1032</v>
      </c>
      <c r="N128" s="116" t="s">
        <v>1032</v>
      </c>
      <c r="O128" s="116" t="s">
        <v>1032</v>
      </c>
      <c r="P128" s="116" t="s">
        <v>1032</v>
      </c>
      <c r="Q128" s="116" t="s">
        <v>1032</v>
      </c>
      <c r="R128" s="116" t="s">
        <v>1066</v>
      </c>
      <c r="S128" s="116" t="s">
        <v>1055</v>
      </c>
      <c r="AL128" s="115" t="s">
        <v>1073</v>
      </c>
      <c r="AM128" s="116">
        <v>959</v>
      </c>
      <c r="AN128" s="116">
        <v>1423.9</v>
      </c>
      <c r="AO128" s="116">
        <v>2416</v>
      </c>
      <c r="AP128" s="116">
        <v>0</v>
      </c>
      <c r="AQ128" s="116">
        <v>0</v>
      </c>
      <c r="AR128" s="116">
        <v>0</v>
      </c>
      <c r="AS128" s="116">
        <v>0</v>
      </c>
      <c r="AT128" s="116">
        <v>0</v>
      </c>
      <c r="AU128" s="116">
        <v>0</v>
      </c>
    </row>
    <row r="129" spans="1:51" ht="15" thickBot="1" x14ac:dyDescent="0.4">
      <c r="A129" s="115" t="s">
        <v>1071</v>
      </c>
      <c r="B129" s="116" t="s">
        <v>1032</v>
      </c>
      <c r="C129" s="116" t="s">
        <v>1032</v>
      </c>
      <c r="D129" s="116" t="s">
        <v>1032</v>
      </c>
      <c r="E129" s="116" t="s">
        <v>1032</v>
      </c>
      <c r="F129" s="116" t="s">
        <v>1032</v>
      </c>
      <c r="G129" s="116" t="s">
        <v>1032</v>
      </c>
      <c r="H129" s="116" t="s">
        <v>1032</v>
      </c>
      <c r="I129" s="116" t="s">
        <v>1032</v>
      </c>
      <c r="J129" s="116" t="s">
        <v>1050</v>
      </c>
      <c r="K129" s="116" t="s">
        <v>1032</v>
      </c>
      <c r="L129" s="116" t="s">
        <v>1032</v>
      </c>
      <c r="M129" s="116" t="s">
        <v>1032</v>
      </c>
      <c r="N129" s="116" t="s">
        <v>1032</v>
      </c>
      <c r="O129" s="116" t="s">
        <v>1032</v>
      </c>
      <c r="P129" s="116" t="s">
        <v>1032</v>
      </c>
      <c r="Q129" s="116" t="s">
        <v>1032</v>
      </c>
      <c r="R129" s="116" t="s">
        <v>1066</v>
      </c>
      <c r="S129" s="116" t="s">
        <v>1032</v>
      </c>
      <c r="AL129" s="115" t="s">
        <v>1074</v>
      </c>
      <c r="AM129" s="116">
        <v>959</v>
      </c>
      <c r="AN129" s="116">
        <v>1423.9</v>
      </c>
      <c r="AO129" s="116">
        <v>2416</v>
      </c>
      <c r="AP129" s="116">
        <v>0</v>
      </c>
      <c r="AQ129" s="116">
        <v>0</v>
      </c>
      <c r="AR129" s="116">
        <v>0</v>
      </c>
      <c r="AS129" s="116">
        <v>0</v>
      </c>
      <c r="AT129" s="116">
        <v>0</v>
      </c>
      <c r="AU129" s="116">
        <v>0</v>
      </c>
    </row>
    <row r="130" spans="1:51" ht="15" thickBot="1" x14ac:dyDescent="0.4">
      <c r="A130" s="115" t="s">
        <v>1072</v>
      </c>
      <c r="B130" s="116" t="s">
        <v>1032</v>
      </c>
      <c r="C130" s="116" t="s">
        <v>1032</v>
      </c>
      <c r="D130" s="116" t="s">
        <v>1032</v>
      </c>
      <c r="E130" s="116" t="s">
        <v>1032</v>
      </c>
      <c r="F130" s="116" t="s">
        <v>1032</v>
      </c>
      <c r="G130" s="116" t="s">
        <v>1032</v>
      </c>
      <c r="H130" s="116" t="s">
        <v>1032</v>
      </c>
      <c r="I130" s="116" t="s">
        <v>1032</v>
      </c>
      <c r="J130" s="116" t="s">
        <v>1050</v>
      </c>
      <c r="K130" s="116" t="s">
        <v>1032</v>
      </c>
      <c r="L130" s="116" t="s">
        <v>1032</v>
      </c>
      <c r="M130" s="116" t="s">
        <v>1032</v>
      </c>
      <c r="N130" s="116" t="s">
        <v>1032</v>
      </c>
      <c r="O130" s="116" t="s">
        <v>1032</v>
      </c>
      <c r="P130" s="116" t="s">
        <v>1032</v>
      </c>
      <c r="Q130" s="116" t="s">
        <v>1032</v>
      </c>
      <c r="R130" s="116" t="s">
        <v>1066</v>
      </c>
      <c r="S130" s="116" t="s">
        <v>1032</v>
      </c>
      <c r="AL130" s="115" t="s">
        <v>1075</v>
      </c>
      <c r="AM130" s="116">
        <v>959</v>
      </c>
      <c r="AN130" s="116">
        <v>1423.9</v>
      </c>
      <c r="AO130" s="116">
        <v>2416</v>
      </c>
      <c r="AP130" s="116">
        <v>0</v>
      </c>
      <c r="AQ130" s="116">
        <v>0</v>
      </c>
      <c r="AR130" s="116">
        <v>0</v>
      </c>
      <c r="AS130" s="116">
        <v>0</v>
      </c>
      <c r="AT130" s="116">
        <v>0</v>
      </c>
      <c r="AU130" s="116">
        <v>0</v>
      </c>
    </row>
    <row r="131" spans="1:51" ht="15" thickBot="1" x14ac:dyDescent="0.4">
      <c r="A131" s="115" t="s">
        <v>1073</v>
      </c>
      <c r="B131" s="116" t="s">
        <v>1032</v>
      </c>
      <c r="C131" s="116" t="s">
        <v>1032</v>
      </c>
      <c r="D131" s="116" t="s">
        <v>1032</v>
      </c>
      <c r="E131" s="116" t="s">
        <v>1032</v>
      </c>
      <c r="F131" s="116" t="s">
        <v>1032</v>
      </c>
      <c r="G131" s="116" t="s">
        <v>1032</v>
      </c>
      <c r="H131" s="116" t="s">
        <v>1032</v>
      </c>
      <c r="I131" s="116" t="s">
        <v>1032</v>
      </c>
      <c r="J131" s="116" t="s">
        <v>1050</v>
      </c>
      <c r="K131" s="116" t="s">
        <v>1032</v>
      </c>
      <c r="L131" s="116" t="s">
        <v>1032</v>
      </c>
      <c r="M131" s="116" t="s">
        <v>1032</v>
      </c>
      <c r="N131" s="116" t="s">
        <v>1032</v>
      </c>
      <c r="O131" s="116" t="s">
        <v>1032</v>
      </c>
      <c r="P131" s="116" t="s">
        <v>1032</v>
      </c>
      <c r="Q131" s="116" t="s">
        <v>1032</v>
      </c>
      <c r="R131" s="116" t="s">
        <v>1066</v>
      </c>
      <c r="S131" s="116" t="s">
        <v>1032</v>
      </c>
      <c r="AL131" s="115" t="s">
        <v>1076</v>
      </c>
      <c r="AM131" s="116">
        <v>959</v>
      </c>
      <c r="AN131" s="116">
        <v>0</v>
      </c>
      <c r="AO131" s="116">
        <v>2416</v>
      </c>
      <c r="AP131" s="116">
        <v>0</v>
      </c>
      <c r="AQ131" s="116">
        <v>0</v>
      </c>
      <c r="AR131" s="116">
        <v>0</v>
      </c>
      <c r="AS131" s="116">
        <v>0</v>
      </c>
      <c r="AT131" s="116">
        <v>0</v>
      </c>
      <c r="AU131" s="116">
        <v>0</v>
      </c>
    </row>
    <row r="132" spans="1:51" ht="15" thickBot="1" x14ac:dyDescent="0.4">
      <c r="A132" s="115" t="s">
        <v>1074</v>
      </c>
      <c r="B132" s="116" t="s">
        <v>1032</v>
      </c>
      <c r="C132" s="116" t="s">
        <v>1032</v>
      </c>
      <c r="D132" s="116" t="s">
        <v>1032</v>
      </c>
      <c r="E132" s="116" t="s">
        <v>1032</v>
      </c>
      <c r="F132" s="116" t="s">
        <v>1032</v>
      </c>
      <c r="G132" s="116" t="s">
        <v>1032</v>
      </c>
      <c r="H132" s="116" t="s">
        <v>1032</v>
      </c>
      <c r="I132" s="116" t="s">
        <v>1032</v>
      </c>
      <c r="J132" s="116" t="s">
        <v>1050</v>
      </c>
      <c r="K132" s="116" t="s">
        <v>1032</v>
      </c>
      <c r="L132" s="116" t="s">
        <v>1032</v>
      </c>
      <c r="M132" s="116" t="s">
        <v>1032</v>
      </c>
      <c r="N132" s="116" t="s">
        <v>1032</v>
      </c>
      <c r="O132" s="116" t="s">
        <v>1032</v>
      </c>
      <c r="P132" s="116" t="s">
        <v>1032</v>
      </c>
      <c r="Q132" s="116" t="s">
        <v>1032</v>
      </c>
      <c r="R132" s="116" t="s">
        <v>1066</v>
      </c>
      <c r="S132" s="116" t="s">
        <v>1032</v>
      </c>
      <c r="AL132" s="115" t="s">
        <v>1077</v>
      </c>
      <c r="AM132" s="116">
        <v>959</v>
      </c>
      <c r="AN132" s="116">
        <v>0</v>
      </c>
      <c r="AO132" s="116">
        <v>2254.4</v>
      </c>
      <c r="AP132" s="116">
        <v>0</v>
      </c>
      <c r="AQ132" s="116">
        <v>0</v>
      </c>
      <c r="AR132" s="116">
        <v>0</v>
      </c>
      <c r="AS132" s="116">
        <v>0</v>
      </c>
      <c r="AT132" s="116">
        <v>0</v>
      </c>
      <c r="AU132" s="116">
        <v>0</v>
      </c>
    </row>
    <row r="133" spans="1:51" ht="15" thickBot="1" x14ac:dyDescent="0.4">
      <c r="A133" s="115" t="s">
        <v>1075</v>
      </c>
      <c r="B133" s="116" t="s">
        <v>1032</v>
      </c>
      <c r="C133" s="116" t="s">
        <v>1032</v>
      </c>
      <c r="D133" s="116" t="s">
        <v>1032</v>
      </c>
      <c r="E133" s="116" t="s">
        <v>1032</v>
      </c>
      <c r="F133" s="116" t="s">
        <v>1032</v>
      </c>
      <c r="G133" s="116" t="s">
        <v>1032</v>
      </c>
      <c r="H133" s="116" t="s">
        <v>1032</v>
      </c>
      <c r="I133" s="116" t="s">
        <v>1032</v>
      </c>
      <c r="J133" s="116" t="s">
        <v>1050</v>
      </c>
      <c r="K133" s="116" t="s">
        <v>1032</v>
      </c>
      <c r="L133" s="116" t="s">
        <v>1032</v>
      </c>
      <c r="M133" s="116" t="s">
        <v>1032</v>
      </c>
      <c r="N133" s="116" t="s">
        <v>1032</v>
      </c>
      <c r="O133" s="116" t="s">
        <v>1032</v>
      </c>
      <c r="P133" s="116" t="s">
        <v>1032</v>
      </c>
      <c r="Q133" s="116" t="s">
        <v>1032</v>
      </c>
      <c r="R133" s="116" t="s">
        <v>1066</v>
      </c>
      <c r="S133" s="116" t="s">
        <v>1032</v>
      </c>
      <c r="AL133" s="115" t="s">
        <v>1078</v>
      </c>
      <c r="AM133" s="116">
        <v>918.9</v>
      </c>
      <c r="AN133" s="116">
        <v>0</v>
      </c>
      <c r="AO133" s="116">
        <v>0</v>
      </c>
      <c r="AP133" s="116">
        <v>0</v>
      </c>
      <c r="AQ133" s="116">
        <v>0</v>
      </c>
      <c r="AR133" s="116">
        <v>0</v>
      </c>
      <c r="AS133" s="116">
        <v>0</v>
      </c>
      <c r="AT133" s="116">
        <v>0</v>
      </c>
      <c r="AU133" s="116">
        <v>0</v>
      </c>
    </row>
    <row r="134" spans="1:51" ht="15" thickBot="1" x14ac:dyDescent="0.4">
      <c r="A134" s="115" t="s">
        <v>1076</v>
      </c>
      <c r="B134" s="116" t="s">
        <v>1032</v>
      </c>
      <c r="C134" s="116" t="s">
        <v>1032</v>
      </c>
      <c r="D134" s="116" t="s">
        <v>1032</v>
      </c>
      <c r="E134" s="116" t="s">
        <v>1032</v>
      </c>
      <c r="F134" s="116" t="s">
        <v>1032</v>
      </c>
      <c r="G134" s="116" t="s">
        <v>1032</v>
      </c>
      <c r="H134" s="116" t="s">
        <v>1032</v>
      </c>
      <c r="I134" s="116" t="s">
        <v>1032</v>
      </c>
      <c r="J134" s="116" t="s">
        <v>1050</v>
      </c>
      <c r="K134" s="116" t="s">
        <v>1032</v>
      </c>
      <c r="L134" s="116" t="s">
        <v>1032</v>
      </c>
      <c r="M134" s="116" t="s">
        <v>1032</v>
      </c>
      <c r="N134" s="116" t="s">
        <v>1032</v>
      </c>
      <c r="O134" s="116" t="s">
        <v>1032</v>
      </c>
      <c r="P134" s="116" t="s">
        <v>1032</v>
      </c>
      <c r="Q134" s="116" t="s">
        <v>1032</v>
      </c>
      <c r="R134" s="116" t="s">
        <v>1032</v>
      </c>
      <c r="S134" s="116" t="s">
        <v>1032</v>
      </c>
      <c r="AL134" s="115" t="s">
        <v>1079</v>
      </c>
      <c r="AM134" s="116">
        <v>0</v>
      </c>
      <c r="AN134" s="116">
        <v>0</v>
      </c>
      <c r="AO134" s="116">
        <v>0</v>
      </c>
      <c r="AP134" s="116">
        <v>0</v>
      </c>
      <c r="AQ134" s="116">
        <v>0</v>
      </c>
      <c r="AR134" s="116">
        <v>0</v>
      </c>
      <c r="AS134" s="116">
        <v>0</v>
      </c>
      <c r="AT134" s="116">
        <v>0</v>
      </c>
      <c r="AU134" s="116">
        <v>0</v>
      </c>
    </row>
    <row r="135" spans="1:51" ht="18.5" thickBot="1" x14ac:dyDescent="0.4">
      <c r="A135" s="115" t="s">
        <v>1077</v>
      </c>
      <c r="B135" s="116" t="s">
        <v>1032</v>
      </c>
      <c r="C135" s="116" t="s">
        <v>1032</v>
      </c>
      <c r="D135" s="116" t="s">
        <v>1032</v>
      </c>
      <c r="E135" s="116" t="s">
        <v>1032</v>
      </c>
      <c r="F135" s="116" t="s">
        <v>1032</v>
      </c>
      <c r="G135" s="116" t="s">
        <v>1032</v>
      </c>
      <c r="H135" s="116" t="s">
        <v>1032</v>
      </c>
      <c r="I135" s="116" t="s">
        <v>1032</v>
      </c>
      <c r="J135" s="116" t="s">
        <v>1050</v>
      </c>
      <c r="K135" s="116" t="s">
        <v>1032</v>
      </c>
      <c r="L135" s="116" t="s">
        <v>1032</v>
      </c>
      <c r="M135" s="116" t="s">
        <v>1032</v>
      </c>
      <c r="N135" s="116" t="s">
        <v>1032</v>
      </c>
      <c r="O135" s="116" t="s">
        <v>1032</v>
      </c>
      <c r="P135" s="116" t="s">
        <v>1032</v>
      </c>
      <c r="Q135" s="116" t="s">
        <v>1032</v>
      </c>
      <c r="R135" s="116" t="s">
        <v>1032</v>
      </c>
      <c r="S135" s="116" t="s">
        <v>1032</v>
      </c>
      <c r="AL135" s="111"/>
    </row>
    <row r="136" spans="1:51" ht="15" thickBot="1" x14ac:dyDescent="0.4">
      <c r="A136" s="115" t="s">
        <v>1078</v>
      </c>
      <c r="B136" s="116" t="s">
        <v>1032</v>
      </c>
      <c r="C136" s="116" t="s">
        <v>1032</v>
      </c>
      <c r="D136" s="116" t="s">
        <v>1032</v>
      </c>
      <c r="E136" s="116" t="s">
        <v>1032</v>
      </c>
      <c r="F136" s="116" t="s">
        <v>1032</v>
      </c>
      <c r="G136" s="116" t="s">
        <v>1032</v>
      </c>
      <c r="H136" s="116" t="s">
        <v>1032</v>
      </c>
      <c r="I136" s="116" t="s">
        <v>1032</v>
      </c>
      <c r="J136" s="116" t="s">
        <v>1032</v>
      </c>
      <c r="K136" s="116" t="s">
        <v>1032</v>
      </c>
      <c r="L136" s="116" t="s">
        <v>1032</v>
      </c>
      <c r="M136" s="116" t="s">
        <v>1032</v>
      </c>
      <c r="N136" s="116" t="s">
        <v>1032</v>
      </c>
      <c r="O136" s="116" t="s">
        <v>1032</v>
      </c>
      <c r="P136" s="116" t="s">
        <v>1032</v>
      </c>
      <c r="Q136" s="116" t="s">
        <v>1032</v>
      </c>
      <c r="R136" s="116" t="s">
        <v>1032</v>
      </c>
      <c r="S136" s="116" t="s">
        <v>1032</v>
      </c>
      <c r="AL136" s="115" t="s">
        <v>1081</v>
      </c>
      <c r="AM136" s="115" t="s">
        <v>981</v>
      </c>
      <c r="AN136" s="115" t="s">
        <v>982</v>
      </c>
      <c r="AO136" s="115" t="s">
        <v>983</v>
      </c>
      <c r="AP136" s="115" t="s">
        <v>984</v>
      </c>
      <c r="AQ136" s="115" t="s">
        <v>985</v>
      </c>
      <c r="AR136" s="115" t="s">
        <v>986</v>
      </c>
      <c r="AS136" s="115" t="s">
        <v>987</v>
      </c>
      <c r="AT136" s="115" t="s">
        <v>988</v>
      </c>
      <c r="AU136" s="115" t="s">
        <v>989</v>
      </c>
      <c r="AV136" s="115" t="s">
        <v>1082</v>
      </c>
      <c r="AW136" s="115" t="s">
        <v>1083</v>
      </c>
      <c r="AX136" s="115" t="s">
        <v>1084</v>
      </c>
      <c r="AY136" s="115" t="s">
        <v>1085</v>
      </c>
    </row>
    <row r="137" spans="1:51" ht="15" thickBot="1" x14ac:dyDescent="0.4">
      <c r="A137" s="115" t="s">
        <v>1079</v>
      </c>
      <c r="B137" s="116" t="s">
        <v>1032</v>
      </c>
      <c r="C137" s="116" t="s">
        <v>1032</v>
      </c>
      <c r="D137" s="116" t="s">
        <v>1032</v>
      </c>
      <c r="E137" s="116" t="s">
        <v>1032</v>
      </c>
      <c r="F137" s="116" t="s">
        <v>1032</v>
      </c>
      <c r="G137" s="116" t="s">
        <v>1032</v>
      </c>
      <c r="H137" s="116" t="s">
        <v>1032</v>
      </c>
      <c r="I137" s="116" t="s">
        <v>1032</v>
      </c>
      <c r="J137" s="116" t="s">
        <v>1032</v>
      </c>
      <c r="K137" s="116" t="s">
        <v>1032</v>
      </c>
      <c r="L137" s="116" t="s">
        <v>1032</v>
      </c>
      <c r="M137" s="116" t="s">
        <v>1032</v>
      </c>
      <c r="N137" s="116" t="s">
        <v>1032</v>
      </c>
      <c r="O137" s="116" t="s">
        <v>1032</v>
      </c>
      <c r="P137" s="116" t="s">
        <v>1032</v>
      </c>
      <c r="Q137" s="116" t="s">
        <v>1032</v>
      </c>
      <c r="R137" s="116" t="s">
        <v>1032</v>
      </c>
      <c r="S137" s="116" t="s">
        <v>1032</v>
      </c>
      <c r="AL137" s="115" t="s">
        <v>1000</v>
      </c>
      <c r="AM137" s="116">
        <v>1805.2</v>
      </c>
      <c r="AN137" s="116">
        <v>1621.4</v>
      </c>
      <c r="AO137" s="116">
        <v>0</v>
      </c>
      <c r="AP137" s="116">
        <v>0</v>
      </c>
      <c r="AQ137" s="116">
        <v>0</v>
      </c>
      <c r="AR137" s="116">
        <v>0</v>
      </c>
      <c r="AS137" s="116">
        <v>0</v>
      </c>
      <c r="AT137" s="116">
        <v>0</v>
      </c>
      <c r="AU137" s="116">
        <v>5391.3</v>
      </c>
      <c r="AV137" s="116">
        <v>8817.9</v>
      </c>
      <c r="AW137" s="116">
        <v>1766</v>
      </c>
      <c r="AX137" s="116">
        <v>-7051.9</v>
      </c>
      <c r="AY137" s="116">
        <v>-399.31</v>
      </c>
    </row>
    <row r="138" spans="1:51" ht="18.5" thickBot="1" x14ac:dyDescent="0.4">
      <c r="A138" s="111"/>
      <c r="V138" t="s">
        <v>1099</v>
      </c>
      <c r="W138" t="s">
        <v>1099</v>
      </c>
      <c r="X138" t="s">
        <v>1099</v>
      </c>
      <c r="Y138" t="s">
        <v>1100</v>
      </c>
      <c r="Z138" t="s">
        <v>1099</v>
      </c>
      <c r="AA138" t="s">
        <v>1101</v>
      </c>
      <c r="AB138" t="s">
        <v>1101</v>
      </c>
      <c r="AC138" t="s">
        <v>1102</v>
      </c>
      <c r="AD138" t="s">
        <v>1102</v>
      </c>
      <c r="AL138" s="115" t="s">
        <v>1001</v>
      </c>
      <c r="AM138" s="116">
        <v>959</v>
      </c>
      <c r="AN138" s="116">
        <v>1423.9</v>
      </c>
      <c r="AO138" s="116">
        <v>5052.8</v>
      </c>
      <c r="AP138" s="116">
        <v>0</v>
      </c>
      <c r="AQ138" s="116">
        <v>0</v>
      </c>
      <c r="AR138" s="116">
        <v>0</v>
      </c>
      <c r="AS138" s="116">
        <v>0</v>
      </c>
      <c r="AT138" s="116">
        <v>0</v>
      </c>
      <c r="AU138" s="116">
        <v>5391.3</v>
      </c>
      <c r="AV138" s="116">
        <v>12827.1</v>
      </c>
      <c r="AW138" s="116">
        <v>10038</v>
      </c>
      <c r="AX138" s="116">
        <v>-2789.1</v>
      </c>
      <c r="AY138" s="116">
        <v>-27.79</v>
      </c>
    </row>
    <row r="139" spans="1:51" ht="20" thickBot="1" x14ac:dyDescent="0.4">
      <c r="A139" s="115" t="s">
        <v>1080</v>
      </c>
      <c r="B139" s="115" t="str">
        <f>B44</f>
        <v>clinical risk groups</v>
      </c>
      <c r="C139" s="115" t="str">
        <f t="shared" ref="C139:S139" si="12">C44</f>
        <v>pregnant women</v>
      </c>
      <c r="D139" s="115" t="str">
        <f t="shared" si="12"/>
        <v>HCWs</v>
      </c>
      <c r="E139" s="115" t="str">
        <f t="shared" si="12"/>
        <v>Staff of long-term care facilities</v>
      </c>
      <c r="F139" s="115" t="str">
        <f t="shared" si="12"/>
        <v>Residents of long-term care facilities</v>
      </c>
      <c r="G139" s="115" t="str">
        <f t="shared" si="12"/>
        <v>Older population groups</v>
      </c>
      <c r="H139" s="115" t="str">
        <f t="shared" si="12"/>
        <v>Population density</v>
      </c>
      <c r="I139" s="115" t="str">
        <f t="shared" si="12"/>
        <v>Urbanisation grade</v>
      </c>
      <c r="J139" s="115" t="str">
        <f t="shared" si="12"/>
        <v>Infection ratio</v>
      </c>
      <c r="K139" s="115" t="str">
        <f t="shared" si="12"/>
        <v>clinical risk groups</v>
      </c>
      <c r="L139" s="115" t="str">
        <f t="shared" si="12"/>
        <v>pregnant women</v>
      </c>
      <c r="M139" s="115" t="str">
        <f t="shared" si="12"/>
        <v>HCWs</v>
      </c>
      <c r="N139" s="115" t="str">
        <f t="shared" si="12"/>
        <v>Staff of long-term care facilities</v>
      </c>
      <c r="O139" s="115" t="str">
        <f t="shared" si="12"/>
        <v>Residents of long-term care facilities</v>
      </c>
      <c r="P139" s="115" t="str">
        <f t="shared" si="12"/>
        <v>Older population groups</v>
      </c>
      <c r="Q139" s="115" t="str">
        <f t="shared" si="12"/>
        <v>Population density</v>
      </c>
      <c r="R139" s="115" t="str">
        <f t="shared" si="12"/>
        <v>Urbanisation grade</v>
      </c>
      <c r="S139" s="115" t="str">
        <f t="shared" si="12"/>
        <v>Infection ratio</v>
      </c>
      <c r="V139" t="str">
        <f>B139</f>
        <v>clinical risk groups</v>
      </c>
      <c r="W139" t="str">
        <f t="shared" ref="W139:AD154" si="13">C139</f>
        <v>pregnant women</v>
      </c>
      <c r="X139" t="str">
        <f t="shared" si="13"/>
        <v>HCWs</v>
      </c>
      <c r="Y139" t="str">
        <f t="shared" si="13"/>
        <v>Staff of long-term care facilities</v>
      </c>
      <c r="Z139" t="str">
        <f t="shared" si="13"/>
        <v>Residents of long-term care facilities</v>
      </c>
      <c r="AA139" t="str">
        <f t="shared" si="13"/>
        <v>Older population groups</v>
      </c>
      <c r="AB139" t="str">
        <f t="shared" si="13"/>
        <v>Population density</v>
      </c>
      <c r="AC139" t="str">
        <f t="shared" si="13"/>
        <v>Urbanisation grade</v>
      </c>
      <c r="AD139" t="str">
        <f t="shared" si="13"/>
        <v>Infection ratio</v>
      </c>
      <c r="AE139" t="str">
        <f>AD139</f>
        <v>Infection ratio</v>
      </c>
      <c r="AF139" t="str">
        <f t="shared" ref="AF139:AF166" si="14">J139</f>
        <v>Infection ratio</v>
      </c>
      <c r="AL139" s="115" t="s">
        <v>1002</v>
      </c>
      <c r="AM139" s="116">
        <v>959</v>
      </c>
      <c r="AN139" s="116">
        <v>1602.4</v>
      </c>
      <c r="AO139" s="116">
        <v>2416</v>
      </c>
      <c r="AP139" s="116">
        <v>0</v>
      </c>
      <c r="AQ139" s="116">
        <v>0</v>
      </c>
      <c r="AR139" s="116">
        <v>0</v>
      </c>
      <c r="AS139" s="116">
        <v>0</v>
      </c>
      <c r="AT139" s="116">
        <v>0</v>
      </c>
      <c r="AU139" s="116">
        <v>5391.3</v>
      </c>
      <c r="AV139" s="116">
        <v>10368.799999999999</v>
      </c>
      <c r="AW139" s="116">
        <v>9783</v>
      </c>
      <c r="AX139" s="116">
        <v>-585.79999999999995</v>
      </c>
      <c r="AY139" s="116">
        <v>-5.99</v>
      </c>
    </row>
    <row r="140" spans="1:51" ht="15" thickBot="1" x14ac:dyDescent="0.4">
      <c r="A140" s="115" t="s">
        <v>1028</v>
      </c>
      <c r="B140" s="116">
        <v>3984.6</v>
      </c>
      <c r="C140" s="116">
        <v>428.9</v>
      </c>
      <c r="D140" s="116">
        <v>9677.7000000000007</v>
      </c>
      <c r="E140" s="116">
        <v>0</v>
      </c>
      <c r="F140" s="116">
        <v>649.1</v>
      </c>
      <c r="G140" s="116">
        <v>1672.7</v>
      </c>
      <c r="H140" s="116">
        <v>4674.2</v>
      </c>
      <c r="I140" s="116">
        <v>757.1</v>
      </c>
      <c r="J140" s="116">
        <v>3148.5</v>
      </c>
      <c r="K140" s="116">
        <v>0</v>
      </c>
      <c r="L140" s="116">
        <v>0</v>
      </c>
      <c r="M140" s="116">
        <v>0</v>
      </c>
      <c r="N140" s="116">
        <v>0</v>
      </c>
      <c r="O140" s="116">
        <v>0</v>
      </c>
      <c r="P140" s="116">
        <v>4056.8</v>
      </c>
      <c r="Q140" s="116">
        <v>3284</v>
      </c>
      <c r="R140" s="116">
        <v>9330.2999999999993</v>
      </c>
      <c r="S140" s="116">
        <v>1207.9000000000001</v>
      </c>
      <c r="V140">
        <f>B140</f>
        <v>3984.6</v>
      </c>
      <c r="W140">
        <f t="shared" si="13"/>
        <v>428.9</v>
      </c>
      <c r="X140">
        <f t="shared" si="13"/>
        <v>9677.7000000000007</v>
      </c>
      <c r="Y140">
        <f t="shared" si="13"/>
        <v>0</v>
      </c>
      <c r="Z140">
        <f t="shared" si="13"/>
        <v>649.1</v>
      </c>
      <c r="AA140">
        <f t="shared" si="13"/>
        <v>1672.7</v>
      </c>
      <c r="AB140">
        <f t="shared" si="13"/>
        <v>4674.2</v>
      </c>
      <c r="AC140">
        <f t="shared" si="13"/>
        <v>757.1</v>
      </c>
      <c r="AD140">
        <f>AE140+AF140</f>
        <v>3148.5</v>
      </c>
      <c r="AF140">
        <f t="shared" si="14"/>
        <v>3148.5</v>
      </c>
      <c r="AL140" s="115" t="s">
        <v>1003</v>
      </c>
      <c r="AM140" s="116">
        <v>959</v>
      </c>
      <c r="AN140" s="116">
        <v>1621.4</v>
      </c>
      <c r="AO140" s="116">
        <v>2416</v>
      </c>
      <c r="AP140" s="116">
        <v>0</v>
      </c>
      <c r="AQ140" s="116">
        <v>0</v>
      </c>
      <c r="AR140" s="116">
        <v>0</v>
      </c>
      <c r="AS140" s="116">
        <v>0</v>
      </c>
      <c r="AT140" s="116">
        <v>0</v>
      </c>
      <c r="AU140" s="116">
        <v>0</v>
      </c>
      <c r="AV140" s="116">
        <v>4996.3999999999996</v>
      </c>
      <c r="AW140" s="116">
        <v>5987</v>
      </c>
      <c r="AX140" s="116">
        <v>990.6</v>
      </c>
      <c r="AY140" s="116">
        <v>16.55</v>
      </c>
    </row>
    <row r="141" spans="1:51" ht="15" thickBot="1" x14ac:dyDescent="0.4">
      <c r="A141" s="115" t="s">
        <v>1042</v>
      </c>
      <c r="B141" s="116">
        <v>1195.4000000000001</v>
      </c>
      <c r="C141" s="116">
        <v>428.9</v>
      </c>
      <c r="D141" s="116">
        <v>2727.4</v>
      </c>
      <c r="E141" s="116">
        <v>0</v>
      </c>
      <c r="F141" s="116">
        <v>0</v>
      </c>
      <c r="G141" s="116">
        <v>1672.7</v>
      </c>
      <c r="H141" s="116">
        <v>0</v>
      </c>
      <c r="I141" s="116">
        <v>757.1</v>
      </c>
      <c r="J141" s="116">
        <v>3148.5</v>
      </c>
      <c r="K141" s="116">
        <v>0</v>
      </c>
      <c r="L141" s="116">
        <v>0</v>
      </c>
      <c r="M141" s="116">
        <v>0</v>
      </c>
      <c r="N141" s="116">
        <v>0</v>
      </c>
      <c r="O141" s="116">
        <v>0</v>
      </c>
      <c r="P141" s="116">
        <v>4056.8</v>
      </c>
      <c r="Q141" s="116">
        <v>3284</v>
      </c>
      <c r="R141" s="116">
        <v>3870.3</v>
      </c>
      <c r="S141" s="116">
        <v>1207.9000000000001</v>
      </c>
      <c r="V141">
        <f t="shared" ref="V141:Z166" si="15">B141</f>
        <v>1195.4000000000001</v>
      </c>
      <c r="W141">
        <f t="shared" si="13"/>
        <v>428.9</v>
      </c>
      <c r="X141">
        <f t="shared" si="13"/>
        <v>2727.4</v>
      </c>
      <c r="Y141">
        <f t="shared" si="13"/>
        <v>0</v>
      </c>
      <c r="Z141">
        <f t="shared" si="13"/>
        <v>0</v>
      </c>
      <c r="AA141">
        <f t="shared" si="13"/>
        <v>1672.7</v>
      </c>
      <c r="AB141">
        <f t="shared" si="13"/>
        <v>0</v>
      </c>
      <c r="AC141">
        <f t="shared" si="13"/>
        <v>757.1</v>
      </c>
      <c r="AD141">
        <f t="shared" ref="AD141:AD166" si="16">AE141+AF141</f>
        <v>3148.5</v>
      </c>
      <c r="AF141">
        <f t="shared" si="14"/>
        <v>3148.5</v>
      </c>
      <c r="AL141" s="115" t="s">
        <v>1004</v>
      </c>
      <c r="AM141" s="116">
        <v>959</v>
      </c>
      <c r="AN141" s="116">
        <v>1602.4</v>
      </c>
      <c r="AO141" s="116">
        <v>2416</v>
      </c>
      <c r="AP141" s="116">
        <v>0</v>
      </c>
      <c r="AQ141" s="116">
        <v>0</v>
      </c>
      <c r="AR141" s="116">
        <v>0</v>
      </c>
      <c r="AS141" s="116">
        <v>0</v>
      </c>
      <c r="AT141" s="116">
        <v>0</v>
      </c>
      <c r="AU141" s="116">
        <v>5391.3</v>
      </c>
      <c r="AV141" s="116">
        <v>10368.799999999999</v>
      </c>
      <c r="AW141" s="116">
        <v>15721</v>
      </c>
      <c r="AX141" s="116">
        <v>5352.2</v>
      </c>
      <c r="AY141" s="116">
        <v>34.04</v>
      </c>
    </row>
    <row r="142" spans="1:51" ht="15" thickBot="1" x14ac:dyDescent="0.4">
      <c r="A142" s="115" t="s">
        <v>1046</v>
      </c>
      <c r="B142" s="116">
        <v>1195.4000000000001</v>
      </c>
      <c r="C142" s="116">
        <v>428.9</v>
      </c>
      <c r="D142" s="116">
        <v>2727.4</v>
      </c>
      <c r="E142" s="116">
        <v>0</v>
      </c>
      <c r="F142" s="116">
        <v>0</v>
      </c>
      <c r="G142" s="116">
        <v>727</v>
      </c>
      <c r="H142" s="116">
        <v>0</v>
      </c>
      <c r="I142" s="116">
        <v>757.1</v>
      </c>
      <c r="J142" s="116">
        <v>3148.5</v>
      </c>
      <c r="K142" s="116">
        <v>0</v>
      </c>
      <c r="L142" s="116">
        <v>0</v>
      </c>
      <c r="M142" s="116">
        <v>0</v>
      </c>
      <c r="N142" s="116">
        <v>0</v>
      </c>
      <c r="O142" s="116">
        <v>0</v>
      </c>
      <c r="P142" s="116">
        <v>4056.8</v>
      </c>
      <c r="Q142" s="116">
        <v>3284</v>
      </c>
      <c r="R142" s="116">
        <v>3870.3</v>
      </c>
      <c r="S142" s="116">
        <v>1207.9000000000001</v>
      </c>
      <c r="V142">
        <f t="shared" si="15"/>
        <v>1195.4000000000001</v>
      </c>
      <c r="W142">
        <f t="shared" si="13"/>
        <v>428.9</v>
      </c>
      <c r="X142">
        <f t="shared" si="13"/>
        <v>2727.4</v>
      </c>
      <c r="Y142">
        <f t="shared" si="13"/>
        <v>0</v>
      </c>
      <c r="Z142">
        <f t="shared" si="13"/>
        <v>0</v>
      </c>
      <c r="AA142">
        <f t="shared" si="13"/>
        <v>727</v>
      </c>
      <c r="AB142">
        <f t="shared" si="13"/>
        <v>0</v>
      </c>
      <c r="AC142">
        <f t="shared" si="13"/>
        <v>757.1</v>
      </c>
      <c r="AD142">
        <f t="shared" si="16"/>
        <v>3148.5</v>
      </c>
      <c r="AF142">
        <f t="shared" si="14"/>
        <v>3148.5</v>
      </c>
      <c r="AL142" s="115" t="s">
        <v>1005</v>
      </c>
      <c r="AM142" s="116">
        <v>959</v>
      </c>
      <c r="AN142" s="116">
        <v>1621.4</v>
      </c>
      <c r="AO142" s="116">
        <v>2416</v>
      </c>
      <c r="AP142" s="116">
        <v>0</v>
      </c>
      <c r="AQ142" s="116">
        <v>0</v>
      </c>
      <c r="AR142" s="116">
        <v>0</v>
      </c>
      <c r="AS142" s="116">
        <v>0</v>
      </c>
      <c r="AT142" s="116">
        <v>0</v>
      </c>
      <c r="AU142" s="116">
        <v>1183.0999999999999</v>
      </c>
      <c r="AV142" s="116">
        <v>6179.5</v>
      </c>
      <c r="AW142" s="116">
        <v>8260</v>
      </c>
      <c r="AX142" s="116">
        <v>2080.5</v>
      </c>
      <c r="AY142" s="116">
        <v>25.19</v>
      </c>
    </row>
    <row r="143" spans="1:51" ht="15" thickBot="1" x14ac:dyDescent="0.4">
      <c r="A143" s="115" t="s">
        <v>1048</v>
      </c>
      <c r="B143" s="116">
        <v>0</v>
      </c>
      <c r="C143" s="116">
        <v>0</v>
      </c>
      <c r="D143" s="116">
        <v>2727.4</v>
      </c>
      <c r="E143" s="116">
        <v>0</v>
      </c>
      <c r="F143" s="116">
        <v>0</v>
      </c>
      <c r="G143" s="116">
        <v>727</v>
      </c>
      <c r="H143" s="116">
        <v>0</v>
      </c>
      <c r="I143" s="116">
        <v>757.1</v>
      </c>
      <c r="J143" s="116">
        <v>3148.5</v>
      </c>
      <c r="K143" s="116">
        <v>0</v>
      </c>
      <c r="L143" s="116">
        <v>0</v>
      </c>
      <c r="M143" s="116">
        <v>0</v>
      </c>
      <c r="N143" s="116">
        <v>0</v>
      </c>
      <c r="O143" s="116">
        <v>0</v>
      </c>
      <c r="P143" s="116">
        <v>4056.8</v>
      </c>
      <c r="Q143" s="116">
        <v>3284</v>
      </c>
      <c r="R143" s="116">
        <v>3870.3</v>
      </c>
      <c r="S143" s="116">
        <v>1207.9000000000001</v>
      </c>
      <c r="V143">
        <f t="shared" si="15"/>
        <v>0</v>
      </c>
      <c r="W143">
        <f t="shared" si="13"/>
        <v>0</v>
      </c>
      <c r="X143">
        <f t="shared" si="13"/>
        <v>2727.4</v>
      </c>
      <c r="Y143">
        <f t="shared" si="13"/>
        <v>0</v>
      </c>
      <c r="Z143">
        <f t="shared" si="13"/>
        <v>0</v>
      </c>
      <c r="AA143">
        <f t="shared" si="13"/>
        <v>727</v>
      </c>
      <c r="AB143">
        <f t="shared" si="13"/>
        <v>0</v>
      </c>
      <c r="AC143">
        <f t="shared" si="13"/>
        <v>757.1</v>
      </c>
      <c r="AD143">
        <f t="shared" si="16"/>
        <v>3148.5</v>
      </c>
      <c r="AF143">
        <f t="shared" si="14"/>
        <v>3148.5</v>
      </c>
      <c r="AL143" s="115" t="s">
        <v>1006</v>
      </c>
      <c r="AM143" s="116">
        <v>959</v>
      </c>
      <c r="AN143" s="116">
        <v>1621.4</v>
      </c>
      <c r="AO143" s="116">
        <v>2416</v>
      </c>
      <c r="AP143" s="116">
        <v>0</v>
      </c>
      <c r="AQ143" s="116">
        <v>0</v>
      </c>
      <c r="AR143" s="116">
        <v>0</v>
      </c>
      <c r="AS143" s="116">
        <v>0</v>
      </c>
      <c r="AT143" s="116">
        <v>0</v>
      </c>
      <c r="AU143" s="116">
        <v>0</v>
      </c>
      <c r="AV143" s="116">
        <v>4996.3999999999996</v>
      </c>
      <c r="AW143" s="116">
        <v>5345</v>
      </c>
      <c r="AX143" s="116">
        <v>348.6</v>
      </c>
      <c r="AY143" s="116">
        <v>6.52</v>
      </c>
    </row>
    <row r="144" spans="1:51" ht="15" thickBot="1" x14ac:dyDescent="0.4">
      <c r="A144" s="115" t="s">
        <v>1049</v>
      </c>
      <c r="B144" s="116">
        <v>0</v>
      </c>
      <c r="C144" s="116">
        <v>0</v>
      </c>
      <c r="D144" s="116">
        <v>0</v>
      </c>
      <c r="E144" s="116">
        <v>0</v>
      </c>
      <c r="F144" s="116">
        <v>0</v>
      </c>
      <c r="G144" s="116">
        <v>727</v>
      </c>
      <c r="H144" s="116">
        <v>0</v>
      </c>
      <c r="I144" s="116">
        <v>757.1</v>
      </c>
      <c r="J144" s="116">
        <v>691.2</v>
      </c>
      <c r="K144" s="116">
        <v>0</v>
      </c>
      <c r="L144" s="116">
        <v>0</v>
      </c>
      <c r="M144" s="116">
        <v>0</v>
      </c>
      <c r="N144" s="116">
        <v>0</v>
      </c>
      <c r="O144" s="116">
        <v>0</v>
      </c>
      <c r="P144" s="116">
        <v>4056.8</v>
      </c>
      <c r="Q144" s="116">
        <v>3284</v>
      </c>
      <c r="R144" s="116">
        <v>3870.3</v>
      </c>
      <c r="S144" s="116">
        <v>1207.9000000000001</v>
      </c>
      <c r="V144">
        <f t="shared" si="15"/>
        <v>0</v>
      </c>
      <c r="W144">
        <f t="shared" si="13"/>
        <v>0</v>
      </c>
      <c r="X144">
        <f t="shared" si="13"/>
        <v>0</v>
      </c>
      <c r="Y144">
        <f t="shared" si="13"/>
        <v>0</v>
      </c>
      <c r="Z144">
        <f t="shared" si="13"/>
        <v>0</v>
      </c>
      <c r="AA144">
        <f t="shared" si="13"/>
        <v>727</v>
      </c>
      <c r="AB144">
        <f t="shared" si="13"/>
        <v>0</v>
      </c>
      <c r="AC144" s="103">
        <f>I144+R162</f>
        <v>1913.6</v>
      </c>
      <c r="AD144">
        <f t="shared" si="16"/>
        <v>691.2</v>
      </c>
      <c r="AF144">
        <f t="shared" si="14"/>
        <v>691.2</v>
      </c>
      <c r="AL144" s="115" t="s">
        <v>1007</v>
      </c>
      <c r="AM144" s="116">
        <v>959</v>
      </c>
      <c r="AN144" s="116">
        <v>1602.4</v>
      </c>
      <c r="AO144" s="116">
        <v>2416</v>
      </c>
      <c r="AP144" s="116">
        <v>0</v>
      </c>
      <c r="AQ144" s="116">
        <v>0</v>
      </c>
      <c r="AR144" s="116">
        <v>0</v>
      </c>
      <c r="AS144" s="116">
        <v>0</v>
      </c>
      <c r="AT144" s="116">
        <v>0</v>
      </c>
      <c r="AU144" s="116">
        <v>5391.3</v>
      </c>
      <c r="AV144" s="116">
        <v>10368.799999999999</v>
      </c>
      <c r="AW144" s="116">
        <v>3097</v>
      </c>
      <c r="AX144" s="116">
        <v>-7271.8</v>
      </c>
      <c r="AY144" s="116">
        <v>-234.8</v>
      </c>
    </row>
    <row r="145" spans="1:51" ht="15" thickBot="1" x14ac:dyDescent="0.4">
      <c r="A145" s="115" t="s">
        <v>1051</v>
      </c>
      <c r="B145" s="116">
        <v>0</v>
      </c>
      <c r="C145" s="116">
        <v>0</v>
      </c>
      <c r="D145" s="116">
        <v>0</v>
      </c>
      <c r="E145" s="116">
        <v>0</v>
      </c>
      <c r="F145" s="116">
        <v>0</v>
      </c>
      <c r="G145" s="116">
        <v>727</v>
      </c>
      <c r="H145" s="116">
        <v>0</v>
      </c>
      <c r="I145" s="116">
        <v>757.1</v>
      </c>
      <c r="J145" s="116">
        <v>691.2</v>
      </c>
      <c r="K145" s="116">
        <v>0</v>
      </c>
      <c r="L145" s="116">
        <v>0</v>
      </c>
      <c r="M145" s="116">
        <v>0</v>
      </c>
      <c r="N145" s="116">
        <v>0</v>
      </c>
      <c r="O145" s="116">
        <v>0</v>
      </c>
      <c r="P145" s="116">
        <v>4056.8</v>
      </c>
      <c r="Q145" s="116">
        <v>3284</v>
      </c>
      <c r="R145" s="116">
        <v>3870.3</v>
      </c>
      <c r="S145" s="116">
        <v>1207.9000000000001</v>
      </c>
      <c r="V145">
        <f t="shared" si="15"/>
        <v>0</v>
      </c>
      <c r="W145">
        <f t="shared" si="13"/>
        <v>0</v>
      </c>
      <c r="X145">
        <f t="shared" si="13"/>
        <v>0</v>
      </c>
      <c r="Y145">
        <f t="shared" si="13"/>
        <v>0</v>
      </c>
      <c r="Z145">
        <f t="shared" si="13"/>
        <v>0</v>
      </c>
      <c r="AA145">
        <f t="shared" si="13"/>
        <v>727</v>
      </c>
      <c r="AB145">
        <f t="shared" si="13"/>
        <v>0</v>
      </c>
      <c r="AC145" s="103">
        <f>I145+R161</f>
        <v>1913.6</v>
      </c>
      <c r="AD145">
        <f t="shared" si="16"/>
        <v>691.2</v>
      </c>
      <c r="AF145">
        <f t="shared" si="14"/>
        <v>691.2</v>
      </c>
      <c r="AL145" s="115" t="s">
        <v>1008</v>
      </c>
      <c r="AM145" s="116">
        <v>959</v>
      </c>
      <c r="AN145" s="116">
        <v>1621.4</v>
      </c>
      <c r="AO145" s="116">
        <v>2416</v>
      </c>
      <c r="AP145" s="116">
        <v>0</v>
      </c>
      <c r="AQ145" s="116">
        <v>0</v>
      </c>
      <c r="AR145" s="116">
        <v>0</v>
      </c>
      <c r="AS145" s="116">
        <v>0</v>
      </c>
      <c r="AT145" s="116">
        <v>0</v>
      </c>
      <c r="AU145" s="116">
        <v>5391.3</v>
      </c>
      <c r="AV145" s="116">
        <v>10387.799999999999</v>
      </c>
      <c r="AW145" s="116">
        <v>12708</v>
      </c>
      <c r="AX145" s="116">
        <v>2320.1999999999998</v>
      </c>
      <c r="AY145" s="116">
        <v>18.260000000000002</v>
      </c>
    </row>
    <row r="146" spans="1:51" ht="15" thickBot="1" x14ac:dyDescent="0.4">
      <c r="A146" s="115" t="s">
        <v>1052</v>
      </c>
      <c r="B146" s="116">
        <v>0</v>
      </c>
      <c r="C146" s="116">
        <v>0</v>
      </c>
      <c r="D146" s="116">
        <v>0</v>
      </c>
      <c r="E146" s="116">
        <v>0</v>
      </c>
      <c r="F146" s="116">
        <v>0</v>
      </c>
      <c r="G146" s="116">
        <v>727</v>
      </c>
      <c r="H146" s="116">
        <v>0</v>
      </c>
      <c r="I146" s="116">
        <v>0</v>
      </c>
      <c r="J146" s="116">
        <v>691.2</v>
      </c>
      <c r="K146" s="116">
        <v>0</v>
      </c>
      <c r="L146" s="116">
        <v>0</v>
      </c>
      <c r="M146" s="116">
        <v>0</v>
      </c>
      <c r="N146" s="116">
        <v>0</v>
      </c>
      <c r="O146" s="116">
        <v>0</v>
      </c>
      <c r="P146" s="116">
        <v>4056.8</v>
      </c>
      <c r="Q146" s="116">
        <v>3284</v>
      </c>
      <c r="R146" s="116">
        <v>3870.3</v>
      </c>
      <c r="S146" s="116">
        <v>1207.9000000000001</v>
      </c>
      <c r="V146">
        <f t="shared" si="15"/>
        <v>0</v>
      </c>
      <c r="W146">
        <f t="shared" si="13"/>
        <v>0</v>
      </c>
      <c r="X146">
        <f t="shared" si="13"/>
        <v>0</v>
      </c>
      <c r="Y146">
        <f t="shared" si="13"/>
        <v>0</v>
      </c>
      <c r="Z146">
        <f t="shared" si="13"/>
        <v>0</v>
      </c>
      <c r="AA146">
        <f t="shared" si="13"/>
        <v>727</v>
      </c>
      <c r="AB146">
        <f t="shared" si="13"/>
        <v>0</v>
      </c>
      <c r="AC146">
        <f>R160</f>
        <v>1156.5</v>
      </c>
      <c r="AD146">
        <f t="shared" si="16"/>
        <v>691.2</v>
      </c>
      <c r="AF146">
        <f t="shared" si="14"/>
        <v>691.2</v>
      </c>
      <c r="AL146" s="115" t="s">
        <v>1009</v>
      </c>
      <c r="AM146" s="116">
        <v>959</v>
      </c>
      <c r="AN146" s="116">
        <v>1602.4</v>
      </c>
      <c r="AO146" s="116">
        <v>2416</v>
      </c>
      <c r="AP146" s="116">
        <v>0</v>
      </c>
      <c r="AQ146" s="116">
        <v>0</v>
      </c>
      <c r="AR146" s="116">
        <v>0</v>
      </c>
      <c r="AS146" s="116">
        <v>0</v>
      </c>
      <c r="AT146" s="116">
        <v>0</v>
      </c>
      <c r="AU146" s="116">
        <v>3948.4</v>
      </c>
      <c r="AV146" s="116">
        <v>8925.9</v>
      </c>
      <c r="AW146" s="116">
        <v>13358</v>
      </c>
      <c r="AX146" s="116">
        <v>4432.1000000000004</v>
      </c>
      <c r="AY146" s="116">
        <v>33.18</v>
      </c>
    </row>
    <row r="147" spans="1:51" ht="15" thickBot="1" x14ac:dyDescent="0.4">
      <c r="A147" s="115" t="s">
        <v>1053</v>
      </c>
      <c r="B147" s="116">
        <v>0</v>
      </c>
      <c r="C147" s="116">
        <v>0</v>
      </c>
      <c r="D147" s="116">
        <v>0</v>
      </c>
      <c r="E147" s="116">
        <v>0</v>
      </c>
      <c r="F147" s="116">
        <v>0</v>
      </c>
      <c r="G147" s="116">
        <v>727</v>
      </c>
      <c r="H147" s="116">
        <v>0</v>
      </c>
      <c r="I147" s="116">
        <v>0</v>
      </c>
      <c r="J147" s="116">
        <v>691.2</v>
      </c>
      <c r="K147" s="116">
        <v>0</v>
      </c>
      <c r="L147" s="116">
        <v>0</v>
      </c>
      <c r="M147" s="116">
        <v>0</v>
      </c>
      <c r="N147" s="116">
        <v>0</v>
      </c>
      <c r="O147" s="116">
        <v>0</v>
      </c>
      <c r="P147" s="116">
        <v>4056.8</v>
      </c>
      <c r="Q147" s="116">
        <v>1519</v>
      </c>
      <c r="R147" s="116">
        <v>3870.3</v>
      </c>
      <c r="S147" s="116">
        <v>784.1</v>
      </c>
      <c r="V147">
        <f t="shared" si="15"/>
        <v>0</v>
      </c>
      <c r="W147">
        <f t="shared" si="13"/>
        <v>0</v>
      </c>
      <c r="X147">
        <f t="shared" si="13"/>
        <v>0</v>
      </c>
      <c r="Y147">
        <f t="shared" si="13"/>
        <v>0</v>
      </c>
      <c r="Z147">
        <f t="shared" si="13"/>
        <v>0</v>
      </c>
      <c r="AA147">
        <f t="shared" si="13"/>
        <v>727</v>
      </c>
      <c r="AB147">
        <f t="shared" si="13"/>
        <v>0</v>
      </c>
      <c r="AC147">
        <f>R159</f>
        <v>1156.5</v>
      </c>
      <c r="AD147">
        <f t="shared" si="16"/>
        <v>691.2</v>
      </c>
      <c r="AF147">
        <f t="shared" si="14"/>
        <v>691.2</v>
      </c>
      <c r="AL147" s="115" t="s">
        <v>1010</v>
      </c>
      <c r="AM147" s="116">
        <v>0</v>
      </c>
      <c r="AN147" s="116">
        <v>1621.4</v>
      </c>
      <c r="AO147" s="116">
        <v>5052.8</v>
      </c>
      <c r="AP147" s="116">
        <v>0</v>
      </c>
      <c r="AQ147" s="116">
        <v>0</v>
      </c>
      <c r="AR147" s="116">
        <v>0</v>
      </c>
      <c r="AS147" s="116">
        <v>0</v>
      </c>
      <c r="AT147" s="116">
        <v>0</v>
      </c>
      <c r="AU147" s="116">
        <v>1183.0999999999999</v>
      </c>
      <c r="AV147" s="116">
        <v>7857.3</v>
      </c>
      <c r="AW147" s="116">
        <v>6262</v>
      </c>
      <c r="AX147" s="116">
        <v>-1595.3</v>
      </c>
      <c r="AY147" s="116">
        <v>-25.48</v>
      </c>
    </row>
    <row r="148" spans="1:51" ht="15" thickBot="1" x14ac:dyDescent="0.4">
      <c r="A148" s="115" t="s">
        <v>1056</v>
      </c>
      <c r="B148" s="116">
        <v>0</v>
      </c>
      <c r="C148" s="116">
        <v>0</v>
      </c>
      <c r="D148" s="116">
        <v>0</v>
      </c>
      <c r="E148" s="116">
        <v>0</v>
      </c>
      <c r="F148" s="116">
        <v>0</v>
      </c>
      <c r="G148" s="116">
        <v>315.7</v>
      </c>
      <c r="H148" s="116">
        <v>0</v>
      </c>
      <c r="I148" s="116">
        <v>0</v>
      </c>
      <c r="J148" s="116">
        <v>691.2</v>
      </c>
      <c r="K148" s="116">
        <v>0</v>
      </c>
      <c r="L148" s="116">
        <v>0</v>
      </c>
      <c r="M148" s="116">
        <v>0</v>
      </c>
      <c r="N148" s="116">
        <v>0</v>
      </c>
      <c r="O148" s="116">
        <v>0</v>
      </c>
      <c r="P148" s="116">
        <v>3632.5</v>
      </c>
      <c r="Q148" s="116">
        <v>1519</v>
      </c>
      <c r="R148" s="116">
        <v>3870.3</v>
      </c>
      <c r="S148" s="116">
        <v>784.1</v>
      </c>
      <c r="V148">
        <f t="shared" si="15"/>
        <v>0</v>
      </c>
      <c r="W148">
        <f t="shared" si="13"/>
        <v>0</v>
      </c>
      <c r="X148">
        <f t="shared" si="13"/>
        <v>0</v>
      </c>
      <c r="Y148">
        <f t="shared" si="13"/>
        <v>0</v>
      </c>
      <c r="Z148">
        <f t="shared" si="13"/>
        <v>0</v>
      </c>
      <c r="AA148">
        <f t="shared" si="13"/>
        <v>315.7</v>
      </c>
      <c r="AB148">
        <f t="shared" si="13"/>
        <v>0</v>
      </c>
      <c r="AC148">
        <f>R158</f>
        <v>1156.5</v>
      </c>
      <c r="AD148">
        <f t="shared" si="16"/>
        <v>691.2</v>
      </c>
      <c r="AF148">
        <f t="shared" si="14"/>
        <v>691.2</v>
      </c>
      <c r="AL148" s="115" t="s">
        <v>1011</v>
      </c>
      <c r="AM148" s="116">
        <v>959</v>
      </c>
      <c r="AN148" s="116">
        <v>1423.9</v>
      </c>
      <c r="AO148" s="116">
        <v>2416</v>
      </c>
      <c r="AP148" s="116">
        <v>0</v>
      </c>
      <c r="AQ148" s="116">
        <v>0</v>
      </c>
      <c r="AR148" s="116">
        <v>0</v>
      </c>
      <c r="AS148" s="116">
        <v>0</v>
      </c>
      <c r="AT148" s="116">
        <v>0</v>
      </c>
      <c r="AU148" s="116">
        <v>0</v>
      </c>
      <c r="AV148" s="116">
        <v>4799</v>
      </c>
      <c r="AW148" s="116">
        <v>5750</v>
      </c>
      <c r="AX148" s="116">
        <v>951</v>
      </c>
      <c r="AY148" s="116">
        <v>16.54</v>
      </c>
    </row>
    <row r="149" spans="1:51" ht="15" thickBot="1" x14ac:dyDescent="0.4">
      <c r="A149" s="115" t="s">
        <v>1059</v>
      </c>
      <c r="B149" s="116">
        <v>0</v>
      </c>
      <c r="C149" s="116">
        <v>0</v>
      </c>
      <c r="D149" s="116">
        <v>0</v>
      </c>
      <c r="E149" s="116">
        <v>0</v>
      </c>
      <c r="F149" s="116">
        <v>0</v>
      </c>
      <c r="G149" s="116">
        <v>315.7</v>
      </c>
      <c r="H149" s="116">
        <v>0</v>
      </c>
      <c r="I149" s="116">
        <v>0</v>
      </c>
      <c r="J149" s="116">
        <v>691.2</v>
      </c>
      <c r="K149" s="116">
        <v>0</v>
      </c>
      <c r="L149" s="116">
        <v>0</v>
      </c>
      <c r="M149" s="116">
        <v>0</v>
      </c>
      <c r="N149" s="116">
        <v>0</v>
      </c>
      <c r="O149" s="116">
        <v>0</v>
      </c>
      <c r="P149" s="116">
        <v>2664.5</v>
      </c>
      <c r="Q149" s="116">
        <v>0</v>
      </c>
      <c r="R149" s="116">
        <v>3870.3</v>
      </c>
      <c r="S149" s="116">
        <v>784.1</v>
      </c>
      <c r="V149">
        <f t="shared" si="15"/>
        <v>0</v>
      </c>
      <c r="W149">
        <f t="shared" si="13"/>
        <v>0</v>
      </c>
      <c r="X149">
        <f t="shared" si="13"/>
        <v>0</v>
      </c>
      <c r="Y149">
        <f t="shared" si="13"/>
        <v>0</v>
      </c>
      <c r="Z149">
        <f t="shared" si="13"/>
        <v>0</v>
      </c>
      <c r="AA149">
        <f t="shared" si="13"/>
        <v>315.7</v>
      </c>
      <c r="AB149">
        <f t="shared" si="13"/>
        <v>0</v>
      </c>
      <c r="AC149">
        <f>R157</f>
        <v>1156.5</v>
      </c>
      <c r="AD149">
        <f t="shared" si="16"/>
        <v>1475.3000000000002</v>
      </c>
      <c r="AE149">
        <f>S157</f>
        <v>784.1</v>
      </c>
      <c r="AF149">
        <f t="shared" si="14"/>
        <v>691.2</v>
      </c>
      <c r="AL149" s="115" t="s">
        <v>1012</v>
      </c>
      <c r="AM149" s="116">
        <v>959</v>
      </c>
      <c r="AN149" s="116">
        <v>1602.4</v>
      </c>
      <c r="AO149" s="116">
        <v>2416</v>
      </c>
      <c r="AP149" s="116">
        <v>0</v>
      </c>
      <c r="AQ149" s="116">
        <v>0</v>
      </c>
      <c r="AR149" s="116">
        <v>0</v>
      </c>
      <c r="AS149" s="116">
        <v>0</v>
      </c>
      <c r="AT149" s="116">
        <v>0</v>
      </c>
      <c r="AU149" s="116">
        <v>0</v>
      </c>
      <c r="AV149" s="116">
        <v>4977.3999999999996</v>
      </c>
      <c r="AW149" s="116">
        <v>4135</v>
      </c>
      <c r="AX149" s="116">
        <v>-842.4</v>
      </c>
      <c r="AY149" s="116">
        <v>-20.37</v>
      </c>
    </row>
    <row r="150" spans="1:51" ht="15" thickBot="1" x14ac:dyDescent="0.4">
      <c r="A150" s="115" t="s">
        <v>1061</v>
      </c>
      <c r="B150" s="116">
        <v>0</v>
      </c>
      <c r="C150" s="116">
        <v>0</v>
      </c>
      <c r="D150" s="116">
        <v>0</v>
      </c>
      <c r="E150" s="116">
        <v>0</v>
      </c>
      <c r="F150" s="116">
        <v>0</v>
      </c>
      <c r="G150" s="116">
        <v>0</v>
      </c>
      <c r="H150" s="116">
        <v>0</v>
      </c>
      <c r="I150" s="116">
        <v>0</v>
      </c>
      <c r="J150" s="116">
        <v>691.2</v>
      </c>
      <c r="K150" s="116">
        <v>0</v>
      </c>
      <c r="L150" s="116">
        <v>0</v>
      </c>
      <c r="M150" s="116">
        <v>0</v>
      </c>
      <c r="N150" s="116">
        <v>0</v>
      </c>
      <c r="O150" s="116">
        <v>0</v>
      </c>
      <c r="P150" s="116">
        <v>2664.5</v>
      </c>
      <c r="Q150" s="116">
        <v>0</v>
      </c>
      <c r="R150" s="116">
        <v>2296.9</v>
      </c>
      <c r="S150" s="116">
        <v>784.1</v>
      </c>
      <c r="V150">
        <f t="shared" si="15"/>
        <v>0</v>
      </c>
      <c r="W150">
        <f t="shared" si="13"/>
        <v>0</v>
      </c>
      <c r="X150">
        <f t="shared" si="13"/>
        <v>0</v>
      </c>
      <c r="Y150">
        <f t="shared" si="13"/>
        <v>0</v>
      </c>
      <c r="Z150">
        <f t="shared" si="13"/>
        <v>0</v>
      </c>
      <c r="AA150">
        <f t="shared" si="13"/>
        <v>0</v>
      </c>
      <c r="AB150">
        <f t="shared" si="13"/>
        <v>0</v>
      </c>
      <c r="AC150">
        <f>R156</f>
        <v>1156.5</v>
      </c>
      <c r="AD150">
        <f t="shared" si="16"/>
        <v>1475.3000000000002</v>
      </c>
      <c r="AE150">
        <f>S156</f>
        <v>784.1</v>
      </c>
      <c r="AF150">
        <f t="shared" si="14"/>
        <v>691.2</v>
      </c>
      <c r="AL150" s="115" t="s">
        <v>1013</v>
      </c>
      <c r="AM150" s="116">
        <v>959</v>
      </c>
      <c r="AN150" s="116">
        <v>1602.4</v>
      </c>
      <c r="AO150" s="116">
        <v>2254.4</v>
      </c>
      <c r="AP150" s="116">
        <v>0</v>
      </c>
      <c r="AQ150" s="116">
        <v>0</v>
      </c>
      <c r="AR150" s="116">
        <v>0</v>
      </c>
      <c r="AS150" s="116">
        <v>0</v>
      </c>
      <c r="AT150" s="116">
        <v>0</v>
      </c>
      <c r="AU150" s="116">
        <v>5391.3</v>
      </c>
      <c r="AV150" s="116">
        <v>10207.1</v>
      </c>
      <c r="AW150" s="116">
        <v>15720</v>
      </c>
      <c r="AX150" s="116">
        <v>5512.9</v>
      </c>
      <c r="AY150" s="116">
        <v>35.07</v>
      </c>
    </row>
    <row r="151" spans="1:51" ht="15" thickBot="1" x14ac:dyDescent="0.4">
      <c r="A151" s="115" t="s">
        <v>1063</v>
      </c>
      <c r="B151" s="116">
        <v>0</v>
      </c>
      <c r="C151" s="116">
        <v>0</v>
      </c>
      <c r="D151" s="116">
        <v>0</v>
      </c>
      <c r="E151" s="116">
        <v>0</v>
      </c>
      <c r="F151" s="116">
        <v>0</v>
      </c>
      <c r="G151" s="116">
        <v>0</v>
      </c>
      <c r="H151" s="116">
        <v>0</v>
      </c>
      <c r="I151" s="116">
        <v>0</v>
      </c>
      <c r="J151" s="116">
        <v>691.2</v>
      </c>
      <c r="K151" s="116">
        <v>0</v>
      </c>
      <c r="L151" s="116">
        <v>0</v>
      </c>
      <c r="M151" s="116">
        <v>0</v>
      </c>
      <c r="N151" s="116">
        <v>0</v>
      </c>
      <c r="O151" s="116">
        <v>0</v>
      </c>
      <c r="P151" s="116">
        <v>2664.5</v>
      </c>
      <c r="Q151" s="116">
        <v>0</v>
      </c>
      <c r="R151" s="116">
        <v>2296.9</v>
      </c>
      <c r="S151" s="116">
        <v>784.1</v>
      </c>
      <c r="V151">
        <f t="shared" si="15"/>
        <v>0</v>
      </c>
      <c r="W151">
        <f t="shared" si="13"/>
        <v>0</v>
      </c>
      <c r="X151">
        <f t="shared" si="13"/>
        <v>0</v>
      </c>
      <c r="Y151">
        <f t="shared" si="13"/>
        <v>0</v>
      </c>
      <c r="Z151">
        <f t="shared" si="13"/>
        <v>0</v>
      </c>
      <c r="AA151">
        <f t="shared" si="13"/>
        <v>0</v>
      </c>
      <c r="AB151">
        <f t="shared" si="13"/>
        <v>0</v>
      </c>
      <c r="AC151">
        <f>R155</f>
        <v>1156.5</v>
      </c>
      <c r="AD151">
        <f t="shared" si="16"/>
        <v>1475.3000000000002</v>
      </c>
      <c r="AE151">
        <f>S155</f>
        <v>784.1</v>
      </c>
      <c r="AF151">
        <f t="shared" si="14"/>
        <v>691.2</v>
      </c>
      <c r="AL151" s="115" t="s">
        <v>1014</v>
      </c>
      <c r="AM151" s="116">
        <v>959</v>
      </c>
      <c r="AN151" s="116">
        <v>1602.4</v>
      </c>
      <c r="AO151" s="116">
        <v>2416</v>
      </c>
      <c r="AP151" s="116">
        <v>0</v>
      </c>
      <c r="AQ151" s="116">
        <v>0</v>
      </c>
      <c r="AR151" s="116">
        <v>0</v>
      </c>
      <c r="AS151" s="116">
        <v>0</v>
      </c>
      <c r="AT151" s="116">
        <v>0</v>
      </c>
      <c r="AU151" s="116">
        <v>5391.3</v>
      </c>
      <c r="AV151" s="116">
        <v>10368.799999999999</v>
      </c>
      <c r="AW151" s="116">
        <v>16018</v>
      </c>
      <c r="AX151" s="116">
        <v>5649.2</v>
      </c>
      <c r="AY151" s="116">
        <v>35.270000000000003</v>
      </c>
    </row>
    <row r="152" spans="1:51" ht="15" thickBot="1" x14ac:dyDescent="0.4">
      <c r="A152" s="115" t="s">
        <v>1064</v>
      </c>
      <c r="B152" s="116">
        <v>0</v>
      </c>
      <c r="C152" s="116">
        <v>0</v>
      </c>
      <c r="D152" s="116">
        <v>0</v>
      </c>
      <c r="E152" s="116">
        <v>0</v>
      </c>
      <c r="F152" s="116">
        <v>0</v>
      </c>
      <c r="G152" s="116">
        <v>0</v>
      </c>
      <c r="H152" s="116">
        <v>0</v>
      </c>
      <c r="I152" s="116">
        <v>0</v>
      </c>
      <c r="J152" s="116">
        <v>691.2</v>
      </c>
      <c r="K152" s="116">
        <v>0</v>
      </c>
      <c r="L152" s="116">
        <v>0</v>
      </c>
      <c r="M152" s="116">
        <v>0</v>
      </c>
      <c r="N152" s="116">
        <v>0</v>
      </c>
      <c r="O152" s="116">
        <v>0</v>
      </c>
      <c r="P152" s="116">
        <v>0</v>
      </c>
      <c r="Q152" s="116">
        <v>0</v>
      </c>
      <c r="R152" s="116">
        <v>2296.9</v>
      </c>
      <c r="S152" s="116">
        <v>784.1</v>
      </c>
      <c r="V152">
        <f t="shared" si="15"/>
        <v>0</v>
      </c>
      <c r="W152">
        <f t="shared" si="13"/>
        <v>0</v>
      </c>
      <c r="X152">
        <f t="shared" si="13"/>
        <v>0</v>
      </c>
      <c r="Y152">
        <f t="shared" si="13"/>
        <v>0</v>
      </c>
      <c r="Z152">
        <f t="shared" si="13"/>
        <v>0</v>
      </c>
      <c r="AA152">
        <f t="shared" si="13"/>
        <v>0</v>
      </c>
      <c r="AB152">
        <f t="shared" si="13"/>
        <v>0</v>
      </c>
      <c r="AC152">
        <f>R154</f>
        <v>1156.5</v>
      </c>
      <c r="AD152">
        <f t="shared" si="16"/>
        <v>1475.3000000000002</v>
      </c>
      <c r="AE152">
        <f>S154</f>
        <v>784.1</v>
      </c>
      <c r="AF152">
        <f t="shared" si="14"/>
        <v>691.2</v>
      </c>
      <c r="AL152" s="115" t="s">
        <v>1015</v>
      </c>
      <c r="AM152" s="116">
        <v>959</v>
      </c>
      <c r="AN152" s="116">
        <v>1621.4</v>
      </c>
      <c r="AO152" s="116">
        <v>4014.6</v>
      </c>
      <c r="AP152" s="116">
        <v>0</v>
      </c>
      <c r="AQ152" s="116">
        <v>0</v>
      </c>
      <c r="AR152" s="116">
        <v>0</v>
      </c>
      <c r="AS152" s="116">
        <v>0</v>
      </c>
      <c r="AT152" s="116">
        <v>0</v>
      </c>
      <c r="AU152" s="116">
        <v>0</v>
      </c>
      <c r="AV152" s="116">
        <v>6595</v>
      </c>
      <c r="AW152" s="116">
        <v>6079</v>
      </c>
      <c r="AX152" s="116">
        <v>-516</v>
      </c>
      <c r="AY152" s="116">
        <v>-8.49</v>
      </c>
    </row>
    <row r="153" spans="1:51" ht="15" thickBot="1" x14ac:dyDescent="0.4">
      <c r="A153" s="115" t="s">
        <v>1065</v>
      </c>
      <c r="B153" s="116">
        <v>0</v>
      </c>
      <c r="C153" s="116">
        <v>0</v>
      </c>
      <c r="D153" s="116">
        <v>0</v>
      </c>
      <c r="E153" s="116">
        <v>0</v>
      </c>
      <c r="F153" s="116">
        <v>0</v>
      </c>
      <c r="G153" s="116">
        <v>0</v>
      </c>
      <c r="H153" s="116">
        <v>0</v>
      </c>
      <c r="I153" s="116">
        <v>0</v>
      </c>
      <c r="J153" s="116">
        <v>691.2</v>
      </c>
      <c r="K153" s="116">
        <v>0</v>
      </c>
      <c r="L153" s="116">
        <v>0</v>
      </c>
      <c r="M153" s="116">
        <v>0</v>
      </c>
      <c r="N153" s="116">
        <v>0</v>
      </c>
      <c r="O153" s="116">
        <v>0</v>
      </c>
      <c r="P153" s="116">
        <v>0</v>
      </c>
      <c r="Q153" s="116">
        <v>0</v>
      </c>
      <c r="R153" s="116">
        <v>1156.5</v>
      </c>
      <c r="S153" s="116">
        <v>784.1</v>
      </c>
      <c r="V153">
        <f t="shared" si="15"/>
        <v>0</v>
      </c>
      <c r="W153">
        <f t="shared" si="13"/>
        <v>0</v>
      </c>
      <c r="X153">
        <f t="shared" si="13"/>
        <v>0</v>
      </c>
      <c r="Y153">
        <f t="shared" si="13"/>
        <v>0</v>
      </c>
      <c r="Z153">
        <f t="shared" si="13"/>
        <v>0</v>
      </c>
      <c r="AA153">
        <f t="shared" si="13"/>
        <v>0</v>
      </c>
      <c r="AB153">
        <f t="shared" si="13"/>
        <v>0</v>
      </c>
      <c r="AC153">
        <f>R153</f>
        <v>1156.5</v>
      </c>
      <c r="AD153">
        <f t="shared" si="16"/>
        <v>1475.3000000000002</v>
      </c>
      <c r="AE153">
        <f>S153</f>
        <v>784.1</v>
      </c>
      <c r="AF153">
        <f t="shared" si="14"/>
        <v>691.2</v>
      </c>
      <c r="AL153" s="115" t="s">
        <v>1016</v>
      </c>
      <c r="AM153" s="116">
        <v>4069.4</v>
      </c>
      <c r="AN153" s="116">
        <v>1621.4</v>
      </c>
      <c r="AO153" s="116">
        <v>5052.8</v>
      </c>
      <c r="AP153" s="116">
        <v>0</v>
      </c>
      <c r="AQ153" s="116">
        <v>0</v>
      </c>
      <c r="AR153" s="116">
        <v>0</v>
      </c>
      <c r="AS153" s="116">
        <v>0</v>
      </c>
      <c r="AT153" s="116">
        <v>0</v>
      </c>
      <c r="AU153" s="116">
        <v>5391.3</v>
      </c>
      <c r="AV153" s="116">
        <v>16134.9</v>
      </c>
      <c r="AW153" s="116">
        <v>12167</v>
      </c>
      <c r="AX153" s="116">
        <v>-3967.9</v>
      </c>
      <c r="AY153" s="116">
        <v>-32.61</v>
      </c>
    </row>
    <row r="154" spans="1:51" ht="15" thickBot="1" x14ac:dyDescent="0.4">
      <c r="A154" s="115" t="s">
        <v>1067</v>
      </c>
      <c r="B154" s="116">
        <v>0</v>
      </c>
      <c r="C154" s="116">
        <v>0</v>
      </c>
      <c r="D154" s="116">
        <v>0</v>
      </c>
      <c r="E154" s="116">
        <v>0</v>
      </c>
      <c r="F154" s="116">
        <v>0</v>
      </c>
      <c r="G154" s="116">
        <v>0</v>
      </c>
      <c r="H154" s="116">
        <v>0</v>
      </c>
      <c r="I154" s="116">
        <v>0</v>
      </c>
      <c r="J154" s="116">
        <v>691.2</v>
      </c>
      <c r="K154" s="116">
        <v>0</v>
      </c>
      <c r="L154" s="116">
        <v>0</v>
      </c>
      <c r="M154" s="116">
        <v>0</v>
      </c>
      <c r="N154" s="116">
        <v>0</v>
      </c>
      <c r="O154" s="116">
        <v>0</v>
      </c>
      <c r="P154" s="116">
        <v>0</v>
      </c>
      <c r="Q154" s="116">
        <v>0</v>
      </c>
      <c r="R154" s="116">
        <v>1156.5</v>
      </c>
      <c r="S154" s="116">
        <v>784.1</v>
      </c>
      <c r="V154">
        <f t="shared" si="15"/>
        <v>0</v>
      </c>
      <c r="W154">
        <f t="shared" si="13"/>
        <v>0</v>
      </c>
      <c r="X154">
        <f t="shared" si="13"/>
        <v>0</v>
      </c>
      <c r="Y154">
        <f t="shared" si="13"/>
        <v>0</v>
      </c>
      <c r="Z154">
        <f t="shared" si="13"/>
        <v>0</v>
      </c>
      <c r="AA154">
        <f t="shared" si="13"/>
        <v>0</v>
      </c>
      <c r="AB154">
        <f t="shared" si="13"/>
        <v>0</v>
      </c>
      <c r="AC154">
        <f>R152</f>
        <v>2296.9</v>
      </c>
      <c r="AD154">
        <f t="shared" si="16"/>
        <v>1475.3000000000002</v>
      </c>
      <c r="AE154">
        <f>S152</f>
        <v>784.1</v>
      </c>
      <c r="AF154">
        <f t="shared" si="14"/>
        <v>691.2</v>
      </c>
      <c r="AL154" s="115" t="s">
        <v>1017</v>
      </c>
      <c r="AM154" s="116">
        <v>2145.9</v>
      </c>
      <c r="AN154" s="116">
        <v>1621.4</v>
      </c>
      <c r="AO154" s="116">
        <v>2416</v>
      </c>
      <c r="AP154" s="116">
        <v>0</v>
      </c>
      <c r="AQ154" s="116">
        <v>0</v>
      </c>
      <c r="AR154" s="116">
        <v>0</v>
      </c>
      <c r="AS154" s="116">
        <v>0</v>
      </c>
      <c r="AT154" s="116">
        <v>0</v>
      </c>
      <c r="AU154" s="116">
        <v>0</v>
      </c>
      <c r="AV154" s="116">
        <v>6183.3</v>
      </c>
      <c r="AW154" s="116">
        <v>3760</v>
      </c>
      <c r="AX154" s="116">
        <v>-2423.3000000000002</v>
      </c>
      <c r="AY154" s="116">
        <v>-64.45</v>
      </c>
    </row>
    <row r="155" spans="1:51" ht="15" thickBot="1" x14ac:dyDescent="0.4">
      <c r="A155" s="115" t="s">
        <v>1068</v>
      </c>
      <c r="B155" s="116">
        <v>0</v>
      </c>
      <c r="C155" s="116">
        <v>0</v>
      </c>
      <c r="D155" s="116">
        <v>0</v>
      </c>
      <c r="E155" s="116">
        <v>0</v>
      </c>
      <c r="F155" s="116">
        <v>0</v>
      </c>
      <c r="G155" s="116">
        <v>0</v>
      </c>
      <c r="H155" s="116">
        <v>0</v>
      </c>
      <c r="I155" s="116">
        <v>0</v>
      </c>
      <c r="J155" s="116">
        <v>691.2</v>
      </c>
      <c r="K155" s="116">
        <v>0</v>
      </c>
      <c r="L155" s="116">
        <v>0</v>
      </c>
      <c r="M155" s="116">
        <v>0</v>
      </c>
      <c r="N155" s="116">
        <v>0</v>
      </c>
      <c r="O155" s="116">
        <v>0</v>
      </c>
      <c r="P155" s="116">
        <v>0</v>
      </c>
      <c r="Q155" s="116">
        <v>0</v>
      </c>
      <c r="R155" s="116">
        <v>1156.5</v>
      </c>
      <c r="S155" s="116">
        <v>784.1</v>
      </c>
      <c r="V155">
        <f t="shared" si="15"/>
        <v>0</v>
      </c>
      <c r="W155">
        <f t="shared" si="15"/>
        <v>0</v>
      </c>
      <c r="X155">
        <f t="shared" si="15"/>
        <v>0</v>
      </c>
      <c r="Y155">
        <f t="shared" si="15"/>
        <v>0</v>
      </c>
      <c r="Z155">
        <f t="shared" si="15"/>
        <v>0</v>
      </c>
      <c r="AA155">
        <f>P151</f>
        <v>2664.5</v>
      </c>
      <c r="AB155">
        <f>Q151</f>
        <v>0</v>
      </c>
      <c r="AC155">
        <f>R151</f>
        <v>2296.9</v>
      </c>
      <c r="AD155">
        <f t="shared" si="16"/>
        <v>1475.3000000000002</v>
      </c>
      <c r="AE155">
        <f>S151</f>
        <v>784.1</v>
      </c>
      <c r="AF155">
        <f t="shared" si="14"/>
        <v>691.2</v>
      </c>
      <c r="AL155" s="115" t="s">
        <v>1018</v>
      </c>
      <c r="AM155" s="116">
        <v>918.9</v>
      </c>
      <c r="AN155" s="116">
        <v>1621.4</v>
      </c>
      <c r="AO155" s="116">
        <v>4014.6</v>
      </c>
      <c r="AP155" s="116">
        <v>0</v>
      </c>
      <c r="AQ155" s="116">
        <v>0</v>
      </c>
      <c r="AR155" s="116">
        <v>0</v>
      </c>
      <c r="AS155" s="116">
        <v>0</v>
      </c>
      <c r="AT155" s="116">
        <v>0</v>
      </c>
      <c r="AU155" s="116">
        <v>0</v>
      </c>
      <c r="AV155" s="116">
        <v>6554.9</v>
      </c>
      <c r="AW155" s="116">
        <v>6042</v>
      </c>
      <c r="AX155" s="116">
        <v>-512.9</v>
      </c>
      <c r="AY155" s="116">
        <v>-8.49</v>
      </c>
    </row>
    <row r="156" spans="1:51" ht="15" thickBot="1" x14ac:dyDescent="0.4">
      <c r="A156" s="115" t="s">
        <v>1069</v>
      </c>
      <c r="B156" s="116">
        <v>0</v>
      </c>
      <c r="C156" s="116">
        <v>0</v>
      </c>
      <c r="D156" s="116">
        <v>0</v>
      </c>
      <c r="E156" s="116">
        <v>0</v>
      </c>
      <c r="F156" s="116">
        <v>0</v>
      </c>
      <c r="G156" s="116">
        <v>0</v>
      </c>
      <c r="H156" s="116">
        <v>0</v>
      </c>
      <c r="I156" s="116">
        <v>0</v>
      </c>
      <c r="J156" s="116">
        <v>691.2</v>
      </c>
      <c r="K156" s="116">
        <v>0</v>
      </c>
      <c r="L156" s="116">
        <v>0</v>
      </c>
      <c r="M156" s="116">
        <v>0</v>
      </c>
      <c r="N156" s="116">
        <v>0</v>
      </c>
      <c r="O156" s="116">
        <v>0</v>
      </c>
      <c r="P156" s="116">
        <v>0</v>
      </c>
      <c r="Q156" s="116">
        <v>0</v>
      </c>
      <c r="R156" s="116">
        <v>1156.5</v>
      </c>
      <c r="S156" s="116">
        <v>784.1</v>
      </c>
      <c r="V156">
        <f t="shared" si="15"/>
        <v>0</v>
      </c>
      <c r="W156">
        <f t="shared" si="15"/>
        <v>0</v>
      </c>
      <c r="X156">
        <f t="shared" si="15"/>
        <v>0</v>
      </c>
      <c r="Y156">
        <f t="shared" si="15"/>
        <v>0</v>
      </c>
      <c r="Z156">
        <f t="shared" si="15"/>
        <v>0</v>
      </c>
      <c r="AA156">
        <f>P150</f>
        <v>2664.5</v>
      </c>
      <c r="AB156">
        <f>Q150</f>
        <v>0</v>
      </c>
      <c r="AC156">
        <f>R150</f>
        <v>2296.9</v>
      </c>
      <c r="AD156">
        <f t="shared" si="16"/>
        <v>1475.3000000000002</v>
      </c>
      <c r="AE156">
        <f>S150</f>
        <v>784.1</v>
      </c>
      <c r="AF156">
        <f t="shared" si="14"/>
        <v>691.2</v>
      </c>
      <c r="AL156" s="115" t="s">
        <v>1019</v>
      </c>
      <c r="AM156" s="116">
        <v>959</v>
      </c>
      <c r="AN156" s="116">
        <v>0</v>
      </c>
      <c r="AO156" s="116">
        <v>0</v>
      </c>
      <c r="AP156" s="116">
        <v>0</v>
      </c>
      <c r="AQ156" s="116">
        <v>0</v>
      </c>
      <c r="AR156" s="116">
        <v>0</v>
      </c>
      <c r="AS156" s="116">
        <v>0</v>
      </c>
      <c r="AT156" s="116">
        <v>0</v>
      </c>
      <c r="AU156" s="116">
        <v>5391.3</v>
      </c>
      <c r="AV156" s="116">
        <v>6350.4</v>
      </c>
      <c r="AW156" s="116">
        <v>4746</v>
      </c>
      <c r="AX156" s="116">
        <v>-1604.4</v>
      </c>
      <c r="AY156" s="116">
        <v>-33.81</v>
      </c>
    </row>
    <row r="157" spans="1:51" ht="15" thickBot="1" x14ac:dyDescent="0.4">
      <c r="A157" s="115" t="s">
        <v>1070</v>
      </c>
      <c r="B157" s="116">
        <v>0</v>
      </c>
      <c r="C157" s="116">
        <v>0</v>
      </c>
      <c r="D157" s="116">
        <v>0</v>
      </c>
      <c r="E157" s="116">
        <v>0</v>
      </c>
      <c r="F157" s="116">
        <v>0</v>
      </c>
      <c r="G157" s="116">
        <v>0</v>
      </c>
      <c r="H157" s="116">
        <v>0</v>
      </c>
      <c r="I157" s="116">
        <v>0</v>
      </c>
      <c r="J157" s="116">
        <v>691.2</v>
      </c>
      <c r="K157" s="116">
        <v>0</v>
      </c>
      <c r="L157" s="116">
        <v>0</v>
      </c>
      <c r="M157" s="116">
        <v>0</v>
      </c>
      <c r="N157" s="116">
        <v>0</v>
      </c>
      <c r="O157" s="116">
        <v>0</v>
      </c>
      <c r="P157" s="116">
        <v>0</v>
      </c>
      <c r="Q157" s="116">
        <v>0</v>
      </c>
      <c r="R157" s="116">
        <v>1156.5</v>
      </c>
      <c r="S157" s="116">
        <v>784.1</v>
      </c>
      <c r="V157">
        <f t="shared" si="15"/>
        <v>0</v>
      </c>
      <c r="W157">
        <f t="shared" si="15"/>
        <v>0</v>
      </c>
      <c r="X157">
        <f t="shared" si="15"/>
        <v>0</v>
      </c>
      <c r="Y157">
        <f t="shared" si="15"/>
        <v>0</v>
      </c>
      <c r="Z157">
        <f t="shared" si="15"/>
        <v>0</v>
      </c>
      <c r="AA157">
        <f>P149</f>
        <v>2664.5</v>
      </c>
      <c r="AB157">
        <f>Q149</f>
        <v>0</v>
      </c>
      <c r="AC157">
        <f>R149</f>
        <v>3870.3</v>
      </c>
      <c r="AD157">
        <f t="shared" si="16"/>
        <v>1475.3000000000002</v>
      </c>
      <c r="AE157">
        <f>S149</f>
        <v>784.1</v>
      </c>
      <c r="AF157">
        <f t="shared" si="14"/>
        <v>691.2</v>
      </c>
      <c r="AL157" s="115" t="s">
        <v>1020</v>
      </c>
      <c r="AM157" s="116">
        <v>959</v>
      </c>
      <c r="AN157" s="116">
        <v>1423.9</v>
      </c>
      <c r="AO157" s="116">
        <v>4014.6</v>
      </c>
      <c r="AP157" s="116">
        <v>0</v>
      </c>
      <c r="AQ157" s="116">
        <v>0</v>
      </c>
      <c r="AR157" s="116">
        <v>0</v>
      </c>
      <c r="AS157" s="116">
        <v>0</v>
      </c>
      <c r="AT157" s="116">
        <v>0</v>
      </c>
      <c r="AU157" s="116">
        <v>5391.3</v>
      </c>
      <c r="AV157" s="116">
        <v>11788.9</v>
      </c>
      <c r="AW157" s="116">
        <v>11549</v>
      </c>
      <c r="AX157" s="116">
        <v>-239.9</v>
      </c>
      <c r="AY157" s="116">
        <v>-2.08</v>
      </c>
    </row>
    <row r="158" spans="1:51" ht="15" thickBot="1" x14ac:dyDescent="0.4">
      <c r="A158" s="115" t="s">
        <v>1071</v>
      </c>
      <c r="B158" s="116">
        <v>0</v>
      </c>
      <c r="C158" s="116">
        <v>0</v>
      </c>
      <c r="D158" s="116">
        <v>0</v>
      </c>
      <c r="E158" s="116">
        <v>0</v>
      </c>
      <c r="F158" s="116">
        <v>0</v>
      </c>
      <c r="G158" s="116">
        <v>0</v>
      </c>
      <c r="H158" s="116">
        <v>0</v>
      </c>
      <c r="I158" s="116">
        <v>0</v>
      </c>
      <c r="J158" s="116">
        <v>691.2</v>
      </c>
      <c r="K158" s="116">
        <v>0</v>
      </c>
      <c r="L158" s="116">
        <v>0</v>
      </c>
      <c r="M158" s="116">
        <v>0</v>
      </c>
      <c r="N158" s="116">
        <v>0</v>
      </c>
      <c r="O158" s="116">
        <v>0</v>
      </c>
      <c r="P158" s="116">
        <v>0</v>
      </c>
      <c r="Q158" s="116">
        <v>0</v>
      </c>
      <c r="R158" s="116">
        <v>1156.5</v>
      </c>
      <c r="S158" s="116">
        <v>0</v>
      </c>
      <c r="V158">
        <f t="shared" si="15"/>
        <v>0</v>
      </c>
      <c r="W158">
        <f t="shared" si="15"/>
        <v>0</v>
      </c>
      <c r="X158">
        <f t="shared" si="15"/>
        <v>0</v>
      </c>
      <c r="Y158">
        <f t="shared" si="15"/>
        <v>0</v>
      </c>
      <c r="Z158">
        <f t="shared" si="15"/>
        <v>0</v>
      </c>
      <c r="AA158">
        <f>P148</f>
        <v>3632.5</v>
      </c>
      <c r="AB158">
        <f>Q148</f>
        <v>1519</v>
      </c>
      <c r="AC158">
        <f>R148</f>
        <v>3870.3</v>
      </c>
      <c r="AD158">
        <f t="shared" si="16"/>
        <v>1475.3000000000002</v>
      </c>
      <c r="AE158">
        <f>S148</f>
        <v>784.1</v>
      </c>
      <c r="AF158">
        <f t="shared" si="14"/>
        <v>691.2</v>
      </c>
      <c r="AL158" s="115" t="s">
        <v>1021</v>
      </c>
      <c r="AM158" s="116">
        <v>959</v>
      </c>
      <c r="AN158" s="116">
        <v>0</v>
      </c>
      <c r="AO158" s="116">
        <v>2416</v>
      </c>
      <c r="AP158" s="116">
        <v>0</v>
      </c>
      <c r="AQ158" s="116">
        <v>0</v>
      </c>
      <c r="AR158" s="116">
        <v>0</v>
      </c>
      <c r="AS158" s="116">
        <v>0</v>
      </c>
      <c r="AT158" s="116">
        <v>0</v>
      </c>
      <c r="AU158" s="116">
        <v>3948.4</v>
      </c>
      <c r="AV158" s="116">
        <v>7323.5</v>
      </c>
      <c r="AW158" s="116">
        <v>5968</v>
      </c>
      <c r="AX158" s="116">
        <v>-1355.5</v>
      </c>
      <c r="AY158" s="116">
        <v>-22.71</v>
      </c>
    </row>
    <row r="159" spans="1:51" ht="15" thickBot="1" x14ac:dyDescent="0.4">
      <c r="A159" s="115" t="s">
        <v>1072</v>
      </c>
      <c r="B159" s="116">
        <v>0</v>
      </c>
      <c r="C159" s="116">
        <v>0</v>
      </c>
      <c r="D159" s="116">
        <v>0</v>
      </c>
      <c r="E159" s="116">
        <v>0</v>
      </c>
      <c r="F159" s="116">
        <v>0</v>
      </c>
      <c r="G159" s="116">
        <v>0</v>
      </c>
      <c r="H159" s="116">
        <v>0</v>
      </c>
      <c r="I159" s="116">
        <v>0</v>
      </c>
      <c r="J159" s="116">
        <v>691.2</v>
      </c>
      <c r="K159" s="116">
        <v>0</v>
      </c>
      <c r="L159" s="116">
        <v>0</v>
      </c>
      <c r="M159" s="116">
        <v>0</v>
      </c>
      <c r="N159" s="116">
        <v>0</v>
      </c>
      <c r="O159" s="116">
        <v>0</v>
      </c>
      <c r="P159" s="116">
        <v>0</v>
      </c>
      <c r="Q159" s="116">
        <v>0</v>
      </c>
      <c r="R159" s="116">
        <v>1156.5</v>
      </c>
      <c r="S159" s="116">
        <v>0</v>
      </c>
      <c r="V159">
        <f t="shared" si="15"/>
        <v>0</v>
      </c>
      <c r="W159">
        <f t="shared" si="15"/>
        <v>0</v>
      </c>
      <c r="X159">
        <f t="shared" si="15"/>
        <v>0</v>
      </c>
      <c r="Y159">
        <f t="shared" si="15"/>
        <v>0</v>
      </c>
      <c r="Z159">
        <f t="shared" si="15"/>
        <v>0</v>
      </c>
      <c r="AA159">
        <f>P147</f>
        <v>4056.8</v>
      </c>
      <c r="AB159">
        <f>Q147</f>
        <v>1519</v>
      </c>
      <c r="AC159">
        <f>R147</f>
        <v>3870.3</v>
      </c>
      <c r="AD159">
        <f t="shared" si="16"/>
        <v>1475.3000000000002</v>
      </c>
      <c r="AE159">
        <f>S147</f>
        <v>784.1</v>
      </c>
      <c r="AF159">
        <f t="shared" si="14"/>
        <v>691.2</v>
      </c>
      <c r="AL159" s="115" t="s">
        <v>1022</v>
      </c>
      <c r="AM159" s="116">
        <v>959</v>
      </c>
      <c r="AN159" s="116">
        <v>0</v>
      </c>
      <c r="AO159" s="116">
        <v>2416</v>
      </c>
      <c r="AP159" s="116">
        <v>0</v>
      </c>
      <c r="AQ159" s="116">
        <v>0</v>
      </c>
      <c r="AR159" s="116">
        <v>0</v>
      </c>
      <c r="AS159" s="116">
        <v>0</v>
      </c>
      <c r="AT159" s="116">
        <v>0</v>
      </c>
      <c r="AU159" s="116">
        <v>3948.4</v>
      </c>
      <c r="AV159" s="116">
        <v>7323.5</v>
      </c>
      <c r="AW159" s="116">
        <v>10404</v>
      </c>
      <c r="AX159" s="116">
        <v>3080.5</v>
      </c>
      <c r="AY159" s="116">
        <v>29.61</v>
      </c>
    </row>
    <row r="160" spans="1:51" ht="15" thickBot="1" x14ac:dyDescent="0.4">
      <c r="A160" s="115" t="s">
        <v>1073</v>
      </c>
      <c r="B160" s="116">
        <v>0</v>
      </c>
      <c r="C160" s="116">
        <v>0</v>
      </c>
      <c r="D160" s="116">
        <v>0</v>
      </c>
      <c r="E160" s="116">
        <v>0</v>
      </c>
      <c r="F160" s="116">
        <v>0</v>
      </c>
      <c r="G160" s="116">
        <v>0</v>
      </c>
      <c r="H160" s="116">
        <v>0</v>
      </c>
      <c r="I160" s="116">
        <v>0</v>
      </c>
      <c r="J160" s="116">
        <v>691.2</v>
      </c>
      <c r="K160" s="116">
        <v>0</v>
      </c>
      <c r="L160" s="116">
        <v>0</v>
      </c>
      <c r="M160" s="116">
        <v>0</v>
      </c>
      <c r="N160" s="116">
        <v>0</v>
      </c>
      <c r="O160" s="116">
        <v>0</v>
      </c>
      <c r="P160" s="116">
        <v>0</v>
      </c>
      <c r="Q160" s="116">
        <v>0</v>
      </c>
      <c r="R160" s="116">
        <v>1156.5</v>
      </c>
      <c r="S160" s="116">
        <v>0</v>
      </c>
      <c r="V160">
        <f t="shared" si="15"/>
        <v>0</v>
      </c>
      <c r="W160">
        <f t="shared" si="15"/>
        <v>0</v>
      </c>
      <c r="X160">
        <f t="shared" si="15"/>
        <v>0</v>
      </c>
      <c r="Y160">
        <f t="shared" si="15"/>
        <v>0</v>
      </c>
      <c r="Z160">
        <f t="shared" si="15"/>
        <v>0</v>
      </c>
      <c r="AA160">
        <f>P146</f>
        <v>4056.8</v>
      </c>
      <c r="AB160">
        <f>Q146</f>
        <v>3284</v>
      </c>
      <c r="AC160">
        <f>R146</f>
        <v>3870.3</v>
      </c>
      <c r="AD160">
        <f t="shared" si="16"/>
        <v>1899.1000000000001</v>
      </c>
      <c r="AE160">
        <f>S146</f>
        <v>1207.9000000000001</v>
      </c>
      <c r="AF160">
        <f t="shared" si="14"/>
        <v>691.2</v>
      </c>
      <c r="AL160" s="115" t="s">
        <v>1023</v>
      </c>
      <c r="AM160" s="116">
        <v>959</v>
      </c>
      <c r="AN160" s="116">
        <v>0</v>
      </c>
      <c r="AO160" s="116">
        <v>2416</v>
      </c>
      <c r="AP160" s="116">
        <v>0</v>
      </c>
      <c r="AQ160" s="116">
        <v>0</v>
      </c>
      <c r="AR160" s="116">
        <v>0</v>
      </c>
      <c r="AS160" s="116">
        <v>0</v>
      </c>
      <c r="AT160" s="116">
        <v>0</v>
      </c>
      <c r="AU160" s="116">
        <v>3948.4</v>
      </c>
      <c r="AV160" s="116">
        <v>7323.5</v>
      </c>
      <c r="AW160" s="116">
        <v>9348</v>
      </c>
      <c r="AX160" s="116">
        <v>2024.5</v>
      </c>
      <c r="AY160" s="116">
        <v>21.66</v>
      </c>
    </row>
    <row r="161" spans="1:51" ht="15" thickBot="1" x14ac:dyDescent="0.4">
      <c r="A161" s="115" t="s">
        <v>1074</v>
      </c>
      <c r="B161" s="116">
        <v>0</v>
      </c>
      <c r="C161" s="116">
        <v>0</v>
      </c>
      <c r="D161" s="116">
        <v>0</v>
      </c>
      <c r="E161" s="116">
        <v>0</v>
      </c>
      <c r="F161" s="116">
        <v>0</v>
      </c>
      <c r="G161" s="116">
        <v>0</v>
      </c>
      <c r="H161" s="116">
        <v>0</v>
      </c>
      <c r="I161" s="116">
        <v>0</v>
      </c>
      <c r="J161" s="116">
        <v>691.2</v>
      </c>
      <c r="K161" s="116">
        <v>0</v>
      </c>
      <c r="L161" s="116">
        <v>0</v>
      </c>
      <c r="M161" s="116">
        <v>0</v>
      </c>
      <c r="N161" s="116">
        <v>0</v>
      </c>
      <c r="O161" s="116">
        <v>0</v>
      </c>
      <c r="P161" s="116">
        <v>0</v>
      </c>
      <c r="Q161" s="116">
        <v>0</v>
      </c>
      <c r="R161" s="116">
        <v>1156.5</v>
      </c>
      <c r="S161" s="116">
        <v>0</v>
      </c>
      <c r="V161">
        <f t="shared" si="15"/>
        <v>0</v>
      </c>
      <c r="W161">
        <f t="shared" si="15"/>
        <v>0</v>
      </c>
      <c r="X161">
        <f t="shared" si="15"/>
        <v>0</v>
      </c>
      <c r="Y161">
        <f t="shared" si="15"/>
        <v>0</v>
      </c>
      <c r="Z161">
        <f t="shared" si="15"/>
        <v>0</v>
      </c>
      <c r="AA161">
        <f>P145</f>
        <v>4056.8</v>
      </c>
      <c r="AB161">
        <f>Q145</f>
        <v>3284</v>
      </c>
      <c r="AC161">
        <f>R145</f>
        <v>3870.3</v>
      </c>
      <c r="AD161">
        <f t="shared" si="16"/>
        <v>1899.1000000000001</v>
      </c>
      <c r="AE161">
        <f>S145</f>
        <v>1207.9000000000001</v>
      </c>
      <c r="AF161">
        <f t="shared" si="14"/>
        <v>691.2</v>
      </c>
      <c r="AL161" s="115" t="s">
        <v>1024</v>
      </c>
      <c r="AM161" s="116">
        <v>959</v>
      </c>
      <c r="AN161" s="116">
        <v>1621.4</v>
      </c>
      <c r="AO161" s="116">
        <v>2416</v>
      </c>
      <c r="AP161" s="116">
        <v>0</v>
      </c>
      <c r="AQ161" s="116">
        <v>0</v>
      </c>
      <c r="AR161" s="116">
        <v>0</v>
      </c>
      <c r="AS161" s="116">
        <v>0</v>
      </c>
      <c r="AT161" s="116">
        <v>0</v>
      </c>
      <c r="AU161" s="116">
        <v>0</v>
      </c>
      <c r="AV161" s="116">
        <v>4996.3999999999996</v>
      </c>
      <c r="AW161" s="116">
        <v>5860</v>
      </c>
      <c r="AX161" s="116">
        <v>863.6</v>
      </c>
      <c r="AY161" s="116">
        <v>14.74</v>
      </c>
    </row>
    <row r="162" spans="1:51" ht="15" thickBot="1" x14ac:dyDescent="0.4">
      <c r="A162" s="115" t="s">
        <v>1075</v>
      </c>
      <c r="B162" s="116">
        <v>0</v>
      </c>
      <c r="C162" s="116">
        <v>0</v>
      </c>
      <c r="D162" s="116">
        <v>0</v>
      </c>
      <c r="E162" s="116">
        <v>0</v>
      </c>
      <c r="F162" s="116">
        <v>0</v>
      </c>
      <c r="G162" s="116">
        <v>0</v>
      </c>
      <c r="H162" s="116">
        <v>0</v>
      </c>
      <c r="I162" s="116">
        <v>0</v>
      </c>
      <c r="J162" s="116">
        <v>691.2</v>
      </c>
      <c r="K162" s="116">
        <v>0</v>
      </c>
      <c r="L162" s="116">
        <v>0</v>
      </c>
      <c r="M162" s="116">
        <v>0</v>
      </c>
      <c r="N162" s="116">
        <v>0</v>
      </c>
      <c r="O162" s="116">
        <v>0</v>
      </c>
      <c r="P162" s="116">
        <v>0</v>
      </c>
      <c r="Q162" s="116">
        <v>0</v>
      </c>
      <c r="R162" s="116">
        <v>1156.5</v>
      </c>
      <c r="S162" s="116">
        <v>0</v>
      </c>
      <c r="V162">
        <f t="shared" si="15"/>
        <v>0</v>
      </c>
      <c r="W162">
        <f t="shared" si="15"/>
        <v>0</v>
      </c>
      <c r="X162">
        <f t="shared" si="15"/>
        <v>0</v>
      </c>
      <c r="Y162">
        <f t="shared" si="15"/>
        <v>0</v>
      </c>
      <c r="Z162">
        <f t="shared" si="15"/>
        <v>0</v>
      </c>
      <c r="AA162">
        <f>P144</f>
        <v>4056.8</v>
      </c>
      <c r="AB162">
        <f>Q144</f>
        <v>3284</v>
      </c>
      <c r="AC162">
        <f>R144</f>
        <v>3870.3</v>
      </c>
      <c r="AD162">
        <f t="shared" si="16"/>
        <v>1899.1000000000001</v>
      </c>
      <c r="AE162">
        <f>S144</f>
        <v>1207.9000000000001</v>
      </c>
      <c r="AF162">
        <f t="shared" si="14"/>
        <v>691.2</v>
      </c>
      <c r="AL162" s="115" t="s">
        <v>1025</v>
      </c>
      <c r="AM162" s="116">
        <v>959</v>
      </c>
      <c r="AN162" s="116">
        <v>1621.4</v>
      </c>
      <c r="AO162" s="116">
        <v>2416</v>
      </c>
      <c r="AP162" s="116">
        <v>0</v>
      </c>
      <c r="AQ162" s="116">
        <v>0</v>
      </c>
      <c r="AR162" s="116">
        <v>0</v>
      </c>
      <c r="AS162" s="116">
        <v>0</v>
      </c>
      <c r="AT162" s="116">
        <v>0</v>
      </c>
      <c r="AU162" s="116">
        <v>1183.0999999999999</v>
      </c>
      <c r="AV162" s="116">
        <v>6179.5</v>
      </c>
      <c r="AW162" s="116">
        <v>3132</v>
      </c>
      <c r="AX162" s="116">
        <v>-3047.5</v>
      </c>
      <c r="AY162" s="116">
        <v>-97.3</v>
      </c>
    </row>
    <row r="163" spans="1:51" ht="15" thickBot="1" x14ac:dyDescent="0.4">
      <c r="A163" s="115" t="s">
        <v>1076</v>
      </c>
      <c r="B163" s="116">
        <v>0</v>
      </c>
      <c r="C163" s="116">
        <v>0</v>
      </c>
      <c r="D163" s="116">
        <v>0</v>
      </c>
      <c r="E163" s="116">
        <v>0</v>
      </c>
      <c r="F163" s="116">
        <v>0</v>
      </c>
      <c r="G163" s="116">
        <v>0</v>
      </c>
      <c r="H163" s="116">
        <v>0</v>
      </c>
      <c r="I163" s="116">
        <v>0</v>
      </c>
      <c r="J163" s="116">
        <v>691.2</v>
      </c>
      <c r="K163" s="116">
        <v>0</v>
      </c>
      <c r="L163" s="116">
        <v>0</v>
      </c>
      <c r="M163" s="116">
        <v>0</v>
      </c>
      <c r="N163" s="116">
        <v>0</v>
      </c>
      <c r="O163" s="116">
        <v>0</v>
      </c>
      <c r="P163" s="116">
        <v>0</v>
      </c>
      <c r="Q163" s="116">
        <v>0</v>
      </c>
      <c r="R163" s="116">
        <v>0</v>
      </c>
      <c r="S163" s="116">
        <v>0</v>
      </c>
      <c r="V163">
        <f t="shared" si="15"/>
        <v>0</v>
      </c>
      <c r="W163">
        <f t="shared" si="15"/>
        <v>0</v>
      </c>
      <c r="X163">
        <f t="shared" si="15"/>
        <v>0</v>
      </c>
      <c r="Y163">
        <f t="shared" si="15"/>
        <v>0</v>
      </c>
      <c r="Z163">
        <f t="shared" si="15"/>
        <v>0</v>
      </c>
      <c r="AA163">
        <f>P143</f>
        <v>4056.8</v>
      </c>
      <c r="AB163">
        <f>Q143</f>
        <v>3284</v>
      </c>
      <c r="AC163">
        <f>R143</f>
        <v>3870.3</v>
      </c>
      <c r="AD163">
        <f t="shared" si="16"/>
        <v>1899.1000000000001</v>
      </c>
      <c r="AE163">
        <f>S143</f>
        <v>1207.9000000000001</v>
      </c>
      <c r="AF163">
        <f t="shared" si="14"/>
        <v>691.2</v>
      </c>
      <c r="AL163" s="115" t="s">
        <v>1026</v>
      </c>
      <c r="AM163" s="116">
        <v>1805.2</v>
      </c>
      <c r="AN163" s="116">
        <v>1621.4</v>
      </c>
      <c r="AO163" s="116">
        <v>4014.6</v>
      </c>
      <c r="AP163" s="116">
        <v>0</v>
      </c>
      <c r="AQ163" s="116">
        <v>0</v>
      </c>
      <c r="AR163" s="116">
        <v>0</v>
      </c>
      <c r="AS163" s="116">
        <v>0</v>
      </c>
      <c r="AT163" s="116">
        <v>0</v>
      </c>
      <c r="AU163" s="116">
        <v>0</v>
      </c>
      <c r="AV163" s="116">
        <v>7441.2</v>
      </c>
      <c r="AW163" s="116">
        <v>7639</v>
      </c>
      <c r="AX163" s="116">
        <v>197.8</v>
      </c>
      <c r="AY163" s="116">
        <v>2.59</v>
      </c>
    </row>
    <row r="164" spans="1:51" ht="15" thickBot="1" x14ac:dyDescent="0.4">
      <c r="A164" s="115" t="s">
        <v>1077</v>
      </c>
      <c r="B164" s="116">
        <v>0</v>
      </c>
      <c r="C164" s="116">
        <v>0</v>
      </c>
      <c r="D164" s="116">
        <v>0</v>
      </c>
      <c r="E164" s="116">
        <v>0</v>
      </c>
      <c r="F164" s="116">
        <v>0</v>
      </c>
      <c r="G164" s="116">
        <v>0</v>
      </c>
      <c r="H164" s="116">
        <v>0</v>
      </c>
      <c r="I164" s="116">
        <v>0</v>
      </c>
      <c r="J164" s="116">
        <v>691.2</v>
      </c>
      <c r="K164" s="116">
        <v>0</v>
      </c>
      <c r="L164" s="116">
        <v>0</v>
      </c>
      <c r="M164" s="116">
        <v>0</v>
      </c>
      <c r="N164" s="116">
        <v>0</v>
      </c>
      <c r="O164" s="116">
        <v>0</v>
      </c>
      <c r="P164" s="116">
        <v>0</v>
      </c>
      <c r="Q164" s="116">
        <v>0</v>
      </c>
      <c r="R164" s="116">
        <v>0</v>
      </c>
      <c r="S164" s="116">
        <v>0</v>
      </c>
      <c r="V164">
        <f t="shared" si="15"/>
        <v>0</v>
      </c>
      <c r="W164">
        <f t="shared" si="15"/>
        <v>0</v>
      </c>
      <c r="X164">
        <f t="shared" si="15"/>
        <v>0</v>
      </c>
      <c r="Y164">
        <f t="shared" si="15"/>
        <v>0</v>
      </c>
      <c r="Z164">
        <f t="shared" si="15"/>
        <v>0</v>
      </c>
      <c r="AA164">
        <f>P142</f>
        <v>4056.8</v>
      </c>
      <c r="AB164">
        <f>Q142</f>
        <v>3284</v>
      </c>
      <c r="AC164">
        <f>R142</f>
        <v>3870.3</v>
      </c>
      <c r="AD164">
        <f t="shared" si="16"/>
        <v>1899.1000000000001</v>
      </c>
      <c r="AE164">
        <f>S142</f>
        <v>1207.9000000000001</v>
      </c>
      <c r="AF164">
        <f t="shared" si="14"/>
        <v>691.2</v>
      </c>
    </row>
    <row r="165" spans="1:51" ht="15" thickBot="1" x14ac:dyDescent="0.4">
      <c r="A165" s="115" t="s">
        <v>1078</v>
      </c>
      <c r="B165" s="116">
        <v>0</v>
      </c>
      <c r="C165" s="116">
        <v>0</v>
      </c>
      <c r="D165" s="116">
        <v>0</v>
      </c>
      <c r="E165" s="116">
        <v>0</v>
      </c>
      <c r="F165" s="116">
        <v>0</v>
      </c>
      <c r="G165" s="116">
        <v>0</v>
      </c>
      <c r="H165" s="116">
        <v>0</v>
      </c>
      <c r="I165" s="116">
        <v>0</v>
      </c>
      <c r="J165" s="116">
        <v>0</v>
      </c>
      <c r="K165" s="116">
        <v>0</v>
      </c>
      <c r="L165" s="116">
        <v>0</v>
      </c>
      <c r="M165" s="116">
        <v>0</v>
      </c>
      <c r="N165" s="116">
        <v>0</v>
      </c>
      <c r="O165" s="116">
        <v>0</v>
      </c>
      <c r="P165" s="116">
        <v>0</v>
      </c>
      <c r="Q165" s="116">
        <v>0</v>
      </c>
      <c r="R165" s="116">
        <v>0</v>
      </c>
      <c r="S165" s="116">
        <v>0</v>
      </c>
      <c r="V165">
        <f t="shared" si="15"/>
        <v>0</v>
      </c>
      <c r="W165">
        <f t="shared" si="15"/>
        <v>0</v>
      </c>
      <c r="X165">
        <f t="shared" si="15"/>
        <v>0</v>
      </c>
      <c r="Y165">
        <f t="shared" si="15"/>
        <v>0</v>
      </c>
      <c r="Z165">
        <f t="shared" si="15"/>
        <v>0</v>
      </c>
      <c r="AA165">
        <f>P141</f>
        <v>4056.8</v>
      </c>
      <c r="AB165">
        <f>Q141</f>
        <v>3284</v>
      </c>
      <c r="AC165">
        <f>R141</f>
        <v>3870.3</v>
      </c>
      <c r="AD165">
        <f t="shared" si="16"/>
        <v>1207.9000000000001</v>
      </c>
      <c r="AE165">
        <f>S141</f>
        <v>1207.9000000000001</v>
      </c>
      <c r="AF165">
        <f t="shared" si="14"/>
        <v>0</v>
      </c>
      <c r="AL165" s="117" t="s">
        <v>1086</v>
      </c>
      <c r="AM165" s="118">
        <v>16134.9</v>
      </c>
    </row>
    <row r="166" spans="1:51" ht="15" thickBot="1" x14ac:dyDescent="0.4">
      <c r="A166" s="115" t="s">
        <v>1079</v>
      </c>
      <c r="B166" s="116">
        <v>0</v>
      </c>
      <c r="C166" s="116">
        <v>0</v>
      </c>
      <c r="D166" s="116">
        <v>0</v>
      </c>
      <c r="E166" s="116">
        <v>0</v>
      </c>
      <c r="F166" s="116">
        <v>0</v>
      </c>
      <c r="G166" s="116">
        <v>0</v>
      </c>
      <c r="H166" s="116">
        <v>0</v>
      </c>
      <c r="I166" s="116">
        <v>0</v>
      </c>
      <c r="J166" s="116">
        <v>0</v>
      </c>
      <c r="K166" s="116">
        <v>0</v>
      </c>
      <c r="L166" s="116">
        <v>0</v>
      </c>
      <c r="M166" s="116">
        <v>0</v>
      </c>
      <c r="N166" s="116">
        <v>0</v>
      </c>
      <c r="O166" s="116">
        <v>0</v>
      </c>
      <c r="P166" s="116">
        <v>0</v>
      </c>
      <c r="Q166" s="116">
        <v>0</v>
      </c>
      <c r="R166" s="116">
        <v>0</v>
      </c>
      <c r="S166" s="116">
        <v>0</v>
      </c>
      <c r="U166" t="s">
        <v>1098</v>
      </c>
      <c r="V166">
        <f t="shared" si="15"/>
        <v>0</v>
      </c>
      <c r="W166">
        <f t="shared" si="15"/>
        <v>0</v>
      </c>
      <c r="X166">
        <f t="shared" si="15"/>
        <v>0</v>
      </c>
      <c r="Y166">
        <f t="shared" si="15"/>
        <v>0</v>
      </c>
      <c r="Z166">
        <f t="shared" si="15"/>
        <v>0</v>
      </c>
      <c r="AA166">
        <f>P140</f>
        <v>4056.8</v>
      </c>
      <c r="AB166">
        <f>Q140</f>
        <v>3284</v>
      </c>
      <c r="AC166">
        <f>R140</f>
        <v>9330.2999999999993</v>
      </c>
      <c r="AD166">
        <f t="shared" si="16"/>
        <v>1207.9000000000001</v>
      </c>
      <c r="AE166">
        <f>S140</f>
        <v>1207.9000000000001</v>
      </c>
      <c r="AF166">
        <f t="shared" si="14"/>
        <v>0</v>
      </c>
      <c r="AL166" s="117" t="s">
        <v>1087</v>
      </c>
      <c r="AM166" s="118">
        <v>0</v>
      </c>
    </row>
    <row r="167" spans="1:51" ht="18.5" thickBot="1" x14ac:dyDescent="0.4">
      <c r="A167" s="111" t="s">
        <v>1097</v>
      </c>
      <c r="B167" s="120">
        <f>SUM(B169:B195)/SUM($T$169:$T$195)</f>
        <v>2.8894744523033217E-2</v>
      </c>
      <c r="C167" s="120">
        <f t="shared" ref="C167:T167" si="17">SUM(C169:C195)/SUM($T$169:$T$195)</f>
        <v>5.8316133541090505E-3</v>
      </c>
      <c r="D167" s="120">
        <f t="shared" si="17"/>
        <v>8.0945077596216872E-2</v>
      </c>
      <c r="E167" s="120">
        <f t="shared" si="17"/>
        <v>0</v>
      </c>
      <c r="F167" s="120">
        <f t="shared" si="17"/>
        <v>2.9418669683315343E-3</v>
      </c>
      <c r="G167" s="120">
        <f t="shared" si="17"/>
        <v>3.7793314243603444E-2</v>
      </c>
      <c r="H167" s="120">
        <f t="shared" si="17"/>
        <v>2.1184524084694588E-2</v>
      </c>
      <c r="I167" s="120">
        <f t="shared" si="17"/>
        <v>2.0588083331293836E-2</v>
      </c>
      <c r="J167" s="120">
        <f t="shared" si="17"/>
        <v>0.12286498231072755</v>
      </c>
      <c r="K167" s="120">
        <f t="shared" si="17"/>
        <v>0</v>
      </c>
      <c r="L167" s="120">
        <f t="shared" si="17"/>
        <v>0</v>
      </c>
      <c r="M167" s="120">
        <f t="shared" si="17"/>
        <v>0</v>
      </c>
      <c r="N167" s="120">
        <f t="shared" si="17"/>
        <v>0</v>
      </c>
      <c r="O167" s="120">
        <f t="shared" si="17"/>
        <v>0</v>
      </c>
      <c r="P167" s="120">
        <f t="shared" si="17"/>
        <v>0.19978227193166131</v>
      </c>
      <c r="Q167" s="120">
        <f t="shared" si="17"/>
        <v>0.11795567665659608</v>
      </c>
      <c r="R167" s="120">
        <f t="shared" si="17"/>
        <v>0.28380201067610827</v>
      </c>
      <c r="S167" s="120">
        <f t="shared" si="17"/>
        <v>7.7412208543968478E-2</v>
      </c>
      <c r="T167" s="120">
        <f t="shared" si="17"/>
        <v>1</v>
      </c>
      <c r="U167" s="121">
        <f>CORREL(T169:T195,U169:U195)</f>
        <v>0.8877694602755869</v>
      </c>
      <c r="AL167" s="117" t="s">
        <v>1088</v>
      </c>
      <c r="AM167" s="118">
        <v>220642</v>
      </c>
    </row>
    <row r="168" spans="1:51" ht="20" thickBot="1" x14ac:dyDescent="0.4">
      <c r="A168" s="115" t="s">
        <v>1081</v>
      </c>
      <c r="B168" s="115" t="str">
        <f>B139</f>
        <v>clinical risk groups</v>
      </c>
      <c r="C168" s="115" t="str">
        <f t="shared" ref="C168:S168" si="18">C139</f>
        <v>pregnant women</v>
      </c>
      <c r="D168" s="115" t="str">
        <f t="shared" si="18"/>
        <v>HCWs</v>
      </c>
      <c r="E168" s="115" t="str">
        <f t="shared" si="18"/>
        <v>Staff of long-term care facilities</v>
      </c>
      <c r="F168" s="115" t="str">
        <f t="shared" si="18"/>
        <v>Residents of long-term care facilities</v>
      </c>
      <c r="G168" s="115" t="str">
        <f t="shared" si="18"/>
        <v>Older population groups</v>
      </c>
      <c r="H168" s="115" t="str">
        <f t="shared" si="18"/>
        <v>Population density</v>
      </c>
      <c r="I168" s="115" t="str">
        <f t="shared" si="18"/>
        <v>Urbanisation grade</v>
      </c>
      <c r="J168" s="115" t="str">
        <f t="shared" si="18"/>
        <v>Infection ratio</v>
      </c>
      <c r="K168" s="115" t="str">
        <f t="shared" si="18"/>
        <v>clinical risk groups</v>
      </c>
      <c r="L168" s="115" t="str">
        <f t="shared" si="18"/>
        <v>pregnant women</v>
      </c>
      <c r="M168" s="115" t="str">
        <f t="shared" si="18"/>
        <v>HCWs</v>
      </c>
      <c r="N168" s="115" t="str">
        <f t="shared" si="18"/>
        <v>Staff of long-term care facilities</v>
      </c>
      <c r="O168" s="115" t="str">
        <f t="shared" si="18"/>
        <v>Residents of long-term care facilities</v>
      </c>
      <c r="P168" s="115" t="str">
        <f t="shared" si="18"/>
        <v>Older population groups</v>
      </c>
      <c r="Q168" s="115" t="str">
        <f t="shared" si="18"/>
        <v>Population density</v>
      </c>
      <c r="R168" s="115" t="str">
        <f t="shared" si="18"/>
        <v>Urbanisation grade</v>
      </c>
      <c r="S168" s="115" t="str">
        <f t="shared" si="18"/>
        <v>Infection ratio</v>
      </c>
      <c r="T168" s="115" t="s">
        <v>1082</v>
      </c>
      <c r="U168" s="115" t="s">
        <v>1083</v>
      </c>
      <c r="V168" s="115" t="s">
        <v>1084</v>
      </c>
      <c r="W168" s="115" t="s">
        <v>1085</v>
      </c>
      <c r="X168" t="str">
        <f>A168</f>
        <v>COCO:STD</v>
      </c>
      <c r="AL168" s="117" t="s">
        <v>1089</v>
      </c>
      <c r="AM168" s="118">
        <v>220642</v>
      </c>
    </row>
    <row r="169" spans="1:51" ht="15" thickBot="1" x14ac:dyDescent="0.4">
      <c r="A169" s="115" t="str">
        <f>A13</f>
        <v>Belgium</v>
      </c>
      <c r="B169" s="116">
        <v>0</v>
      </c>
      <c r="C169" s="116">
        <v>0</v>
      </c>
      <c r="D169" s="116">
        <v>0</v>
      </c>
      <c r="E169" s="116">
        <v>0</v>
      </c>
      <c r="F169" s="116">
        <v>0</v>
      </c>
      <c r="G169" s="116">
        <v>0</v>
      </c>
      <c r="H169" s="116">
        <v>0</v>
      </c>
      <c r="I169" s="116">
        <v>757.1</v>
      </c>
      <c r="J169" s="116">
        <v>0</v>
      </c>
      <c r="K169" s="116">
        <v>0</v>
      </c>
      <c r="L169" s="116">
        <v>0</v>
      </c>
      <c r="M169" s="116">
        <v>0</v>
      </c>
      <c r="N169" s="116">
        <v>0</v>
      </c>
      <c r="O169" s="116">
        <v>0</v>
      </c>
      <c r="P169" s="116">
        <v>4056.8</v>
      </c>
      <c r="Q169" s="116">
        <v>0</v>
      </c>
      <c r="R169" s="116">
        <v>0</v>
      </c>
      <c r="S169" s="116">
        <v>1207.9000000000001</v>
      </c>
      <c r="T169" s="116">
        <v>6021.8</v>
      </c>
      <c r="U169" s="116">
        <v>1766</v>
      </c>
      <c r="V169" s="116">
        <v>-4255.8</v>
      </c>
      <c r="W169" s="116">
        <v>-240.99</v>
      </c>
      <c r="X169" t="str">
        <f t="shared" ref="X169:X195" si="19">A169</f>
        <v>Belgium</v>
      </c>
      <c r="AL169" s="117" t="s">
        <v>1090</v>
      </c>
      <c r="AM169" s="118">
        <v>0</v>
      </c>
    </row>
    <row r="170" spans="1:51" ht="20" thickBot="1" x14ac:dyDescent="0.4">
      <c r="A170" s="115" t="str">
        <f t="shared" ref="A170:A195" si="20">A14</f>
        <v>Cyprus</v>
      </c>
      <c r="B170" s="116">
        <v>0</v>
      </c>
      <c r="C170" s="116">
        <v>0</v>
      </c>
      <c r="D170" s="116">
        <v>0</v>
      </c>
      <c r="E170" s="116">
        <v>0</v>
      </c>
      <c r="F170" s="116">
        <v>0</v>
      </c>
      <c r="G170" s="116">
        <v>0</v>
      </c>
      <c r="H170" s="116">
        <v>0</v>
      </c>
      <c r="I170" s="116">
        <v>0</v>
      </c>
      <c r="J170" s="116">
        <v>3148.5</v>
      </c>
      <c r="K170" s="116">
        <v>0</v>
      </c>
      <c r="L170" s="116">
        <v>0</v>
      </c>
      <c r="M170" s="116">
        <v>0</v>
      </c>
      <c r="N170" s="116">
        <v>0</v>
      </c>
      <c r="O170" s="116">
        <v>0</v>
      </c>
      <c r="P170" s="116">
        <v>4056.8</v>
      </c>
      <c r="Q170" s="116">
        <v>0</v>
      </c>
      <c r="R170" s="116">
        <v>3870.3</v>
      </c>
      <c r="S170" s="116">
        <v>0</v>
      </c>
      <c r="T170" s="116">
        <v>11075.6</v>
      </c>
      <c r="U170" s="116">
        <v>10038</v>
      </c>
      <c r="V170" s="116">
        <v>-1037.5999999999999</v>
      </c>
      <c r="W170" s="116">
        <v>-10.34</v>
      </c>
      <c r="X170" t="str">
        <f t="shared" si="19"/>
        <v>Cyprus</v>
      </c>
      <c r="AL170" s="117" t="s">
        <v>1091</v>
      </c>
      <c r="AM170" s="118"/>
    </row>
    <row r="171" spans="1:51" ht="20" thickBot="1" x14ac:dyDescent="0.4">
      <c r="A171" s="115" t="str">
        <f t="shared" si="20"/>
        <v>Czech Republic</v>
      </c>
      <c r="B171" s="116">
        <v>0</v>
      </c>
      <c r="C171" s="116">
        <v>0</v>
      </c>
      <c r="D171" s="116">
        <v>0</v>
      </c>
      <c r="E171" s="116">
        <v>0</v>
      </c>
      <c r="F171" s="116">
        <v>0</v>
      </c>
      <c r="G171" s="116">
        <v>0</v>
      </c>
      <c r="H171" s="116">
        <v>0</v>
      </c>
      <c r="I171" s="116">
        <v>0</v>
      </c>
      <c r="J171" s="116">
        <v>691.2</v>
      </c>
      <c r="K171" s="116">
        <v>0</v>
      </c>
      <c r="L171" s="116">
        <v>0</v>
      </c>
      <c r="M171" s="116">
        <v>0</v>
      </c>
      <c r="N171" s="116">
        <v>0</v>
      </c>
      <c r="O171" s="116">
        <v>0</v>
      </c>
      <c r="P171" s="116">
        <v>4056.8</v>
      </c>
      <c r="Q171" s="116">
        <v>0</v>
      </c>
      <c r="R171" s="116">
        <v>2296.9</v>
      </c>
      <c r="S171" s="116">
        <v>784.1</v>
      </c>
      <c r="T171" s="116">
        <v>7829</v>
      </c>
      <c r="U171" s="116">
        <v>9783</v>
      </c>
      <c r="V171" s="116">
        <v>1954</v>
      </c>
      <c r="W171" s="116">
        <v>19.97</v>
      </c>
      <c r="X171" t="str">
        <f t="shared" si="19"/>
        <v>Czech Republic</v>
      </c>
      <c r="AL171" s="117" t="s">
        <v>1092</v>
      </c>
      <c r="AM171" s="118"/>
    </row>
    <row r="172" spans="1:51" ht="15" thickBot="1" x14ac:dyDescent="0.4">
      <c r="A172" s="115" t="str">
        <f t="shared" si="20"/>
        <v>Denmark</v>
      </c>
      <c r="B172" s="116">
        <v>0</v>
      </c>
      <c r="C172" s="116">
        <v>0</v>
      </c>
      <c r="D172" s="116">
        <v>0</v>
      </c>
      <c r="E172" s="116">
        <v>0</v>
      </c>
      <c r="F172" s="116">
        <v>0</v>
      </c>
      <c r="G172" s="116">
        <v>727</v>
      </c>
      <c r="H172" s="116">
        <v>0</v>
      </c>
      <c r="I172" s="116">
        <v>757.1</v>
      </c>
      <c r="J172" s="116">
        <v>691.2</v>
      </c>
      <c r="K172" s="116">
        <v>0</v>
      </c>
      <c r="L172" s="116">
        <v>0</v>
      </c>
      <c r="M172" s="116">
        <v>0</v>
      </c>
      <c r="N172" s="116">
        <v>0</v>
      </c>
      <c r="O172" s="116">
        <v>0</v>
      </c>
      <c r="P172" s="116">
        <v>0</v>
      </c>
      <c r="Q172" s="116">
        <v>0</v>
      </c>
      <c r="R172" s="116">
        <v>1156.5</v>
      </c>
      <c r="S172" s="116">
        <v>784.1</v>
      </c>
      <c r="T172" s="116">
        <v>4116</v>
      </c>
      <c r="U172" s="116">
        <v>5987</v>
      </c>
      <c r="V172" s="116">
        <v>1871</v>
      </c>
      <c r="W172" s="116">
        <v>31.25</v>
      </c>
      <c r="X172" t="str">
        <f t="shared" si="19"/>
        <v>Denmark</v>
      </c>
      <c r="AL172" s="117" t="s">
        <v>1093</v>
      </c>
      <c r="AM172" s="118">
        <v>0</v>
      </c>
    </row>
    <row r="173" spans="1:51" ht="15" thickBot="1" x14ac:dyDescent="0.4">
      <c r="A173" s="115" t="str">
        <f t="shared" si="20"/>
        <v>Estonia</v>
      </c>
      <c r="B173" s="116">
        <v>0</v>
      </c>
      <c r="C173" s="116">
        <v>0</v>
      </c>
      <c r="D173" s="116">
        <v>0</v>
      </c>
      <c r="E173" s="116">
        <v>0</v>
      </c>
      <c r="F173" s="116">
        <v>0</v>
      </c>
      <c r="G173" s="116">
        <v>0</v>
      </c>
      <c r="H173" s="116">
        <v>0</v>
      </c>
      <c r="I173" s="116">
        <v>0</v>
      </c>
      <c r="J173" s="116">
        <v>691.2</v>
      </c>
      <c r="K173" s="116">
        <v>0</v>
      </c>
      <c r="L173" s="116">
        <v>0</v>
      </c>
      <c r="M173" s="116">
        <v>0</v>
      </c>
      <c r="N173" s="116">
        <v>0</v>
      </c>
      <c r="O173" s="116">
        <v>0</v>
      </c>
      <c r="P173" s="116">
        <v>4056.8</v>
      </c>
      <c r="Q173" s="116">
        <v>3284</v>
      </c>
      <c r="R173" s="116">
        <v>3870.3</v>
      </c>
      <c r="S173" s="116">
        <v>784.1</v>
      </c>
      <c r="T173" s="116">
        <v>12686.5</v>
      </c>
      <c r="U173" s="116">
        <v>15721</v>
      </c>
      <c r="V173" s="116">
        <v>3034.5</v>
      </c>
      <c r="W173" s="116">
        <v>19.3</v>
      </c>
      <c r="X173" t="str">
        <f t="shared" si="19"/>
        <v>Estonia</v>
      </c>
    </row>
    <row r="174" spans="1:51" ht="15" thickBot="1" x14ac:dyDescent="0.4">
      <c r="A174" s="115" t="str">
        <f t="shared" si="20"/>
        <v>Finland</v>
      </c>
      <c r="B174" s="116">
        <v>0</v>
      </c>
      <c r="C174" s="116">
        <v>0</v>
      </c>
      <c r="D174" s="116">
        <v>0</v>
      </c>
      <c r="E174" s="116">
        <v>0</v>
      </c>
      <c r="F174" s="116">
        <v>0</v>
      </c>
      <c r="G174" s="116">
        <v>315.7</v>
      </c>
      <c r="H174" s="116">
        <v>0</v>
      </c>
      <c r="I174" s="116">
        <v>0</v>
      </c>
      <c r="J174" s="116">
        <v>691.2</v>
      </c>
      <c r="K174" s="116">
        <v>0</v>
      </c>
      <c r="L174" s="116">
        <v>0</v>
      </c>
      <c r="M174" s="116">
        <v>0</v>
      </c>
      <c r="N174" s="116">
        <v>0</v>
      </c>
      <c r="O174" s="116">
        <v>0</v>
      </c>
      <c r="P174" s="116">
        <v>0</v>
      </c>
      <c r="Q174" s="116">
        <v>3284</v>
      </c>
      <c r="R174" s="116">
        <v>1156.5</v>
      </c>
      <c r="S174" s="116">
        <v>784.1</v>
      </c>
      <c r="T174" s="116">
        <v>6231.6</v>
      </c>
      <c r="U174" s="116">
        <v>8260</v>
      </c>
      <c r="V174" s="116">
        <v>2028.4</v>
      </c>
      <c r="W174" s="116">
        <v>24.56</v>
      </c>
      <c r="X174" t="str">
        <f t="shared" si="19"/>
        <v>Finland</v>
      </c>
      <c r="AL174" s="29" t="s">
        <v>1094</v>
      </c>
    </row>
    <row r="175" spans="1:51" ht="15" thickBot="1" x14ac:dyDescent="0.4">
      <c r="A175" s="115" t="str">
        <f t="shared" si="20"/>
        <v>France</v>
      </c>
      <c r="B175" s="116">
        <v>1195.4000000000001</v>
      </c>
      <c r="C175" s="116">
        <v>0</v>
      </c>
      <c r="D175" s="116">
        <v>0</v>
      </c>
      <c r="E175" s="116">
        <v>0</v>
      </c>
      <c r="F175" s="116">
        <v>0</v>
      </c>
      <c r="G175" s="116">
        <v>727</v>
      </c>
      <c r="H175" s="116">
        <v>0</v>
      </c>
      <c r="I175" s="116">
        <v>0</v>
      </c>
      <c r="J175" s="116">
        <v>691.2</v>
      </c>
      <c r="K175" s="116">
        <v>0</v>
      </c>
      <c r="L175" s="116">
        <v>0</v>
      </c>
      <c r="M175" s="116">
        <v>0</v>
      </c>
      <c r="N175" s="116">
        <v>0</v>
      </c>
      <c r="O175" s="116">
        <v>0</v>
      </c>
      <c r="P175" s="116">
        <v>0</v>
      </c>
      <c r="Q175" s="116">
        <v>0</v>
      </c>
      <c r="R175" s="116">
        <v>1156.5</v>
      </c>
      <c r="S175" s="116">
        <v>1207.9000000000001</v>
      </c>
      <c r="T175" s="116">
        <v>4978</v>
      </c>
      <c r="U175" s="116">
        <v>5345</v>
      </c>
      <c r="V175" s="116">
        <v>367</v>
      </c>
      <c r="W175" s="116">
        <v>6.87</v>
      </c>
      <c r="X175" t="str">
        <f t="shared" si="19"/>
        <v>France</v>
      </c>
    </row>
    <row r="176" spans="1:51" ht="15" thickBot="1" x14ac:dyDescent="0.4">
      <c r="A176" s="115" t="str">
        <f t="shared" si="20"/>
        <v>Germany</v>
      </c>
      <c r="B176" s="116">
        <v>0</v>
      </c>
      <c r="C176" s="116">
        <v>0</v>
      </c>
      <c r="D176" s="116">
        <v>0</v>
      </c>
      <c r="E176" s="116">
        <v>0</v>
      </c>
      <c r="F176" s="116">
        <v>0</v>
      </c>
      <c r="G176" s="116">
        <v>0</v>
      </c>
      <c r="H176" s="116">
        <v>0</v>
      </c>
      <c r="I176" s="116">
        <v>0</v>
      </c>
      <c r="J176" s="116">
        <v>691.2</v>
      </c>
      <c r="K176" s="116">
        <v>0</v>
      </c>
      <c r="L176" s="116">
        <v>0</v>
      </c>
      <c r="M176" s="116">
        <v>0</v>
      </c>
      <c r="N176" s="116">
        <v>0</v>
      </c>
      <c r="O176" s="116">
        <v>0</v>
      </c>
      <c r="P176" s="116">
        <v>4056.8</v>
      </c>
      <c r="Q176" s="116">
        <v>0</v>
      </c>
      <c r="R176" s="116">
        <v>1156.5</v>
      </c>
      <c r="S176" s="116">
        <v>0</v>
      </c>
      <c r="T176" s="116">
        <v>5904.4</v>
      </c>
      <c r="U176" s="116">
        <v>3097</v>
      </c>
      <c r="V176" s="116">
        <v>-2807.4</v>
      </c>
      <c r="W176" s="116">
        <v>-90.65</v>
      </c>
      <c r="X176" t="str">
        <f t="shared" si="19"/>
        <v>Germany</v>
      </c>
      <c r="AL176" s="119" t="s">
        <v>1120</v>
      </c>
    </row>
    <row r="177" spans="1:38" ht="15" thickBot="1" x14ac:dyDescent="0.4">
      <c r="A177" s="115" t="str">
        <f t="shared" si="20"/>
        <v>Greece</v>
      </c>
      <c r="B177" s="116">
        <v>0</v>
      </c>
      <c r="C177" s="116">
        <v>0</v>
      </c>
      <c r="D177" s="116">
        <v>0</v>
      </c>
      <c r="E177" s="116">
        <v>0</v>
      </c>
      <c r="F177" s="116">
        <v>0</v>
      </c>
      <c r="G177" s="116">
        <v>0</v>
      </c>
      <c r="H177" s="116">
        <v>0</v>
      </c>
      <c r="I177" s="116">
        <v>0</v>
      </c>
      <c r="J177" s="116">
        <v>691.2</v>
      </c>
      <c r="K177" s="116">
        <v>0</v>
      </c>
      <c r="L177" s="116">
        <v>0</v>
      </c>
      <c r="M177" s="116">
        <v>0</v>
      </c>
      <c r="N177" s="116">
        <v>0</v>
      </c>
      <c r="O177" s="116">
        <v>0</v>
      </c>
      <c r="P177" s="116">
        <v>4056.8</v>
      </c>
      <c r="Q177" s="116">
        <v>1519</v>
      </c>
      <c r="R177" s="116">
        <v>1156.5</v>
      </c>
      <c r="S177" s="116">
        <v>784.1</v>
      </c>
      <c r="T177" s="116">
        <v>8207.5</v>
      </c>
      <c r="U177" s="116">
        <v>12708</v>
      </c>
      <c r="V177" s="116">
        <v>4500.5</v>
      </c>
      <c r="W177" s="116">
        <v>35.409999999999997</v>
      </c>
      <c r="X177" t="str">
        <f t="shared" si="19"/>
        <v>Greece</v>
      </c>
      <c r="AL177" s="119" t="s">
        <v>1121</v>
      </c>
    </row>
    <row r="178" spans="1:38" ht="15" thickBot="1" x14ac:dyDescent="0.4">
      <c r="A178" s="115" t="str">
        <f t="shared" si="20"/>
        <v>Hungary</v>
      </c>
      <c r="B178" s="116">
        <v>0</v>
      </c>
      <c r="C178" s="116">
        <v>0</v>
      </c>
      <c r="D178" s="116">
        <v>9677.7000000000007</v>
      </c>
      <c r="E178" s="116">
        <v>0</v>
      </c>
      <c r="F178" s="116">
        <v>0</v>
      </c>
      <c r="G178" s="116">
        <v>0</v>
      </c>
      <c r="H178" s="116">
        <v>0</v>
      </c>
      <c r="I178" s="116">
        <v>0</v>
      </c>
      <c r="J178" s="116">
        <v>691.2</v>
      </c>
      <c r="K178" s="116">
        <v>0</v>
      </c>
      <c r="L178" s="116">
        <v>0</v>
      </c>
      <c r="M178" s="116">
        <v>0</v>
      </c>
      <c r="N178" s="116">
        <v>0</v>
      </c>
      <c r="O178" s="116">
        <v>0</v>
      </c>
      <c r="P178" s="116">
        <v>0</v>
      </c>
      <c r="Q178" s="116">
        <v>0</v>
      </c>
      <c r="R178" s="116">
        <v>2296.9</v>
      </c>
      <c r="S178" s="116">
        <v>1207.9000000000001</v>
      </c>
      <c r="T178" s="116">
        <v>13873.6</v>
      </c>
      <c r="U178" s="116">
        <v>13358</v>
      </c>
      <c r="V178" s="116">
        <v>-515.6</v>
      </c>
      <c r="W178" s="116">
        <v>-3.86</v>
      </c>
      <c r="X178" t="str">
        <f t="shared" si="19"/>
        <v>Hungary</v>
      </c>
    </row>
    <row r="179" spans="1:38" ht="15" thickBot="1" x14ac:dyDescent="0.4">
      <c r="A179" s="115" t="str">
        <f t="shared" si="20"/>
        <v>Iceland</v>
      </c>
      <c r="B179" s="116">
        <v>0</v>
      </c>
      <c r="C179" s="116">
        <v>0</v>
      </c>
      <c r="D179" s="116">
        <v>0</v>
      </c>
      <c r="E179" s="116">
        <v>0</v>
      </c>
      <c r="F179" s="116">
        <v>0</v>
      </c>
      <c r="G179" s="116">
        <v>0</v>
      </c>
      <c r="H179" s="116">
        <v>0</v>
      </c>
      <c r="I179" s="116">
        <v>757.1</v>
      </c>
      <c r="J179" s="116">
        <v>3148.5</v>
      </c>
      <c r="K179" s="116">
        <v>0</v>
      </c>
      <c r="L179" s="116">
        <v>0</v>
      </c>
      <c r="M179" s="116">
        <v>0</v>
      </c>
      <c r="N179" s="116">
        <v>0</v>
      </c>
      <c r="O179" s="116">
        <v>0</v>
      </c>
      <c r="P179" s="116">
        <v>0</v>
      </c>
      <c r="Q179" s="116">
        <v>3284</v>
      </c>
      <c r="R179" s="116">
        <v>0</v>
      </c>
      <c r="S179" s="116">
        <v>0</v>
      </c>
      <c r="T179" s="116">
        <v>7189.7</v>
      </c>
      <c r="U179" s="116">
        <v>6262</v>
      </c>
      <c r="V179" s="116">
        <v>-927.7</v>
      </c>
      <c r="W179" s="116">
        <v>-14.81</v>
      </c>
      <c r="X179" t="str">
        <f t="shared" si="19"/>
        <v>Iceland</v>
      </c>
    </row>
    <row r="180" spans="1:38" ht="15" thickBot="1" x14ac:dyDescent="0.4">
      <c r="A180" s="115" t="str">
        <f t="shared" si="20"/>
        <v>Ireland</v>
      </c>
      <c r="B180" s="116">
        <v>0</v>
      </c>
      <c r="C180" s="116">
        <v>0</v>
      </c>
      <c r="D180" s="116">
        <v>0</v>
      </c>
      <c r="E180" s="116">
        <v>0</v>
      </c>
      <c r="F180" s="116">
        <v>0</v>
      </c>
      <c r="G180" s="116">
        <v>727</v>
      </c>
      <c r="H180" s="116">
        <v>0</v>
      </c>
      <c r="I180" s="116">
        <v>0</v>
      </c>
      <c r="J180" s="116">
        <v>691.2</v>
      </c>
      <c r="K180" s="116">
        <v>0</v>
      </c>
      <c r="L180" s="116">
        <v>0</v>
      </c>
      <c r="M180" s="116">
        <v>0</v>
      </c>
      <c r="N180" s="116">
        <v>0</v>
      </c>
      <c r="O180" s="116">
        <v>0</v>
      </c>
      <c r="P180" s="116">
        <v>0</v>
      </c>
      <c r="Q180" s="116">
        <v>1519</v>
      </c>
      <c r="R180" s="116">
        <v>3870.3</v>
      </c>
      <c r="S180" s="116">
        <v>0</v>
      </c>
      <c r="T180" s="116">
        <v>6807.5</v>
      </c>
      <c r="U180" s="116">
        <v>5750</v>
      </c>
      <c r="V180" s="116">
        <v>-1057.5</v>
      </c>
      <c r="W180" s="116">
        <v>-18.39</v>
      </c>
      <c r="X180" t="str">
        <f t="shared" si="19"/>
        <v>Ireland</v>
      </c>
    </row>
    <row r="181" spans="1:38" ht="15" thickBot="1" x14ac:dyDescent="0.4">
      <c r="A181" s="115" t="str">
        <f t="shared" si="20"/>
        <v>Italy</v>
      </c>
      <c r="B181" s="116">
        <v>0</v>
      </c>
      <c r="C181" s="116">
        <v>0</v>
      </c>
      <c r="D181" s="116">
        <v>0</v>
      </c>
      <c r="E181" s="116">
        <v>0</v>
      </c>
      <c r="F181" s="116">
        <v>0</v>
      </c>
      <c r="G181" s="116">
        <v>727</v>
      </c>
      <c r="H181" s="116">
        <v>0</v>
      </c>
      <c r="I181" s="116">
        <v>0</v>
      </c>
      <c r="J181" s="116">
        <v>691.2</v>
      </c>
      <c r="K181" s="116">
        <v>0</v>
      </c>
      <c r="L181" s="116">
        <v>0</v>
      </c>
      <c r="M181" s="116">
        <v>0</v>
      </c>
      <c r="N181" s="116">
        <v>0</v>
      </c>
      <c r="O181" s="116">
        <v>0</v>
      </c>
      <c r="P181" s="116">
        <v>0</v>
      </c>
      <c r="Q181" s="116">
        <v>0</v>
      </c>
      <c r="R181" s="116">
        <v>2296.9</v>
      </c>
      <c r="S181" s="116">
        <v>784.1</v>
      </c>
      <c r="T181" s="116">
        <v>4499.2</v>
      </c>
      <c r="U181" s="116">
        <v>4135</v>
      </c>
      <c r="V181" s="116">
        <v>-364.2</v>
      </c>
      <c r="W181" s="116">
        <v>-8.81</v>
      </c>
      <c r="X181" t="str">
        <f t="shared" si="19"/>
        <v>Italy</v>
      </c>
    </row>
    <row r="182" spans="1:38" ht="15" thickBot="1" x14ac:dyDescent="0.4">
      <c r="A182" s="115" t="str">
        <f t="shared" si="20"/>
        <v>Latvia</v>
      </c>
      <c r="B182" s="116">
        <v>0</v>
      </c>
      <c r="C182" s="116">
        <v>0</v>
      </c>
      <c r="D182" s="116">
        <v>0</v>
      </c>
      <c r="E182" s="116">
        <v>0</v>
      </c>
      <c r="F182" s="116">
        <v>0</v>
      </c>
      <c r="G182" s="116">
        <v>0</v>
      </c>
      <c r="H182" s="116">
        <v>0</v>
      </c>
      <c r="I182" s="116">
        <v>0</v>
      </c>
      <c r="J182" s="116">
        <v>691.2</v>
      </c>
      <c r="K182" s="116">
        <v>0</v>
      </c>
      <c r="L182" s="116">
        <v>0</v>
      </c>
      <c r="M182" s="116">
        <v>0</v>
      </c>
      <c r="N182" s="116">
        <v>0</v>
      </c>
      <c r="O182" s="116">
        <v>0</v>
      </c>
      <c r="P182" s="116">
        <v>3632.5</v>
      </c>
      <c r="Q182" s="116">
        <v>3284</v>
      </c>
      <c r="R182" s="116">
        <v>3870.3</v>
      </c>
      <c r="S182" s="116">
        <v>1207.9000000000001</v>
      </c>
      <c r="T182" s="116">
        <v>12686</v>
      </c>
      <c r="U182" s="116">
        <v>15720</v>
      </c>
      <c r="V182" s="116">
        <v>3034</v>
      </c>
      <c r="W182" s="116">
        <v>19.3</v>
      </c>
      <c r="X182" t="str">
        <f t="shared" si="19"/>
        <v>Latvia</v>
      </c>
    </row>
    <row r="183" spans="1:38" ht="15" thickBot="1" x14ac:dyDescent="0.4">
      <c r="A183" s="115" t="str">
        <f t="shared" si="20"/>
        <v>Lithuania</v>
      </c>
      <c r="B183" s="116">
        <v>0</v>
      </c>
      <c r="C183" s="116">
        <v>0</v>
      </c>
      <c r="D183" s="116">
        <v>2727.4</v>
      </c>
      <c r="E183" s="116">
        <v>0</v>
      </c>
      <c r="F183" s="116">
        <v>0</v>
      </c>
      <c r="G183" s="116">
        <v>0</v>
      </c>
      <c r="H183" s="116">
        <v>0</v>
      </c>
      <c r="I183" s="116">
        <v>0</v>
      </c>
      <c r="J183" s="116">
        <v>691.2</v>
      </c>
      <c r="K183" s="116">
        <v>0</v>
      </c>
      <c r="L183" s="116">
        <v>0</v>
      </c>
      <c r="M183" s="116">
        <v>0</v>
      </c>
      <c r="N183" s="116">
        <v>0</v>
      </c>
      <c r="O183" s="116">
        <v>0</v>
      </c>
      <c r="P183" s="116">
        <v>2664.5</v>
      </c>
      <c r="Q183" s="116">
        <v>3284</v>
      </c>
      <c r="R183" s="116">
        <v>3870.3</v>
      </c>
      <c r="S183" s="116">
        <v>1207.9000000000001</v>
      </c>
      <c r="T183" s="116">
        <v>14445.4</v>
      </c>
      <c r="U183" s="116">
        <v>16018</v>
      </c>
      <c r="V183" s="116">
        <v>1572.6</v>
      </c>
      <c r="W183" s="116">
        <v>9.82</v>
      </c>
      <c r="X183" t="str">
        <f t="shared" si="19"/>
        <v>Lithuania</v>
      </c>
    </row>
    <row r="184" spans="1:38" ht="15" thickBot="1" x14ac:dyDescent="0.4">
      <c r="A184" s="115" t="str">
        <f t="shared" si="20"/>
        <v>Luxembourg</v>
      </c>
      <c r="B184" s="116">
        <v>0</v>
      </c>
      <c r="C184" s="116">
        <v>0</v>
      </c>
      <c r="D184" s="116">
        <v>0</v>
      </c>
      <c r="E184" s="116">
        <v>0</v>
      </c>
      <c r="F184" s="116">
        <v>0</v>
      </c>
      <c r="G184" s="116">
        <v>727</v>
      </c>
      <c r="H184" s="116">
        <v>0</v>
      </c>
      <c r="I184" s="116">
        <v>757.1</v>
      </c>
      <c r="J184" s="116">
        <v>3148.5</v>
      </c>
      <c r="K184" s="116">
        <v>0</v>
      </c>
      <c r="L184" s="116">
        <v>0</v>
      </c>
      <c r="M184" s="116">
        <v>0</v>
      </c>
      <c r="N184" s="116">
        <v>0</v>
      </c>
      <c r="O184" s="116">
        <v>0</v>
      </c>
      <c r="P184" s="116">
        <v>0</v>
      </c>
      <c r="Q184" s="116">
        <v>0</v>
      </c>
      <c r="R184" s="116">
        <v>1156.5</v>
      </c>
      <c r="S184" s="116">
        <v>0</v>
      </c>
      <c r="T184" s="116">
        <v>5789.1</v>
      </c>
      <c r="U184" s="116">
        <v>6079</v>
      </c>
      <c r="V184" s="116">
        <v>289.89999999999998</v>
      </c>
      <c r="W184" s="116">
        <v>4.7699999999999996</v>
      </c>
      <c r="X184" t="str">
        <f t="shared" si="19"/>
        <v>Luxembourg</v>
      </c>
    </row>
    <row r="185" spans="1:38" ht="15" thickBot="1" x14ac:dyDescent="0.4">
      <c r="A185" s="115" t="str">
        <f t="shared" si="20"/>
        <v>Malta</v>
      </c>
      <c r="B185" s="116">
        <v>0</v>
      </c>
      <c r="C185" s="116">
        <v>0</v>
      </c>
      <c r="D185" s="116">
        <v>0</v>
      </c>
      <c r="E185" s="116">
        <v>0</v>
      </c>
      <c r="F185" s="116">
        <v>0</v>
      </c>
      <c r="G185" s="116">
        <v>0</v>
      </c>
      <c r="H185" s="116">
        <v>4674.2</v>
      </c>
      <c r="I185" s="116">
        <v>757.1</v>
      </c>
      <c r="J185" s="116">
        <v>3148.5</v>
      </c>
      <c r="K185" s="116">
        <v>0</v>
      </c>
      <c r="L185" s="116">
        <v>0</v>
      </c>
      <c r="M185" s="116">
        <v>0</v>
      </c>
      <c r="N185" s="116">
        <v>0</v>
      </c>
      <c r="O185" s="116">
        <v>0</v>
      </c>
      <c r="P185" s="116">
        <v>4056.8</v>
      </c>
      <c r="Q185" s="116">
        <v>0</v>
      </c>
      <c r="R185" s="116">
        <v>0</v>
      </c>
      <c r="S185" s="116">
        <v>0</v>
      </c>
      <c r="T185" s="116">
        <v>12636.6</v>
      </c>
      <c r="U185" s="116">
        <v>12167</v>
      </c>
      <c r="V185" s="116">
        <v>-469.6</v>
      </c>
      <c r="W185" s="116">
        <v>-3.86</v>
      </c>
      <c r="X185" t="str">
        <f t="shared" si="19"/>
        <v>Malta</v>
      </c>
    </row>
    <row r="186" spans="1:38" ht="15" thickBot="1" x14ac:dyDescent="0.4">
      <c r="A186" s="115" t="str">
        <f t="shared" si="20"/>
        <v>Netherlands</v>
      </c>
      <c r="B186" s="116">
        <v>0</v>
      </c>
      <c r="C186" s="116">
        <v>0</v>
      </c>
      <c r="D186" s="116">
        <v>0</v>
      </c>
      <c r="E186" s="116">
        <v>0</v>
      </c>
      <c r="F186" s="116">
        <v>0</v>
      </c>
      <c r="G186" s="116">
        <v>1672.7</v>
      </c>
      <c r="H186" s="116">
        <v>0</v>
      </c>
      <c r="I186" s="116">
        <v>757.1</v>
      </c>
      <c r="J186" s="116">
        <v>691.2</v>
      </c>
      <c r="K186" s="116">
        <v>0</v>
      </c>
      <c r="L186" s="116">
        <v>0</v>
      </c>
      <c r="M186" s="116">
        <v>0</v>
      </c>
      <c r="N186" s="116">
        <v>0</v>
      </c>
      <c r="O186" s="116">
        <v>0</v>
      </c>
      <c r="P186" s="116">
        <v>0</v>
      </c>
      <c r="Q186" s="116">
        <v>0</v>
      </c>
      <c r="R186" s="116">
        <v>0</v>
      </c>
      <c r="S186" s="116">
        <v>784.1</v>
      </c>
      <c r="T186" s="116">
        <v>3905.1</v>
      </c>
      <c r="U186" s="116">
        <v>3760</v>
      </c>
      <c r="V186" s="116">
        <v>-145.1</v>
      </c>
      <c r="W186" s="116">
        <v>-3.86</v>
      </c>
      <c r="X186" t="str">
        <f t="shared" si="19"/>
        <v>Netherlands</v>
      </c>
    </row>
    <row r="187" spans="1:38" ht="15" thickBot="1" x14ac:dyDescent="0.4">
      <c r="A187" s="115" t="str">
        <f t="shared" si="20"/>
        <v>Norway</v>
      </c>
      <c r="B187" s="116">
        <v>1195.4000000000001</v>
      </c>
      <c r="C187" s="116">
        <v>0</v>
      </c>
      <c r="D187" s="116">
        <v>0</v>
      </c>
      <c r="E187" s="116">
        <v>0</v>
      </c>
      <c r="F187" s="116">
        <v>0</v>
      </c>
      <c r="G187" s="116">
        <v>315.7</v>
      </c>
      <c r="H187" s="116">
        <v>0</v>
      </c>
      <c r="I187" s="116">
        <v>0</v>
      </c>
      <c r="J187" s="116">
        <v>691.2</v>
      </c>
      <c r="K187" s="116">
        <v>0</v>
      </c>
      <c r="L187" s="116">
        <v>0</v>
      </c>
      <c r="M187" s="116">
        <v>0</v>
      </c>
      <c r="N187" s="116">
        <v>0</v>
      </c>
      <c r="O187" s="116">
        <v>0</v>
      </c>
      <c r="P187" s="116">
        <v>0</v>
      </c>
      <c r="Q187" s="116">
        <v>3284</v>
      </c>
      <c r="R187" s="116">
        <v>1156.5</v>
      </c>
      <c r="S187" s="116">
        <v>0</v>
      </c>
      <c r="T187" s="116">
        <v>6642.9</v>
      </c>
      <c r="U187" s="116">
        <v>6042</v>
      </c>
      <c r="V187" s="116">
        <v>-600.9</v>
      </c>
      <c r="W187" s="116">
        <v>-9.9499999999999993</v>
      </c>
      <c r="X187" t="str">
        <f t="shared" si="19"/>
        <v>Norway</v>
      </c>
    </row>
    <row r="188" spans="1:38" ht="15" thickBot="1" x14ac:dyDescent="0.4">
      <c r="A188" s="115" t="str">
        <f t="shared" si="20"/>
        <v>Poland</v>
      </c>
      <c r="B188" s="116">
        <v>0</v>
      </c>
      <c r="C188" s="116">
        <v>0</v>
      </c>
      <c r="D188" s="116">
        <v>0</v>
      </c>
      <c r="E188" s="116">
        <v>0</v>
      </c>
      <c r="F188" s="116">
        <v>0</v>
      </c>
      <c r="G188" s="116">
        <v>0</v>
      </c>
      <c r="H188" s="116">
        <v>0</v>
      </c>
      <c r="I188" s="116">
        <v>0</v>
      </c>
      <c r="J188" s="116">
        <v>0</v>
      </c>
      <c r="K188" s="116">
        <v>0</v>
      </c>
      <c r="L188" s="116">
        <v>0</v>
      </c>
      <c r="M188" s="116">
        <v>0</v>
      </c>
      <c r="N188" s="116">
        <v>0</v>
      </c>
      <c r="O188" s="116">
        <v>0</v>
      </c>
      <c r="P188" s="116">
        <v>2664.5</v>
      </c>
      <c r="Q188" s="116">
        <v>0</v>
      </c>
      <c r="R188" s="116">
        <v>3870.3</v>
      </c>
      <c r="S188" s="116">
        <v>1207.9000000000001</v>
      </c>
      <c r="T188" s="116">
        <v>7742.8</v>
      </c>
      <c r="U188" s="116">
        <v>4746</v>
      </c>
      <c r="V188" s="116">
        <v>-2996.8</v>
      </c>
      <c r="W188" s="116">
        <v>-63.14</v>
      </c>
      <c r="X188" t="str">
        <f t="shared" si="19"/>
        <v>Poland</v>
      </c>
    </row>
    <row r="189" spans="1:38" ht="15" thickBot="1" x14ac:dyDescent="0.4">
      <c r="A189" s="115" t="str">
        <f t="shared" si="20"/>
        <v>Portugal</v>
      </c>
      <c r="B189" s="116">
        <v>0</v>
      </c>
      <c r="C189" s="116">
        <v>0</v>
      </c>
      <c r="D189" s="116">
        <v>2727.4</v>
      </c>
      <c r="E189" s="116">
        <v>0</v>
      </c>
      <c r="F189" s="116">
        <v>649.1</v>
      </c>
      <c r="G189" s="116">
        <v>0</v>
      </c>
      <c r="H189" s="116">
        <v>0</v>
      </c>
      <c r="I189" s="116">
        <v>0</v>
      </c>
      <c r="J189" s="116">
        <v>691.2</v>
      </c>
      <c r="K189" s="116">
        <v>0</v>
      </c>
      <c r="L189" s="116">
        <v>0</v>
      </c>
      <c r="M189" s="116">
        <v>0</v>
      </c>
      <c r="N189" s="116">
        <v>0</v>
      </c>
      <c r="O189" s="116">
        <v>0</v>
      </c>
      <c r="P189" s="116">
        <v>4056.8</v>
      </c>
      <c r="Q189" s="116">
        <v>0</v>
      </c>
      <c r="R189" s="116">
        <v>3870.3</v>
      </c>
      <c r="S189" s="116">
        <v>0</v>
      </c>
      <c r="T189" s="116">
        <v>11994.8</v>
      </c>
      <c r="U189" s="116">
        <v>11549</v>
      </c>
      <c r="V189" s="116">
        <v>-445.8</v>
      </c>
      <c r="W189" s="116">
        <v>-3.86</v>
      </c>
      <c r="X189" t="str">
        <f t="shared" si="19"/>
        <v>Portugal</v>
      </c>
    </row>
    <row r="190" spans="1:38" ht="15" thickBot="1" x14ac:dyDescent="0.4">
      <c r="A190" s="115" t="str">
        <f t="shared" si="20"/>
        <v>Romania</v>
      </c>
      <c r="B190" s="116">
        <v>0</v>
      </c>
      <c r="C190" s="116">
        <v>428.9</v>
      </c>
      <c r="D190" s="116">
        <v>0</v>
      </c>
      <c r="E190" s="116">
        <v>0</v>
      </c>
      <c r="F190" s="116">
        <v>0</v>
      </c>
      <c r="G190" s="116">
        <v>0</v>
      </c>
      <c r="H190" s="116">
        <v>0</v>
      </c>
      <c r="I190" s="116">
        <v>0</v>
      </c>
      <c r="J190" s="116">
        <v>691.2</v>
      </c>
      <c r="K190" s="116">
        <v>0</v>
      </c>
      <c r="L190" s="116">
        <v>0</v>
      </c>
      <c r="M190" s="116">
        <v>0</v>
      </c>
      <c r="N190" s="116">
        <v>0</v>
      </c>
      <c r="O190" s="116">
        <v>0</v>
      </c>
      <c r="P190" s="116">
        <v>0</v>
      </c>
      <c r="Q190" s="116">
        <v>0</v>
      </c>
      <c r="R190" s="116">
        <v>3870.3</v>
      </c>
      <c r="S190" s="116">
        <v>1207.9000000000001</v>
      </c>
      <c r="T190" s="116">
        <v>6198.4</v>
      </c>
      <c r="U190" s="116">
        <v>5968</v>
      </c>
      <c r="V190" s="116">
        <v>-230.4</v>
      </c>
      <c r="W190" s="116">
        <v>-3.86</v>
      </c>
      <c r="X190" t="str">
        <f t="shared" si="19"/>
        <v>Romania</v>
      </c>
    </row>
    <row r="191" spans="1:38" ht="15" thickBot="1" x14ac:dyDescent="0.4">
      <c r="A191" s="115" t="str">
        <f t="shared" si="20"/>
        <v>Slovakia</v>
      </c>
      <c r="B191" s="116">
        <v>0</v>
      </c>
      <c r="C191" s="116">
        <v>0</v>
      </c>
      <c r="D191" s="116">
        <v>0</v>
      </c>
      <c r="E191" s="116">
        <v>0</v>
      </c>
      <c r="F191" s="116">
        <v>0</v>
      </c>
      <c r="G191" s="116">
        <v>0</v>
      </c>
      <c r="H191" s="116">
        <v>0</v>
      </c>
      <c r="I191" s="116">
        <v>0</v>
      </c>
      <c r="J191" s="116">
        <v>691.2</v>
      </c>
      <c r="K191" s="116">
        <v>0</v>
      </c>
      <c r="L191" s="116">
        <v>0</v>
      </c>
      <c r="M191" s="116">
        <v>0</v>
      </c>
      <c r="N191" s="116">
        <v>0</v>
      </c>
      <c r="O191" s="116">
        <v>0</v>
      </c>
      <c r="P191" s="116">
        <v>0</v>
      </c>
      <c r="Q191" s="116">
        <v>0</v>
      </c>
      <c r="R191" s="116">
        <v>9330.2999999999993</v>
      </c>
      <c r="S191" s="116">
        <v>784.1</v>
      </c>
      <c r="T191" s="116">
        <v>10805.6</v>
      </c>
      <c r="U191" s="116">
        <v>10404</v>
      </c>
      <c r="V191" s="116">
        <v>-401.6</v>
      </c>
      <c r="W191" s="116">
        <v>-3.86</v>
      </c>
      <c r="X191" t="str">
        <f t="shared" si="19"/>
        <v>Slovakia</v>
      </c>
    </row>
    <row r="192" spans="1:38" ht="15" thickBot="1" x14ac:dyDescent="0.4">
      <c r="A192" s="115" t="str">
        <f t="shared" si="20"/>
        <v>Slovenia</v>
      </c>
      <c r="B192" s="116">
        <v>0</v>
      </c>
      <c r="C192" s="116">
        <v>428.9</v>
      </c>
      <c r="D192" s="116">
        <v>0</v>
      </c>
      <c r="E192" s="116">
        <v>0</v>
      </c>
      <c r="F192" s="116">
        <v>0</v>
      </c>
      <c r="G192" s="116">
        <v>0</v>
      </c>
      <c r="H192" s="116">
        <v>0</v>
      </c>
      <c r="I192" s="116">
        <v>0</v>
      </c>
      <c r="J192" s="116">
        <v>691.2</v>
      </c>
      <c r="K192" s="116">
        <v>0</v>
      </c>
      <c r="L192" s="116">
        <v>0</v>
      </c>
      <c r="M192" s="116">
        <v>0</v>
      </c>
      <c r="N192" s="116">
        <v>0</v>
      </c>
      <c r="O192" s="116">
        <v>0</v>
      </c>
      <c r="P192" s="116">
        <v>2664.5</v>
      </c>
      <c r="Q192" s="116">
        <v>0</v>
      </c>
      <c r="R192" s="116">
        <v>3870.3</v>
      </c>
      <c r="S192" s="116">
        <v>784.1</v>
      </c>
      <c r="T192" s="116">
        <v>8439.1</v>
      </c>
      <c r="U192" s="116">
        <v>9348</v>
      </c>
      <c r="V192" s="116">
        <v>908.9</v>
      </c>
      <c r="W192" s="116">
        <v>9.7200000000000006</v>
      </c>
      <c r="X192" t="str">
        <f t="shared" si="19"/>
        <v>Slovenia</v>
      </c>
    </row>
    <row r="193" spans="1:24" ht="15" thickBot="1" x14ac:dyDescent="0.4">
      <c r="A193" s="115" t="str">
        <f t="shared" si="20"/>
        <v>Spain</v>
      </c>
      <c r="B193" s="116">
        <v>0</v>
      </c>
      <c r="C193" s="116">
        <v>0</v>
      </c>
      <c r="D193" s="116">
        <v>2727.4</v>
      </c>
      <c r="E193" s="116">
        <v>0</v>
      </c>
      <c r="F193" s="116">
        <v>0</v>
      </c>
      <c r="G193" s="116">
        <v>727</v>
      </c>
      <c r="H193" s="116">
        <v>0</v>
      </c>
      <c r="I193" s="116">
        <v>0</v>
      </c>
      <c r="J193" s="116">
        <v>691.2</v>
      </c>
      <c r="K193" s="116">
        <v>0</v>
      </c>
      <c r="L193" s="116">
        <v>0</v>
      </c>
      <c r="M193" s="116">
        <v>0</v>
      </c>
      <c r="N193" s="116">
        <v>0</v>
      </c>
      <c r="O193" s="116">
        <v>0</v>
      </c>
      <c r="P193" s="116">
        <v>0</v>
      </c>
      <c r="Q193" s="116">
        <v>0</v>
      </c>
      <c r="R193" s="116">
        <v>1156.5</v>
      </c>
      <c r="S193" s="116">
        <v>784.1</v>
      </c>
      <c r="T193" s="116">
        <v>6086.2</v>
      </c>
      <c r="U193" s="116">
        <v>5860</v>
      </c>
      <c r="V193" s="116">
        <v>-226.2</v>
      </c>
      <c r="W193" s="116">
        <v>-3.86</v>
      </c>
      <c r="X193" t="str">
        <f t="shared" si="19"/>
        <v>Spain</v>
      </c>
    </row>
    <row r="194" spans="1:24" ht="15" thickBot="1" x14ac:dyDescent="0.4">
      <c r="A194" s="115" t="str">
        <f t="shared" si="20"/>
        <v>Sweden</v>
      </c>
      <c r="B194" s="116">
        <v>0</v>
      </c>
      <c r="C194" s="116">
        <v>0</v>
      </c>
      <c r="D194" s="116">
        <v>0</v>
      </c>
      <c r="E194" s="116">
        <v>0</v>
      </c>
      <c r="F194" s="116">
        <v>0</v>
      </c>
      <c r="G194" s="116">
        <v>0</v>
      </c>
      <c r="H194" s="116">
        <v>0</v>
      </c>
      <c r="I194" s="116">
        <v>0</v>
      </c>
      <c r="J194" s="116">
        <v>691.2</v>
      </c>
      <c r="K194" s="116">
        <v>0</v>
      </c>
      <c r="L194" s="116">
        <v>0</v>
      </c>
      <c r="M194" s="116">
        <v>0</v>
      </c>
      <c r="N194" s="116">
        <v>0</v>
      </c>
      <c r="O194" s="116">
        <v>0</v>
      </c>
      <c r="P194" s="116">
        <v>0</v>
      </c>
      <c r="Q194" s="116">
        <v>3284</v>
      </c>
      <c r="R194" s="116">
        <v>1156.5</v>
      </c>
      <c r="S194" s="116">
        <v>784.1</v>
      </c>
      <c r="T194" s="116">
        <v>5915.9</v>
      </c>
      <c r="U194" s="116">
        <v>3132</v>
      </c>
      <c r="V194" s="116">
        <v>-2783.9</v>
      </c>
      <c r="W194" s="116">
        <v>-88.89</v>
      </c>
      <c r="X194" t="str">
        <f t="shared" si="19"/>
        <v>Sweden</v>
      </c>
    </row>
    <row r="195" spans="1:24" ht="15" thickBot="1" x14ac:dyDescent="0.4">
      <c r="A195" s="115" t="str">
        <f t="shared" si="20"/>
        <v>UK</v>
      </c>
      <c r="B195" s="116">
        <v>3984.6</v>
      </c>
      <c r="C195" s="116">
        <v>428.9</v>
      </c>
      <c r="D195" s="116">
        <v>0</v>
      </c>
      <c r="E195" s="116">
        <v>0</v>
      </c>
      <c r="F195" s="116">
        <v>0</v>
      </c>
      <c r="G195" s="116">
        <v>1672.7</v>
      </c>
      <c r="H195" s="116">
        <v>0</v>
      </c>
      <c r="I195" s="116">
        <v>0</v>
      </c>
      <c r="J195" s="116">
        <v>691.2</v>
      </c>
      <c r="K195" s="116">
        <v>0</v>
      </c>
      <c r="L195" s="116">
        <v>0</v>
      </c>
      <c r="M195" s="116">
        <v>0</v>
      </c>
      <c r="N195" s="116">
        <v>0</v>
      </c>
      <c r="O195" s="116">
        <v>0</v>
      </c>
      <c r="P195" s="116">
        <v>0</v>
      </c>
      <c r="Q195" s="116">
        <v>0</v>
      </c>
      <c r="R195" s="116">
        <v>1156.5</v>
      </c>
      <c r="S195" s="116">
        <v>0</v>
      </c>
      <c r="T195" s="116">
        <v>7933.9</v>
      </c>
      <c r="U195" s="116">
        <v>7639</v>
      </c>
      <c r="V195" s="116">
        <v>-294.89999999999998</v>
      </c>
      <c r="W195" s="116">
        <v>-3.86</v>
      </c>
      <c r="X195" t="str">
        <f t="shared" si="19"/>
        <v>UK</v>
      </c>
    </row>
    <row r="196" spans="1:24" ht="15" thickBot="1" x14ac:dyDescent="0.4"/>
    <row r="197" spans="1:24" ht="15" thickBot="1" x14ac:dyDescent="0.4">
      <c r="A197" s="117" t="s">
        <v>1086</v>
      </c>
      <c r="B197" s="118">
        <v>42871.8</v>
      </c>
    </row>
    <row r="198" spans="1:24" ht="15" thickBot="1" x14ac:dyDescent="0.4">
      <c r="A198" s="117" t="s">
        <v>1087</v>
      </c>
      <c r="B198" s="118">
        <v>0</v>
      </c>
    </row>
    <row r="199" spans="1:24" ht="15" thickBot="1" x14ac:dyDescent="0.4">
      <c r="A199" s="117" t="s">
        <v>1088</v>
      </c>
      <c r="B199" s="118">
        <v>220642.2</v>
      </c>
    </row>
    <row r="200" spans="1:24" ht="15" thickBot="1" x14ac:dyDescent="0.4">
      <c r="A200" s="117" t="s">
        <v>1089</v>
      </c>
      <c r="B200" s="118">
        <v>220642</v>
      </c>
    </row>
    <row r="201" spans="1:24" ht="15" thickBot="1" x14ac:dyDescent="0.4">
      <c r="A201" s="117" t="s">
        <v>1090</v>
      </c>
      <c r="B201" s="118">
        <v>0.2</v>
      </c>
    </row>
    <row r="202" spans="1:24" ht="20" thickBot="1" x14ac:dyDescent="0.4">
      <c r="A202" s="117" t="s">
        <v>1091</v>
      </c>
      <c r="B202" s="118"/>
    </row>
    <row r="203" spans="1:24" ht="20" thickBot="1" x14ac:dyDescent="0.4">
      <c r="A203" s="117" t="s">
        <v>1092</v>
      </c>
      <c r="B203" s="118"/>
    </row>
    <row r="204" spans="1:24" ht="15" thickBot="1" x14ac:dyDescent="0.4">
      <c r="A204" s="117" t="s">
        <v>1093</v>
      </c>
      <c r="B204" s="118">
        <v>0</v>
      </c>
    </row>
    <row r="206" spans="1:24" x14ac:dyDescent="0.35">
      <c r="A206" s="29" t="s">
        <v>1094</v>
      </c>
    </row>
    <row r="208" spans="1:24" x14ac:dyDescent="0.35">
      <c r="A208" s="119" t="s">
        <v>1095</v>
      </c>
    </row>
    <row r="209" spans="1:1" x14ac:dyDescent="0.35">
      <c r="A209" s="119" t="s">
        <v>1096</v>
      </c>
    </row>
  </sheetData>
  <conditionalFormatting sqref="W169:W19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7:K7" location="pivot!A1" display="…" xr:uid="{0BB85E71-A840-4F21-B978-CAA288EDA0DA}"/>
    <hyperlink ref="A206" r:id="rId1" display="https://miau.my-x.hu/myx-free/coco/test/265690920200321230612.html" xr:uid="{C67FE0D3-5F86-4FFD-AB93-2CB510428DAE}"/>
    <hyperlink ref="AL174" r:id="rId2" display="https://miau.my-x.hu/myx-free/coco/test/227164520200321232233.html" xr:uid="{0F49510B-F494-4CFE-AD57-F1DD6FE6783B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C376F-C4E8-4B97-AC6C-8DDC9D44A413}">
  <dimension ref="A1:C61"/>
  <sheetViews>
    <sheetView showGridLines="0" workbookViewId="0"/>
  </sheetViews>
  <sheetFormatPr defaultRowHeight="14.5" x14ac:dyDescent="0.35"/>
  <cols>
    <col min="1" max="1" width="8.7265625" style="66"/>
    <col min="2" max="2" width="23.08984375" style="66" customWidth="1"/>
    <col min="3" max="3" width="51.6328125" style="66" customWidth="1"/>
    <col min="4" max="16384" width="8.7265625" style="66"/>
  </cols>
  <sheetData>
    <row r="1" spans="1:3" x14ac:dyDescent="0.35">
      <c r="A1" s="70" t="s">
        <v>858</v>
      </c>
    </row>
    <row r="2" spans="1:3" x14ac:dyDescent="0.35">
      <c r="B2" s="73" t="s">
        <v>859</v>
      </c>
      <c r="C2" s="73" t="s">
        <v>860</v>
      </c>
    </row>
    <row r="3" spans="1:3" x14ac:dyDescent="0.35">
      <c r="B3" s="74" t="s">
        <v>861</v>
      </c>
      <c r="C3" s="74" t="s">
        <v>861</v>
      </c>
    </row>
    <row r="4" spans="1:3" x14ac:dyDescent="0.35">
      <c r="B4" s="69" t="s">
        <v>862</v>
      </c>
      <c r="C4" s="69" t="s">
        <v>863</v>
      </c>
    </row>
    <row r="5" spans="1:3" x14ac:dyDescent="0.35">
      <c r="B5" s="72" t="s">
        <v>862</v>
      </c>
      <c r="C5" s="72" t="s">
        <v>864</v>
      </c>
    </row>
    <row r="6" spans="1:3" x14ac:dyDescent="0.35">
      <c r="B6" s="69" t="s">
        <v>862</v>
      </c>
      <c r="C6" s="69" t="s">
        <v>865</v>
      </c>
    </row>
    <row r="7" spans="1:3" x14ac:dyDescent="0.35">
      <c r="B7" s="72" t="s">
        <v>862</v>
      </c>
      <c r="C7" s="72" t="s">
        <v>866</v>
      </c>
    </row>
    <row r="8" spans="1:3" x14ac:dyDescent="0.35">
      <c r="B8" s="69" t="s">
        <v>862</v>
      </c>
      <c r="C8" s="69" t="s">
        <v>867</v>
      </c>
    </row>
    <row r="9" spans="1:3" x14ac:dyDescent="0.35">
      <c r="B9" s="72" t="s">
        <v>862</v>
      </c>
      <c r="C9" s="72" t="s">
        <v>786</v>
      </c>
    </row>
    <row r="10" spans="1:3" x14ac:dyDescent="0.35">
      <c r="B10" s="69" t="s">
        <v>862</v>
      </c>
      <c r="C10" s="69" t="s">
        <v>215</v>
      </c>
    </row>
    <row r="11" spans="1:3" x14ac:dyDescent="0.35">
      <c r="B11" s="72" t="s">
        <v>862</v>
      </c>
      <c r="C11" s="72" t="s">
        <v>868</v>
      </c>
    </row>
    <row r="12" spans="1:3" x14ac:dyDescent="0.35">
      <c r="B12" s="69" t="s">
        <v>862</v>
      </c>
      <c r="C12" s="69" t="s">
        <v>869</v>
      </c>
    </row>
    <row r="13" spans="1:3" x14ac:dyDescent="0.35">
      <c r="B13" s="72" t="s">
        <v>862</v>
      </c>
      <c r="C13" s="72" t="s">
        <v>870</v>
      </c>
    </row>
    <row r="14" spans="1:3" x14ac:dyDescent="0.35">
      <c r="B14" s="69" t="s">
        <v>862</v>
      </c>
      <c r="C14" s="69" t="s">
        <v>871</v>
      </c>
    </row>
    <row r="15" spans="1:3" x14ac:dyDescent="0.35">
      <c r="B15" s="72" t="s">
        <v>862</v>
      </c>
      <c r="C15" s="72" t="s">
        <v>872</v>
      </c>
    </row>
    <row r="16" spans="1:3" x14ac:dyDescent="0.35">
      <c r="B16" s="69" t="s">
        <v>862</v>
      </c>
      <c r="C16" s="69" t="s">
        <v>117</v>
      </c>
    </row>
    <row r="17" spans="2:3" x14ac:dyDescent="0.35">
      <c r="B17" s="72" t="s">
        <v>862</v>
      </c>
      <c r="C17" s="72" t="s">
        <v>64</v>
      </c>
    </row>
    <row r="18" spans="2:3" x14ac:dyDescent="0.35">
      <c r="B18" s="69" t="s">
        <v>862</v>
      </c>
      <c r="C18" s="69" t="s">
        <v>873</v>
      </c>
    </row>
    <row r="19" spans="2:3" x14ac:dyDescent="0.35">
      <c r="B19" s="72" t="s">
        <v>862</v>
      </c>
      <c r="C19" s="72" t="s">
        <v>874</v>
      </c>
    </row>
    <row r="20" spans="2:3" x14ac:dyDescent="0.35">
      <c r="B20" s="69" t="s">
        <v>862</v>
      </c>
      <c r="C20" s="69" t="s">
        <v>875</v>
      </c>
    </row>
    <row r="21" spans="2:3" x14ac:dyDescent="0.35">
      <c r="B21" s="72" t="s">
        <v>862</v>
      </c>
      <c r="C21" s="72" t="s">
        <v>81</v>
      </c>
    </row>
    <row r="22" spans="2:3" x14ac:dyDescent="0.35">
      <c r="B22" s="69" t="s">
        <v>862</v>
      </c>
      <c r="C22" s="69" t="s">
        <v>876</v>
      </c>
    </row>
    <row r="23" spans="2:3" x14ac:dyDescent="0.35">
      <c r="B23" s="72" t="s">
        <v>862</v>
      </c>
      <c r="C23" s="72" t="s">
        <v>877</v>
      </c>
    </row>
    <row r="24" spans="2:3" x14ac:dyDescent="0.35">
      <c r="B24" s="69" t="s">
        <v>862</v>
      </c>
      <c r="C24" s="69" t="s">
        <v>878</v>
      </c>
    </row>
    <row r="25" spans="2:3" x14ac:dyDescent="0.35">
      <c r="B25" s="72" t="s">
        <v>862</v>
      </c>
      <c r="C25" s="72" t="s">
        <v>879</v>
      </c>
    </row>
    <row r="26" spans="2:3" x14ac:dyDescent="0.35">
      <c r="B26" s="69" t="s">
        <v>862</v>
      </c>
      <c r="C26" s="69" t="s">
        <v>126</v>
      </c>
    </row>
    <row r="27" spans="2:3" x14ac:dyDescent="0.35">
      <c r="B27" s="72" t="s">
        <v>862</v>
      </c>
      <c r="C27" s="72" t="s">
        <v>319</v>
      </c>
    </row>
    <row r="28" spans="2:3" x14ac:dyDescent="0.35">
      <c r="B28" s="69" t="s">
        <v>862</v>
      </c>
      <c r="C28" s="69" t="s">
        <v>880</v>
      </c>
    </row>
    <row r="29" spans="2:3" x14ac:dyDescent="0.35">
      <c r="B29" s="72" t="s">
        <v>862</v>
      </c>
      <c r="C29" s="72" t="s">
        <v>212</v>
      </c>
    </row>
    <row r="30" spans="2:3" x14ac:dyDescent="0.35">
      <c r="B30" s="69" t="s">
        <v>862</v>
      </c>
      <c r="C30" s="69" t="s">
        <v>106</v>
      </c>
    </row>
    <row r="31" spans="2:3" x14ac:dyDescent="0.35">
      <c r="B31" s="72" t="s">
        <v>862</v>
      </c>
      <c r="C31" s="72" t="s">
        <v>133</v>
      </c>
    </row>
    <row r="32" spans="2:3" x14ac:dyDescent="0.35">
      <c r="B32" s="69" t="s">
        <v>862</v>
      </c>
      <c r="C32" s="69" t="s">
        <v>137</v>
      </c>
    </row>
    <row r="33" spans="2:3" x14ac:dyDescent="0.35">
      <c r="B33" s="72" t="s">
        <v>862</v>
      </c>
      <c r="C33" s="72" t="s">
        <v>881</v>
      </c>
    </row>
    <row r="34" spans="2:3" x14ac:dyDescent="0.35">
      <c r="B34" s="69" t="s">
        <v>862</v>
      </c>
      <c r="C34" s="69" t="s">
        <v>186</v>
      </c>
    </row>
    <row r="35" spans="2:3" x14ac:dyDescent="0.35">
      <c r="B35" s="72" t="s">
        <v>862</v>
      </c>
      <c r="C35" s="72" t="s">
        <v>183</v>
      </c>
    </row>
    <row r="36" spans="2:3" x14ac:dyDescent="0.35">
      <c r="B36" s="69" t="s">
        <v>862</v>
      </c>
      <c r="C36" s="69" t="s">
        <v>882</v>
      </c>
    </row>
    <row r="37" spans="2:3" x14ac:dyDescent="0.35">
      <c r="B37" s="72" t="s">
        <v>862</v>
      </c>
      <c r="C37" s="72" t="s">
        <v>883</v>
      </c>
    </row>
    <row r="38" spans="2:3" x14ac:dyDescent="0.35">
      <c r="B38" s="69" t="s">
        <v>862</v>
      </c>
      <c r="C38" s="69" t="s">
        <v>884</v>
      </c>
    </row>
    <row r="39" spans="2:3" x14ac:dyDescent="0.35">
      <c r="B39" s="72" t="s">
        <v>862</v>
      </c>
      <c r="C39" s="72" t="s">
        <v>607</v>
      </c>
    </row>
    <row r="40" spans="2:3" x14ac:dyDescent="0.35">
      <c r="B40" s="69" t="s">
        <v>862</v>
      </c>
      <c r="C40" s="69" t="s">
        <v>885</v>
      </c>
    </row>
    <row r="41" spans="2:3" x14ac:dyDescent="0.35">
      <c r="B41" s="72" t="s">
        <v>862</v>
      </c>
      <c r="C41" s="72" t="s">
        <v>886</v>
      </c>
    </row>
    <row r="42" spans="2:3" x14ac:dyDescent="0.35">
      <c r="B42" s="69" t="s">
        <v>862</v>
      </c>
      <c r="C42" s="69" t="s">
        <v>351</v>
      </c>
    </row>
    <row r="43" spans="2:3" x14ac:dyDescent="0.35">
      <c r="B43" s="72" t="s">
        <v>862</v>
      </c>
      <c r="C43" s="72" t="s">
        <v>887</v>
      </c>
    </row>
    <row r="44" spans="2:3" x14ac:dyDescent="0.35">
      <c r="B44" s="69" t="s">
        <v>862</v>
      </c>
      <c r="C44" s="69" t="s">
        <v>888</v>
      </c>
    </row>
    <row r="45" spans="2:3" x14ac:dyDescent="0.35">
      <c r="B45" s="72" t="s">
        <v>862</v>
      </c>
      <c r="C45" s="72" t="s">
        <v>155</v>
      </c>
    </row>
    <row r="46" spans="2:3" x14ac:dyDescent="0.35">
      <c r="B46" s="69" t="s">
        <v>862</v>
      </c>
      <c r="C46" s="69" t="s">
        <v>43</v>
      </c>
    </row>
    <row r="47" spans="2:3" x14ac:dyDescent="0.35">
      <c r="B47" s="72" t="s">
        <v>862</v>
      </c>
      <c r="C47" s="72" t="s">
        <v>889</v>
      </c>
    </row>
    <row r="48" spans="2:3" x14ac:dyDescent="0.35">
      <c r="B48" s="69" t="s">
        <v>862</v>
      </c>
      <c r="C48" s="69" t="s">
        <v>152</v>
      </c>
    </row>
    <row r="49" spans="2:3" x14ac:dyDescent="0.35">
      <c r="B49" s="72" t="s">
        <v>862</v>
      </c>
      <c r="C49" s="72" t="s">
        <v>890</v>
      </c>
    </row>
    <row r="50" spans="2:3" x14ac:dyDescent="0.35">
      <c r="B50" s="69" t="s">
        <v>862</v>
      </c>
      <c r="C50" s="69" t="s">
        <v>891</v>
      </c>
    </row>
    <row r="51" spans="2:3" x14ac:dyDescent="0.35">
      <c r="B51" s="72" t="s">
        <v>862</v>
      </c>
      <c r="C51" s="72" t="s">
        <v>203</v>
      </c>
    </row>
    <row r="52" spans="2:3" x14ac:dyDescent="0.35">
      <c r="B52" s="69" t="s">
        <v>862</v>
      </c>
      <c r="C52" s="69" t="s">
        <v>892</v>
      </c>
    </row>
    <row r="53" spans="2:3" x14ac:dyDescent="0.35">
      <c r="B53" s="72" t="s">
        <v>862</v>
      </c>
      <c r="C53" s="72" t="s">
        <v>51</v>
      </c>
    </row>
    <row r="54" spans="2:3" x14ac:dyDescent="0.35">
      <c r="B54" s="69" t="s">
        <v>862</v>
      </c>
      <c r="C54" s="69" t="s">
        <v>893</v>
      </c>
    </row>
    <row r="55" spans="2:3" x14ac:dyDescent="0.35">
      <c r="B55" s="72" t="s">
        <v>862</v>
      </c>
      <c r="C55" s="72" t="s">
        <v>92</v>
      </c>
    </row>
    <row r="56" spans="2:3" x14ac:dyDescent="0.35">
      <c r="B56" s="69" t="s">
        <v>862</v>
      </c>
      <c r="C56" s="69" t="s">
        <v>894</v>
      </c>
    </row>
    <row r="57" spans="2:3" x14ac:dyDescent="0.35">
      <c r="B57" s="72" t="s">
        <v>862</v>
      </c>
      <c r="C57" s="72" t="s">
        <v>895</v>
      </c>
    </row>
    <row r="58" spans="2:3" x14ac:dyDescent="0.35">
      <c r="B58" s="69" t="s">
        <v>862</v>
      </c>
      <c r="C58" s="69" t="s">
        <v>342</v>
      </c>
    </row>
    <row r="59" spans="2:3" x14ac:dyDescent="0.35">
      <c r="B59" s="72" t="s">
        <v>853</v>
      </c>
      <c r="C59" s="72" t="s">
        <v>856</v>
      </c>
    </row>
    <row r="60" spans="2:3" x14ac:dyDescent="0.35">
      <c r="B60" s="69" t="s">
        <v>854</v>
      </c>
      <c r="C60" s="69" t="s">
        <v>857</v>
      </c>
    </row>
    <row r="61" spans="2:3" x14ac:dyDescent="0.35">
      <c r="B61" s="72" t="s">
        <v>896</v>
      </c>
      <c r="C61" s="72" t="s">
        <v>897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B7AA4-A969-40C5-966A-1C39532E0997}">
  <sheetPr>
    <tabColor rgb="FFFF0000"/>
  </sheetPr>
  <dimension ref="A1:D67"/>
  <sheetViews>
    <sheetView workbookViewId="0">
      <pane xSplit="1" ySplit="9" topLeftCell="B20" activePane="bottomRight" state="frozen"/>
      <selection pane="topRight"/>
      <selection pane="bottomLeft"/>
      <selection pane="bottomRight" activeCell="B19" sqref="B19"/>
    </sheetView>
  </sheetViews>
  <sheetFormatPr defaultRowHeight="11.4" customHeight="1" x14ac:dyDescent="0.35"/>
  <cols>
    <col min="1" max="1" width="29.90625" style="66" customWidth="1"/>
    <col min="2" max="2" width="10" style="66" customWidth="1"/>
    <col min="3" max="3" width="5" style="66" customWidth="1"/>
    <col min="4" max="16384" width="8.7265625" style="66"/>
  </cols>
  <sheetData>
    <row r="1" spans="1:4" x14ac:dyDescent="0.35">
      <c r="A1" s="69" t="s">
        <v>898</v>
      </c>
      <c r="D1" s="29" t="s">
        <v>907</v>
      </c>
    </row>
    <row r="2" spans="1:4" x14ac:dyDescent="0.35">
      <c r="A2" s="69" t="s">
        <v>899</v>
      </c>
      <c r="B2" s="70" t="s">
        <v>839</v>
      </c>
      <c r="D2" s="29" t="s">
        <v>929</v>
      </c>
    </row>
    <row r="3" spans="1:4" x14ac:dyDescent="0.35">
      <c r="A3" s="69" t="s">
        <v>900</v>
      </c>
      <c r="B3" s="69" t="s">
        <v>845</v>
      </c>
    </row>
    <row r="5" spans="1:4" x14ac:dyDescent="0.35">
      <c r="A5" s="70" t="s">
        <v>854</v>
      </c>
      <c r="C5" s="69" t="s">
        <v>857</v>
      </c>
    </row>
    <row r="6" spans="1:4" x14ac:dyDescent="0.35">
      <c r="A6" s="70" t="s">
        <v>853</v>
      </c>
      <c r="C6" s="69" t="s">
        <v>856</v>
      </c>
    </row>
    <row r="8" spans="1:4" x14ac:dyDescent="0.35">
      <c r="A8" s="75" t="s">
        <v>901</v>
      </c>
      <c r="B8" s="164" t="s">
        <v>897</v>
      </c>
      <c r="C8" s="164" t="s">
        <v>902</v>
      </c>
    </row>
    <row r="9" spans="1:4" x14ac:dyDescent="0.35">
      <c r="A9" s="76" t="s">
        <v>903</v>
      </c>
      <c r="B9" s="77" t="s">
        <v>902</v>
      </c>
      <c r="C9" s="77" t="s">
        <v>902</v>
      </c>
    </row>
    <row r="10" spans="1:4" x14ac:dyDescent="0.35">
      <c r="A10" s="78" t="s">
        <v>863</v>
      </c>
      <c r="B10" s="79">
        <v>440047892</v>
      </c>
      <c r="C10" s="79" t="s">
        <v>902</v>
      </c>
    </row>
    <row r="11" spans="1:4" x14ac:dyDescent="0.35">
      <c r="A11" s="78" t="s">
        <v>864</v>
      </c>
      <c r="B11" s="80">
        <v>502090235</v>
      </c>
      <c r="C11" s="80" t="s">
        <v>902</v>
      </c>
    </row>
    <row r="12" spans="1:4" x14ac:dyDescent="0.35">
      <c r="A12" s="78" t="s">
        <v>865</v>
      </c>
      <c r="B12" s="79">
        <v>497780439</v>
      </c>
      <c r="C12" s="79" t="s">
        <v>902</v>
      </c>
    </row>
    <row r="13" spans="1:4" x14ac:dyDescent="0.35">
      <c r="A13" s="78" t="s">
        <v>866</v>
      </c>
      <c r="B13" s="80">
        <v>334470255</v>
      </c>
      <c r="C13" s="80" t="s">
        <v>902</v>
      </c>
    </row>
    <row r="14" spans="1:4" x14ac:dyDescent="0.35">
      <c r="A14" s="78" t="s">
        <v>867</v>
      </c>
      <c r="B14" s="79">
        <v>331286399</v>
      </c>
      <c r="C14" s="79" t="s">
        <v>902</v>
      </c>
    </row>
    <row r="15" spans="1:4" s="83" customFormat="1" x14ac:dyDescent="0.35">
      <c r="A15" s="81" t="s">
        <v>786</v>
      </c>
      <c r="B15" s="82">
        <v>10753080</v>
      </c>
      <c r="C15" s="82" t="s">
        <v>902</v>
      </c>
    </row>
    <row r="16" spans="1:4" x14ac:dyDescent="0.35">
      <c r="A16" s="78" t="s">
        <v>215</v>
      </c>
      <c r="B16" s="79">
        <v>7467119</v>
      </c>
      <c r="C16" s="79" t="s">
        <v>902</v>
      </c>
    </row>
    <row r="17" spans="1:3" x14ac:dyDescent="0.35">
      <c r="A17" s="78" t="s">
        <v>868</v>
      </c>
      <c r="B17" s="80">
        <v>10425783</v>
      </c>
      <c r="C17" s="80" t="s">
        <v>902</v>
      </c>
    </row>
    <row r="18" spans="1:3" x14ac:dyDescent="0.35">
      <c r="A18" s="78" t="s">
        <v>869</v>
      </c>
      <c r="B18" s="79">
        <v>5511451</v>
      </c>
      <c r="C18" s="79" t="s">
        <v>902</v>
      </c>
    </row>
    <row r="19" spans="1:3" x14ac:dyDescent="0.35">
      <c r="A19" s="78" t="s">
        <v>870</v>
      </c>
      <c r="B19" s="80">
        <v>82002356</v>
      </c>
      <c r="C19" s="80" t="s">
        <v>902</v>
      </c>
    </row>
    <row r="20" spans="1:3" x14ac:dyDescent="0.35">
      <c r="A20" s="78" t="s">
        <v>871</v>
      </c>
      <c r="B20" s="79">
        <v>1335740</v>
      </c>
      <c r="C20" s="79" t="s">
        <v>902</v>
      </c>
    </row>
    <row r="21" spans="1:3" x14ac:dyDescent="0.35">
      <c r="A21" s="78" t="s">
        <v>872</v>
      </c>
      <c r="B21" s="80">
        <v>4521322</v>
      </c>
      <c r="C21" s="80" t="s">
        <v>902</v>
      </c>
    </row>
    <row r="22" spans="1:3" x14ac:dyDescent="0.35">
      <c r="A22" s="78" t="s">
        <v>117</v>
      </c>
      <c r="B22" s="79">
        <v>11094745</v>
      </c>
      <c r="C22" s="79" t="s">
        <v>902</v>
      </c>
    </row>
    <row r="23" spans="1:3" x14ac:dyDescent="0.35">
      <c r="A23" s="78" t="s">
        <v>64</v>
      </c>
      <c r="B23" s="80">
        <v>46239273</v>
      </c>
      <c r="C23" s="80" t="s">
        <v>902</v>
      </c>
    </row>
    <row r="24" spans="1:3" x14ac:dyDescent="0.35">
      <c r="A24" s="78" t="s">
        <v>873</v>
      </c>
      <c r="B24" s="79">
        <v>64350226</v>
      </c>
      <c r="C24" s="79" t="s">
        <v>902</v>
      </c>
    </row>
    <row r="25" spans="1:3" x14ac:dyDescent="0.35">
      <c r="A25" s="78" t="s">
        <v>874</v>
      </c>
      <c r="B25" s="80">
        <v>62465709</v>
      </c>
      <c r="C25" s="80" t="s">
        <v>902</v>
      </c>
    </row>
    <row r="26" spans="1:3" x14ac:dyDescent="0.35">
      <c r="A26" s="78" t="s">
        <v>875</v>
      </c>
      <c r="B26" s="79">
        <v>4309796</v>
      </c>
      <c r="C26" s="79" t="s">
        <v>902</v>
      </c>
    </row>
    <row r="27" spans="1:3" x14ac:dyDescent="0.35">
      <c r="A27" s="78" t="s">
        <v>81</v>
      </c>
      <c r="B27" s="80">
        <v>59000586</v>
      </c>
      <c r="C27" s="80" t="s">
        <v>902</v>
      </c>
    </row>
    <row r="28" spans="1:3" x14ac:dyDescent="0.35">
      <c r="A28" s="78" t="s">
        <v>876</v>
      </c>
      <c r="B28" s="79">
        <v>796930</v>
      </c>
      <c r="C28" s="79" t="s">
        <v>902</v>
      </c>
    </row>
    <row r="29" spans="1:3" x14ac:dyDescent="0.35">
      <c r="A29" s="78" t="s">
        <v>877</v>
      </c>
      <c r="B29" s="80">
        <v>2162834</v>
      </c>
      <c r="C29" s="80" t="s">
        <v>902</v>
      </c>
    </row>
    <row r="30" spans="1:3" x14ac:dyDescent="0.35">
      <c r="A30" s="78" t="s">
        <v>878</v>
      </c>
      <c r="B30" s="79">
        <v>3183856</v>
      </c>
      <c r="C30" s="79" t="s">
        <v>902</v>
      </c>
    </row>
    <row r="31" spans="1:3" x14ac:dyDescent="0.35">
      <c r="A31" s="78" t="s">
        <v>879</v>
      </c>
      <c r="B31" s="80">
        <v>493500</v>
      </c>
      <c r="C31" s="80" t="s">
        <v>902</v>
      </c>
    </row>
    <row r="32" spans="1:3" x14ac:dyDescent="0.35">
      <c r="A32" s="78" t="s">
        <v>126</v>
      </c>
      <c r="B32" s="79">
        <v>10030975</v>
      </c>
      <c r="C32" s="79" t="s">
        <v>902</v>
      </c>
    </row>
    <row r="33" spans="1:3" x14ac:dyDescent="0.35">
      <c r="A33" s="78" t="s">
        <v>319</v>
      </c>
      <c r="B33" s="80">
        <v>410926</v>
      </c>
      <c r="C33" s="80" t="s">
        <v>902</v>
      </c>
    </row>
    <row r="34" spans="1:3" x14ac:dyDescent="0.35">
      <c r="A34" s="78" t="s">
        <v>880</v>
      </c>
      <c r="B34" s="79">
        <v>16485787</v>
      </c>
      <c r="C34" s="79" t="s">
        <v>902</v>
      </c>
    </row>
    <row r="35" spans="1:3" x14ac:dyDescent="0.35">
      <c r="A35" s="78" t="s">
        <v>212</v>
      </c>
      <c r="B35" s="80">
        <v>8335003</v>
      </c>
      <c r="C35" s="80" t="s">
        <v>902</v>
      </c>
    </row>
    <row r="36" spans="1:3" x14ac:dyDescent="0.35">
      <c r="A36" s="78" t="s">
        <v>106</v>
      </c>
      <c r="B36" s="79">
        <v>38135876</v>
      </c>
      <c r="C36" s="79" t="s">
        <v>902</v>
      </c>
    </row>
    <row r="37" spans="1:3" x14ac:dyDescent="0.35">
      <c r="A37" s="78" t="s">
        <v>133</v>
      </c>
      <c r="B37" s="80">
        <v>10563014</v>
      </c>
      <c r="C37" s="80" t="s">
        <v>902</v>
      </c>
    </row>
    <row r="38" spans="1:3" x14ac:dyDescent="0.35">
      <c r="A38" s="78" t="s">
        <v>137</v>
      </c>
      <c r="B38" s="79">
        <v>20440290</v>
      </c>
      <c r="C38" s="79" t="s">
        <v>902</v>
      </c>
    </row>
    <row r="39" spans="1:3" x14ac:dyDescent="0.35">
      <c r="A39" s="78" t="s">
        <v>881</v>
      </c>
      <c r="B39" s="80">
        <v>2032362</v>
      </c>
      <c r="C39" s="80" t="s">
        <v>902</v>
      </c>
    </row>
    <row r="40" spans="1:3" x14ac:dyDescent="0.35">
      <c r="A40" s="78" t="s">
        <v>186</v>
      </c>
      <c r="B40" s="79">
        <v>5382401</v>
      </c>
      <c r="C40" s="79" t="s">
        <v>902</v>
      </c>
    </row>
    <row r="41" spans="1:3" x14ac:dyDescent="0.35">
      <c r="A41" s="78" t="s">
        <v>183</v>
      </c>
      <c r="B41" s="80">
        <v>5326314</v>
      </c>
      <c r="C41" s="80" t="s">
        <v>902</v>
      </c>
    </row>
    <row r="42" spans="1:3" x14ac:dyDescent="0.35">
      <c r="A42" s="78" t="s">
        <v>882</v>
      </c>
      <c r="B42" s="79">
        <v>9256347</v>
      </c>
      <c r="C42" s="79" t="s">
        <v>902</v>
      </c>
    </row>
    <row r="43" spans="1:3" x14ac:dyDescent="0.35">
      <c r="A43" s="78" t="s">
        <v>883</v>
      </c>
      <c r="B43" s="80">
        <v>62042343</v>
      </c>
      <c r="C43" s="80" t="s">
        <v>902</v>
      </c>
    </row>
    <row r="44" spans="1:3" x14ac:dyDescent="0.35">
      <c r="A44" s="78" t="s">
        <v>884</v>
      </c>
      <c r="B44" s="79">
        <v>319368</v>
      </c>
      <c r="C44" s="79" t="s">
        <v>902</v>
      </c>
    </row>
    <row r="45" spans="1:3" x14ac:dyDescent="0.35">
      <c r="A45" s="78" t="s">
        <v>607</v>
      </c>
      <c r="B45" s="80">
        <v>35589</v>
      </c>
      <c r="C45" s="80" t="s">
        <v>902</v>
      </c>
    </row>
    <row r="46" spans="1:3" x14ac:dyDescent="0.35">
      <c r="A46" s="78" t="s">
        <v>885</v>
      </c>
      <c r="B46" s="79">
        <v>4799252</v>
      </c>
      <c r="C46" s="79" t="s">
        <v>902</v>
      </c>
    </row>
    <row r="47" spans="1:3" x14ac:dyDescent="0.35">
      <c r="A47" s="78" t="s">
        <v>886</v>
      </c>
      <c r="B47" s="80">
        <v>7701856</v>
      </c>
      <c r="C47" s="80" t="s">
        <v>902</v>
      </c>
    </row>
    <row r="48" spans="1:3" x14ac:dyDescent="0.35">
      <c r="A48" s="78" t="s">
        <v>351</v>
      </c>
      <c r="B48" s="79">
        <v>617157</v>
      </c>
      <c r="C48" s="79" t="s">
        <v>902</v>
      </c>
    </row>
    <row r="49" spans="1:3" x14ac:dyDescent="0.35">
      <c r="A49" s="78" t="s">
        <v>887</v>
      </c>
      <c r="B49" s="80">
        <v>2048619</v>
      </c>
      <c r="C49" s="80" t="s">
        <v>902</v>
      </c>
    </row>
    <row r="50" spans="1:3" x14ac:dyDescent="0.35">
      <c r="A50" s="78" t="s">
        <v>888</v>
      </c>
      <c r="B50" s="79">
        <v>2936355</v>
      </c>
      <c r="C50" s="79" t="s">
        <v>902</v>
      </c>
    </row>
    <row r="51" spans="1:3" x14ac:dyDescent="0.35">
      <c r="A51" s="78" t="s">
        <v>155</v>
      </c>
      <c r="B51" s="80">
        <v>7334937</v>
      </c>
      <c r="C51" s="80" t="s">
        <v>902</v>
      </c>
    </row>
    <row r="52" spans="1:3" x14ac:dyDescent="0.35">
      <c r="A52" s="78" t="s">
        <v>43</v>
      </c>
      <c r="B52" s="79">
        <v>71517100</v>
      </c>
      <c r="C52" s="79" t="s">
        <v>902</v>
      </c>
    </row>
    <row r="53" spans="1:3" x14ac:dyDescent="0.35">
      <c r="A53" s="78" t="s">
        <v>889</v>
      </c>
      <c r="B53" s="80">
        <v>84484</v>
      </c>
      <c r="C53" s="80" t="s">
        <v>902</v>
      </c>
    </row>
    <row r="54" spans="1:3" x14ac:dyDescent="0.35">
      <c r="A54" s="78" t="s">
        <v>152</v>
      </c>
      <c r="B54" s="79">
        <v>9671912</v>
      </c>
      <c r="C54" s="79" t="s">
        <v>902</v>
      </c>
    </row>
    <row r="55" spans="1:3" x14ac:dyDescent="0.35">
      <c r="A55" s="78" t="s">
        <v>890</v>
      </c>
      <c r="B55" s="80">
        <v>3843998</v>
      </c>
      <c r="C55" s="80" t="s">
        <v>902</v>
      </c>
    </row>
    <row r="56" spans="1:3" x14ac:dyDescent="0.35">
      <c r="A56" s="78" t="s">
        <v>891</v>
      </c>
      <c r="B56" s="79">
        <v>2180686</v>
      </c>
      <c r="C56" s="79" t="s">
        <v>902</v>
      </c>
    </row>
    <row r="57" spans="1:3" x14ac:dyDescent="0.35">
      <c r="A57" s="78" t="s">
        <v>203</v>
      </c>
      <c r="B57" s="80">
        <v>3567512</v>
      </c>
      <c r="C57" s="80" t="s">
        <v>902</v>
      </c>
    </row>
    <row r="58" spans="1:3" x14ac:dyDescent="0.35">
      <c r="A58" s="78" t="s">
        <v>892</v>
      </c>
      <c r="B58" s="79" t="s">
        <v>904</v>
      </c>
      <c r="C58" s="79" t="s">
        <v>902</v>
      </c>
    </row>
    <row r="59" spans="1:3" x14ac:dyDescent="0.35">
      <c r="A59" s="78" t="s">
        <v>51</v>
      </c>
      <c r="B59" s="80">
        <v>141903979</v>
      </c>
      <c r="C59" s="80" t="s">
        <v>902</v>
      </c>
    </row>
    <row r="60" spans="1:3" x14ac:dyDescent="0.35">
      <c r="A60" s="78" t="s">
        <v>893</v>
      </c>
      <c r="B60" s="79">
        <v>31269</v>
      </c>
      <c r="C60" s="79" t="s">
        <v>902</v>
      </c>
    </row>
    <row r="61" spans="1:3" x14ac:dyDescent="0.35">
      <c r="A61" s="78" t="s">
        <v>92</v>
      </c>
      <c r="B61" s="80">
        <v>45963359</v>
      </c>
      <c r="C61" s="80" t="s">
        <v>902</v>
      </c>
    </row>
    <row r="62" spans="1:3" x14ac:dyDescent="0.35">
      <c r="A62" s="78" t="s">
        <v>894</v>
      </c>
      <c r="B62" s="79">
        <v>3237976</v>
      </c>
      <c r="C62" s="79" t="s">
        <v>902</v>
      </c>
    </row>
    <row r="63" spans="1:3" x14ac:dyDescent="0.35">
      <c r="A63" s="78" t="s">
        <v>895</v>
      </c>
      <c r="B63" s="80">
        <v>8896900</v>
      </c>
      <c r="C63" s="80" t="s">
        <v>902</v>
      </c>
    </row>
    <row r="64" spans="1:3" x14ac:dyDescent="0.35">
      <c r="A64" s="78" t="s">
        <v>342</v>
      </c>
      <c r="B64" s="79">
        <v>4385429</v>
      </c>
      <c r="C64" s="79" t="s">
        <v>902</v>
      </c>
    </row>
    <row r="66" spans="1:2" x14ac:dyDescent="0.35">
      <c r="A66" s="70" t="s">
        <v>905</v>
      </c>
    </row>
    <row r="67" spans="1:2" x14ac:dyDescent="0.35">
      <c r="A67" s="70" t="s">
        <v>904</v>
      </c>
      <c r="B67" s="69" t="s">
        <v>906</v>
      </c>
    </row>
  </sheetData>
  <mergeCells count="1">
    <mergeCell ref="B8:C8"/>
  </mergeCells>
  <hyperlinks>
    <hyperlink ref="D1" r:id="rId1" xr:uid="{6CCE7771-E398-4806-A2D6-05A5556F1B90}"/>
    <hyperlink ref="D2" r:id="rId2" xr:uid="{FB452A15-CEC7-46A5-A033-27A9EC011E21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CD840-C401-4388-A007-067827619E8C}">
  <dimension ref="A1:J86"/>
  <sheetViews>
    <sheetView topLeftCell="A33" workbookViewId="0">
      <selection activeCell="A2" sqref="A2:H2"/>
    </sheetView>
  </sheetViews>
  <sheetFormatPr defaultColWidth="8.7265625" defaultRowHeight="14.5" x14ac:dyDescent="0.35"/>
  <sheetData>
    <row r="1" spans="1:10" ht="15.5" x14ac:dyDescent="0.35">
      <c r="A1" s="172" t="s">
        <v>0</v>
      </c>
      <c r="B1" s="173"/>
      <c r="C1" s="173"/>
      <c r="D1" s="173"/>
      <c r="E1" s="173"/>
      <c r="F1" s="173"/>
      <c r="G1" s="173"/>
      <c r="H1" s="173"/>
      <c r="J1" t="s">
        <v>491</v>
      </c>
    </row>
    <row r="2" spans="1:10" x14ac:dyDescent="0.35">
      <c r="A2" s="174" t="s">
        <v>1</v>
      </c>
      <c r="B2" s="173"/>
      <c r="C2" s="173"/>
      <c r="D2" s="173"/>
      <c r="E2" s="173"/>
      <c r="F2" s="173"/>
      <c r="G2" s="173"/>
      <c r="H2" s="173"/>
    </row>
    <row r="3" spans="1:10" x14ac:dyDescent="0.35">
      <c r="A3" s="175" t="s">
        <v>2</v>
      </c>
      <c r="B3" s="175" t="s">
        <v>3</v>
      </c>
      <c r="C3" s="175"/>
      <c r="D3" s="175"/>
      <c r="E3" s="175"/>
      <c r="F3" s="175"/>
      <c r="G3" s="1" t="s">
        <v>4</v>
      </c>
      <c r="H3" s="1" t="s">
        <v>5</v>
      </c>
    </row>
    <row r="4" spans="1:10" x14ac:dyDescent="0.35">
      <c r="A4" s="175"/>
      <c r="B4" s="176" t="s">
        <v>6</v>
      </c>
      <c r="C4" s="176"/>
      <c r="D4" s="176"/>
      <c r="E4" s="176"/>
      <c r="F4" s="176"/>
      <c r="G4" s="177" t="s">
        <v>8</v>
      </c>
      <c r="H4" s="176" t="s">
        <v>9</v>
      </c>
    </row>
    <row r="5" spans="1:10" x14ac:dyDescent="0.35">
      <c r="A5" s="175"/>
      <c r="B5" s="177" t="s">
        <v>7</v>
      </c>
      <c r="C5" s="177"/>
      <c r="D5" s="177"/>
      <c r="E5" s="177"/>
      <c r="F5" s="177"/>
      <c r="G5" s="177"/>
      <c r="H5" s="176"/>
    </row>
    <row r="6" spans="1:10" x14ac:dyDescent="0.35">
      <c r="A6" s="2" t="s">
        <v>10</v>
      </c>
      <c r="B6" s="179"/>
      <c r="C6" s="179"/>
      <c r="D6" s="179"/>
      <c r="E6" s="179"/>
      <c r="F6" s="179"/>
      <c r="G6" s="3"/>
      <c r="H6" s="3" t="s">
        <v>11</v>
      </c>
    </row>
    <row r="7" spans="1:10" x14ac:dyDescent="0.35">
      <c r="A7" s="4" t="s">
        <v>12</v>
      </c>
      <c r="B7" s="180"/>
      <c r="C7" s="180"/>
      <c r="D7" s="180"/>
      <c r="E7" s="180"/>
      <c r="F7" s="180"/>
      <c r="G7" s="4" t="s">
        <v>13</v>
      </c>
      <c r="H7" s="4" t="s">
        <v>14</v>
      </c>
    </row>
    <row r="8" spans="1:10" ht="29" x14ac:dyDescent="0.35">
      <c r="A8" s="5" t="s">
        <v>15</v>
      </c>
      <c r="B8" s="6" t="s">
        <v>16</v>
      </c>
      <c r="C8" s="7" t="s">
        <v>17</v>
      </c>
      <c r="D8" s="8" t="s">
        <v>18</v>
      </c>
      <c r="E8" s="8" t="s">
        <v>19</v>
      </c>
      <c r="F8" s="9" t="s">
        <v>20</v>
      </c>
      <c r="G8" s="9" t="s">
        <v>21</v>
      </c>
      <c r="H8" s="9" t="s">
        <v>22</v>
      </c>
    </row>
    <row r="9" spans="1:10" ht="29" x14ac:dyDescent="0.35">
      <c r="A9" s="10" t="s">
        <v>23</v>
      </c>
      <c r="B9" s="8" t="s">
        <v>24</v>
      </c>
      <c r="C9" s="11" t="s">
        <v>25</v>
      </c>
      <c r="D9" s="7" t="s">
        <v>26</v>
      </c>
      <c r="E9" s="8" t="s">
        <v>19</v>
      </c>
      <c r="F9" s="9" t="s">
        <v>27</v>
      </c>
      <c r="G9" s="9" t="s">
        <v>28</v>
      </c>
      <c r="H9" s="9" t="s">
        <v>29</v>
      </c>
    </row>
    <row r="10" spans="1:10" x14ac:dyDescent="0.35">
      <c r="A10" s="10" t="s">
        <v>30</v>
      </c>
      <c r="B10" s="6" t="s">
        <v>16</v>
      </c>
      <c r="C10" s="8" t="s">
        <v>31</v>
      </c>
      <c r="D10" s="7" t="s">
        <v>26</v>
      </c>
      <c r="E10" s="11" t="s">
        <v>32</v>
      </c>
      <c r="F10" s="9" t="s">
        <v>33</v>
      </c>
      <c r="G10" s="12" t="s">
        <v>34</v>
      </c>
      <c r="H10" s="9" t="s">
        <v>35</v>
      </c>
    </row>
    <row r="11" spans="1:10" ht="29" x14ac:dyDescent="0.35">
      <c r="A11" s="10" t="s">
        <v>36</v>
      </c>
      <c r="B11" s="6" t="s">
        <v>16</v>
      </c>
      <c r="C11" s="8" t="s">
        <v>31</v>
      </c>
      <c r="D11" s="8" t="s">
        <v>18</v>
      </c>
      <c r="E11" s="8" t="s">
        <v>19</v>
      </c>
      <c r="F11" s="9" t="s">
        <v>37</v>
      </c>
      <c r="G11" s="9" t="s">
        <v>38</v>
      </c>
      <c r="H11" s="9" t="s">
        <v>39</v>
      </c>
    </row>
    <row r="12" spans="1:10" ht="43.5" x14ac:dyDescent="0.35">
      <c r="A12" s="10" t="s">
        <v>40</v>
      </c>
      <c r="B12" s="170"/>
      <c r="C12" s="170"/>
      <c r="D12" s="170"/>
      <c r="E12" s="170"/>
      <c r="F12" s="170"/>
      <c r="G12" s="9" t="s">
        <v>41</v>
      </c>
      <c r="H12" s="9" t="s">
        <v>42</v>
      </c>
    </row>
    <row r="13" spans="1:10" ht="29" x14ac:dyDescent="0.35">
      <c r="A13" s="10" t="s">
        <v>43</v>
      </c>
      <c r="B13" s="8" t="s">
        <v>24</v>
      </c>
      <c r="C13" s="8" t="s">
        <v>31</v>
      </c>
      <c r="D13" s="8" t="s">
        <v>18</v>
      </c>
      <c r="E13" s="8" t="s">
        <v>19</v>
      </c>
      <c r="F13" s="9" t="s">
        <v>44</v>
      </c>
      <c r="G13" s="9" t="s">
        <v>45</v>
      </c>
      <c r="H13" s="9" t="s">
        <v>46</v>
      </c>
    </row>
    <row r="14" spans="1:10" ht="29" x14ac:dyDescent="0.35">
      <c r="A14" s="10" t="s">
        <v>47</v>
      </c>
      <c r="B14" s="6" t="s">
        <v>16</v>
      </c>
      <c r="C14" s="11" t="s">
        <v>25</v>
      </c>
      <c r="D14" s="11"/>
      <c r="E14" s="11" t="s">
        <v>32</v>
      </c>
      <c r="F14" s="9" t="s">
        <v>48</v>
      </c>
      <c r="G14" s="9" t="s">
        <v>49</v>
      </c>
      <c r="H14" s="9" t="s">
        <v>50</v>
      </c>
    </row>
    <row r="15" spans="1:10" ht="29" x14ac:dyDescent="0.35">
      <c r="A15" s="10" t="s">
        <v>51</v>
      </c>
      <c r="B15" s="6" t="s">
        <v>16</v>
      </c>
      <c r="C15" s="8" t="s">
        <v>31</v>
      </c>
      <c r="D15" s="8" t="s">
        <v>18</v>
      </c>
      <c r="E15" s="12"/>
      <c r="F15" s="13" t="s">
        <v>52</v>
      </c>
      <c r="G15" s="9" t="s">
        <v>53</v>
      </c>
      <c r="H15" s="9" t="s">
        <v>54</v>
      </c>
    </row>
    <row r="16" spans="1:10" ht="29" x14ac:dyDescent="0.35">
      <c r="A16" s="5" t="s">
        <v>55</v>
      </c>
      <c r="B16" s="8" t="s">
        <v>24</v>
      </c>
      <c r="C16" s="7" t="s">
        <v>17</v>
      </c>
      <c r="D16" s="7" t="s">
        <v>26</v>
      </c>
      <c r="E16" s="12"/>
      <c r="F16" s="13" t="s">
        <v>56</v>
      </c>
      <c r="G16" s="9" t="s">
        <v>57</v>
      </c>
      <c r="H16" s="12">
        <v>474</v>
      </c>
    </row>
    <row r="17" spans="1:8" ht="29" x14ac:dyDescent="0.35">
      <c r="A17" s="10" t="s">
        <v>58</v>
      </c>
      <c r="B17" s="6" t="s">
        <v>16</v>
      </c>
      <c r="C17" s="8" t="s">
        <v>31</v>
      </c>
      <c r="D17" s="8" t="s">
        <v>18</v>
      </c>
      <c r="E17" s="12"/>
      <c r="F17" s="9" t="s">
        <v>27</v>
      </c>
      <c r="G17" s="9" t="s">
        <v>59</v>
      </c>
      <c r="H17" s="9" t="s">
        <v>60</v>
      </c>
    </row>
    <row r="18" spans="1:8" x14ac:dyDescent="0.35">
      <c r="A18" s="5" t="s">
        <v>61</v>
      </c>
      <c r="B18" s="8" t="s">
        <v>24</v>
      </c>
      <c r="C18" s="7" t="s">
        <v>17</v>
      </c>
      <c r="D18" s="7" t="s">
        <v>26</v>
      </c>
      <c r="E18" s="11" t="s">
        <v>32</v>
      </c>
      <c r="F18" s="9" t="s">
        <v>44</v>
      </c>
      <c r="G18" s="12" t="s">
        <v>62</v>
      </c>
      <c r="H18" s="9" t="s">
        <v>63</v>
      </c>
    </row>
    <row r="19" spans="1:8" ht="29" x14ac:dyDescent="0.35">
      <c r="A19" s="10" t="s">
        <v>64</v>
      </c>
      <c r="B19" s="6" t="s">
        <v>16</v>
      </c>
      <c r="C19" s="8" t="s">
        <v>31</v>
      </c>
      <c r="D19" s="7" t="s">
        <v>26</v>
      </c>
      <c r="E19" s="12"/>
      <c r="F19" s="9" t="s">
        <v>44</v>
      </c>
      <c r="G19" s="9" t="s">
        <v>65</v>
      </c>
      <c r="H19" s="9" t="s">
        <v>66</v>
      </c>
    </row>
    <row r="20" spans="1:8" ht="29" x14ac:dyDescent="0.35">
      <c r="A20" s="10" t="s">
        <v>67</v>
      </c>
      <c r="B20" s="170"/>
      <c r="C20" s="170"/>
      <c r="D20" s="170"/>
      <c r="E20" s="170"/>
      <c r="F20" s="170"/>
      <c r="G20" s="9" t="s">
        <v>68</v>
      </c>
      <c r="H20" s="9" t="s">
        <v>69</v>
      </c>
    </row>
    <row r="21" spans="1:8" ht="29" x14ac:dyDescent="0.35">
      <c r="A21" s="10" t="s">
        <v>70</v>
      </c>
      <c r="B21" s="11" t="s">
        <v>71</v>
      </c>
      <c r="C21" s="11" t="s">
        <v>17</v>
      </c>
      <c r="D21" s="11"/>
      <c r="E21" s="11" t="s">
        <v>32</v>
      </c>
      <c r="F21" s="9" t="s">
        <v>72</v>
      </c>
      <c r="G21" s="9" t="s">
        <v>73</v>
      </c>
      <c r="H21" s="9" t="s">
        <v>74</v>
      </c>
    </row>
    <row r="22" spans="1:8" ht="29" x14ac:dyDescent="0.35">
      <c r="A22" s="10" t="s">
        <v>75</v>
      </c>
      <c r="B22" s="6" t="s">
        <v>16</v>
      </c>
      <c r="C22" s="8" t="s">
        <v>31</v>
      </c>
      <c r="D22" s="7" t="s">
        <v>26</v>
      </c>
      <c r="E22" s="11" t="s">
        <v>32</v>
      </c>
      <c r="F22" s="12"/>
      <c r="G22" s="9" t="s">
        <v>76</v>
      </c>
      <c r="H22" s="9" t="s">
        <v>77</v>
      </c>
    </row>
    <row r="23" spans="1:8" ht="29" x14ac:dyDescent="0.35">
      <c r="A23" s="10" t="s">
        <v>78</v>
      </c>
      <c r="B23" s="8" t="s">
        <v>24</v>
      </c>
      <c r="C23" s="7" t="s">
        <v>17</v>
      </c>
      <c r="D23" s="7" t="s">
        <v>26</v>
      </c>
      <c r="E23" s="11" t="s">
        <v>32</v>
      </c>
      <c r="F23" s="9" t="s">
        <v>33</v>
      </c>
      <c r="G23" s="9" t="s">
        <v>79</v>
      </c>
      <c r="H23" s="9" t="s">
        <v>80</v>
      </c>
    </row>
    <row r="24" spans="1:8" ht="29" x14ac:dyDescent="0.35">
      <c r="A24" s="10" t="s">
        <v>81</v>
      </c>
      <c r="B24" s="6" t="s">
        <v>16</v>
      </c>
      <c r="C24" s="8" t="s">
        <v>31</v>
      </c>
      <c r="D24" s="8" t="s">
        <v>18</v>
      </c>
      <c r="E24" s="12"/>
      <c r="F24" s="9" t="s">
        <v>82</v>
      </c>
      <c r="G24" s="9" t="s">
        <v>83</v>
      </c>
      <c r="H24" s="9" t="s">
        <v>84</v>
      </c>
    </row>
    <row r="25" spans="1:8" ht="29" x14ac:dyDescent="0.35">
      <c r="A25" s="10" t="s">
        <v>85</v>
      </c>
      <c r="B25" s="6" t="s">
        <v>16</v>
      </c>
      <c r="C25" s="8" t="s">
        <v>31</v>
      </c>
      <c r="D25" s="7" t="s">
        <v>26</v>
      </c>
      <c r="E25" s="8" t="s">
        <v>19</v>
      </c>
      <c r="F25" s="9" t="s">
        <v>27</v>
      </c>
      <c r="G25" s="9" t="s">
        <v>86</v>
      </c>
      <c r="H25" s="9" t="s">
        <v>87</v>
      </c>
    </row>
    <row r="26" spans="1:8" x14ac:dyDescent="0.35">
      <c r="A26" s="10" t="s">
        <v>88</v>
      </c>
      <c r="B26" s="6" t="s">
        <v>16</v>
      </c>
      <c r="C26" s="11" t="s">
        <v>25</v>
      </c>
      <c r="D26" s="7" t="s">
        <v>26</v>
      </c>
      <c r="E26" s="11" t="s">
        <v>32</v>
      </c>
      <c r="F26" s="9" t="s">
        <v>89</v>
      </c>
      <c r="G26" s="9" t="s">
        <v>90</v>
      </c>
      <c r="H26" s="9" t="s">
        <v>91</v>
      </c>
    </row>
    <row r="27" spans="1:8" x14ac:dyDescent="0.35">
      <c r="A27" s="10" t="s">
        <v>92</v>
      </c>
      <c r="B27" s="8" t="s">
        <v>24</v>
      </c>
      <c r="C27" s="8" t="s">
        <v>31</v>
      </c>
      <c r="D27" s="8" t="s">
        <v>18</v>
      </c>
      <c r="E27" s="8" t="s">
        <v>19</v>
      </c>
      <c r="F27" s="9" t="s">
        <v>44</v>
      </c>
      <c r="G27" s="9" t="s">
        <v>93</v>
      </c>
      <c r="H27" s="9" t="s">
        <v>94</v>
      </c>
    </row>
    <row r="28" spans="1:8" x14ac:dyDescent="0.35">
      <c r="A28" s="10" t="s">
        <v>95</v>
      </c>
      <c r="B28" s="6" t="s">
        <v>16</v>
      </c>
      <c r="C28" s="11" t="s">
        <v>25</v>
      </c>
      <c r="D28" s="7" t="s">
        <v>26</v>
      </c>
      <c r="E28" s="11" t="s">
        <v>32</v>
      </c>
      <c r="F28" s="9" t="s">
        <v>27</v>
      </c>
      <c r="G28" s="9" t="s">
        <v>96</v>
      </c>
      <c r="H28" s="9" t="s">
        <v>97</v>
      </c>
    </row>
    <row r="29" spans="1:8" ht="29" x14ac:dyDescent="0.35">
      <c r="A29" s="10" t="s">
        <v>98</v>
      </c>
      <c r="B29" s="6" t="s">
        <v>16</v>
      </c>
      <c r="C29" s="8" t="s">
        <v>31</v>
      </c>
      <c r="D29" s="12"/>
      <c r="E29" s="12"/>
      <c r="F29" s="9" t="s">
        <v>99</v>
      </c>
      <c r="G29" s="9" t="s">
        <v>100</v>
      </c>
      <c r="H29" s="9" t="s">
        <v>101</v>
      </c>
    </row>
    <row r="30" spans="1:8" ht="29" x14ac:dyDescent="0.35">
      <c r="A30" s="10" t="s">
        <v>102</v>
      </c>
      <c r="B30" s="6" t="s">
        <v>16</v>
      </c>
      <c r="C30" s="11" t="s">
        <v>25</v>
      </c>
      <c r="D30" s="12"/>
      <c r="E30" s="12"/>
      <c r="F30" s="9" t="s">
        <v>103</v>
      </c>
      <c r="G30" s="9" t="s">
        <v>104</v>
      </c>
      <c r="H30" s="9" t="s">
        <v>105</v>
      </c>
    </row>
    <row r="31" spans="1:8" ht="29" x14ac:dyDescent="0.35">
      <c r="A31" s="10" t="s">
        <v>106</v>
      </c>
      <c r="B31" s="6" t="s">
        <v>16</v>
      </c>
      <c r="C31" s="8" t="s">
        <v>31</v>
      </c>
      <c r="D31" s="8" t="s">
        <v>18</v>
      </c>
      <c r="E31" s="8" t="s">
        <v>19</v>
      </c>
      <c r="F31" s="9" t="s">
        <v>44</v>
      </c>
      <c r="G31" s="9" t="s">
        <v>107</v>
      </c>
      <c r="H31" s="9" t="s">
        <v>108</v>
      </c>
    </row>
    <row r="32" spans="1:8" ht="29" x14ac:dyDescent="0.35">
      <c r="A32" s="10" t="s">
        <v>109</v>
      </c>
      <c r="B32" s="6" t="s">
        <v>16</v>
      </c>
      <c r="C32" s="7" t="s">
        <v>17</v>
      </c>
      <c r="D32" s="11"/>
      <c r="E32" s="11" t="s">
        <v>110</v>
      </c>
      <c r="F32" s="9" t="s">
        <v>111</v>
      </c>
      <c r="G32" s="9" t="s">
        <v>112</v>
      </c>
      <c r="H32" s="9" t="s">
        <v>113</v>
      </c>
    </row>
    <row r="33" spans="1:8" x14ac:dyDescent="0.35">
      <c r="A33" s="10" t="s">
        <v>114</v>
      </c>
      <c r="B33" s="170"/>
      <c r="C33" s="170"/>
      <c r="D33" s="170"/>
      <c r="E33" s="170"/>
      <c r="F33" s="170"/>
      <c r="G33" s="9" t="s">
        <v>115</v>
      </c>
      <c r="H33" s="9" t="s">
        <v>116</v>
      </c>
    </row>
    <row r="34" spans="1:8" ht="29" x14ac:dyDescent="0.35">
      <c r="A34" s="10" t="s">
        <v>117</v>
      </c>
      <c r="B34" s="11" t="s">
        <v>71</v>
      </c>
      <c r="C34" s="8" t="s">
        <v>31</v>
      </c>
      <c r="D34" s="7" t="s">
        <v>26</v>
      </c>
      <c r="E34" s="12"/>
      <c r="F34" s="9" t="s">
        <v>44</v>
      </c>
      <c r="G34" s="9" t="s">
        <v>118</v>
      </c>
      <c r="H34" s="9" t="s">
        <v>119</v>
      </c>
    </row>
    <row r="35" spans="1:8" x14ac:dyDescent="0.35">
      <c r="A35" s="10" t="s">
        <v>120</v>
      </c>
      <c r="B35" s="170"/>
      <c r="C35" s="170"/>
      <c r="D35" s="170"/>
      <c r="E35" s="170"/>
      <c r="F35" s="170"/>
      <c r="G35" s="9" t="s">
        <v>121</v>
      </c>
      <c r="H35" s="9" t="s">
        <v>122</v>
      </c>
    </row>
    <row r="36" spans="1:8" ht="29" x14ac:dyDescent="0.35">
      <c r="A36" s="10" t="s">
        <v>123</v>
      </c>
      <c r="B36" s="6" t="s">
        <v>16</v>
      </c>
      <c r="C36" s="11" t="s">
        <v>25</v>
      </c>
      <c r="D36" s="7" t="s">
        <v>26</v>
      </c>
      <c r="E36" s="8" t="s">
        <v>19</v>
      </c>
      <c r="F36" s="9" t="s">
        <v>27</v>
      </c>
      <c r="G36" s="9" t="s">
        <v>124</v>
      </c>
      <c r="H36" s="9" t="s">
        <v>125</v>
      </c>
    </row>
    <row r="37" spans="1:8" x14ac:dyDescent="0.35">
      <c r="A37" s="10" t="s">
        <v>126</v>
      </c>
      <c r="B37" s="7" t="s">
        <v>127</v>
      </c>
      <c r="C37" s="8" t="s">
        <v>31</v>
      </c>
      <c r="D37" s="11"/>
      <c r="E37" s="11" t="s">
        <v>32</v>
      </c>
      <c r="F37" s="9" t="s">
        <v>44</v>
      </c>
      <c r="G37" s="9" t="s">
        <v>128</v>
      </c>
      <c r="H37" s="9" t="s">
        <v>129</v>
      </c>
    </row>
    <row r="38" spans="1:8" ht="29" x14ac:dyDescent="0.35">
      <c r="A38" s="10" t="s">
        <v>130</v>
      </c>
      <c r="B38" s="170"/>
      <c r="C38" s="170"/>
      <c r="D38" s="170"/>
      <c r="E38" s="170"/>
      <c r="F38" s="170"/>
      <c r="G38" s="9" t="s">
        <v>131</v>
      </c>
      <c r="H38" s="9" t="s">
        <v>132</v>
      </c>
    </row>
    <row r="39" spans="1:8" ht="29" x14ac:dyDescent="0.35">
      <c r="A39" s="10" t="s">
        <v>133</v>
      </c>
      <c r="B39" s="8" t="s">
        <v>24</v>
      </c>
      <c r="C39" s="8" t="s">
        <v>31</v>
      </c>
      <c r="D39" s="7" t="s">
        <v>26</v>
      </c>
      <c r="E39" s="11" t="s">
        <v>32</v>
      </c>
      <c r="F39" s="9" t="s">
        <v>134</v>
      </c>
      <c r="G39" s="9" t="s">
        <v>135</v>
      </c>
      <c r="H39" s="9" t="s">
        <v>136</v>
      </c>
    </row>
    <row r="40" spans="1:8" x14ac:dyDescent="0.35">
      <c r="A40" s="10" t="s">
        <v>137</v>
      </c>
      <c r="B40" s="6" t="s">
        <v>16</v>
      </c>
      <c r="C40" s="8" t="s">
        <v>31</v>
      </c>
      <c r="D40" s="7" t="s">
        <v>26</v>
      </c>
      <c r="E40" s="8" t="s">
        <v>19</v>
      </c>
      <c r="F40" s="9" t="s">
        <v>44</v>
      </c>
      <c r="G40" s="9" t="s">
        <v>138</v>
      </c>
      <c r="H40" s="9" t="s">
        <v>139</v>
      </c>
    </row>
    <row r="41" spans="1:8" ht="29" x14ac:dyDescent="0.35">
      <c r="A41" s="10" t="s">
        <v>140</v>
      </c>
      <c r="B41" s="7" t="s">
        <v>127</v>
      </c>
      <c r="C41" s="8" t="s">
        <v>31</v>
      </c>
      <c r="D41" s="11"/>
      <c r="E41" s="12"/>
      <c r="F41" s="9" t="s">
        <v>44</v>
      </c>
      <c r="G41" s="9" t="s">
        <v>141</v>
      </c>
      <c r="H41" s="9" t="s">
        <v>142</v>
      </c>
    </row>
    <row r="42" spans="1:8" x14ac:dyDescent="0.35">
      <c r="A42" s="10" t="s">
        <v>143</v>
      </c>
      <c r="B42" s="6" t="s">
        <v>16</v>
      </c>
      <c r="C42" s="8" t="s">
        <v>31</v>
      </c>
      <c r="D42" s="7" t="s">
        <v>26</v>
      </c>
      <c r="E42" s="11" t="s">
        <v>32</v>
      </c>
      <c r="F42" s="9" t="s">
        <v>44</v>
      </c>
      <c r="G42" s="9" t="s">
        <v>144</v>
      </c>
      <c r="H42" s="9" t="s">
        <v>145</v>
      </c>
    </row>
    <row r="43" spans="1:8" ht="29" x14ac:dyDescent="0.35">
      <c r="A43" s="10" t="s">
        <v>146</v>
      </c>
      <c r="B43" s="170"/>
      <c r="C43" s="170"/>
      <c r="D43" s="170"/>
      <c r="E43" s="170"/>
      <c r="F43" s="170"/>
      <c r="G43" s="9" t="s">
        <v>147</v>
      </c>
      <c r="H43" s="9" t="s">
        <v>148</v>
      </c>
    </row>
    <row r="44" spans="1:8" ht="29" x14ac:dyDescent="0.35">
      <c r="A44" s="10" t="s">
        <v>149</v>
      </c>
      <c r="B44" s="170"/>
      <c r="C44" s="170"/>
      <c r="D44" s="170"/>
      <c r="E44" s="170"/>
      <c r="F44" s="170"/>
      <c r="G44" s="9" t="s">
        <v>150</v>
      </c>
      <c r="H44" s="9" t="s">
        <v>151</v>
      </c>
    </row>
    <row r="45" spans="1:8" x14ac:dyDescent="0.35">
      <c r="A45" s="10" t="s">
        <v>152</v>
      </c>
      <c r="B45" s="6" t="s">
        <v>16</v>
      </c>
      <c r="C45" s="8" t="s">
        <v>31</v>
      </c>
      <c r="D45" s="8" t="s">
        <v>18</v>
      </c>
      <c r="E45" s="8" t="s">
        <v>19</v>
      </c>
      <c r="F45" s="9" t="s">
        <v>44</v>
      </c>
      <c r="G45" s="9" t="s">
        <v>153</v>
      </c>
      <c r="H45" s="9" t="s">
        <v>154</v>
      </c>
    </row>
    <row r="46" spans="1:8" x14ac:dyDescent="0.35">
      <c r="A46" s="10" t="s">
        <v>155</v>
      </c>
      <c r="B46" s="8" t="s">
        <v>24</v>
      </c>
      <c r="C46" s="8" t="s">
        <v>31</v>
      </c>
      <c r="D46" s="8" t="s">
        <v>18</v>
      </c>
      <c r="E46" s="11" t="s">
        <v>32</v>
      </c>
      <c r="F46" s="9" t="s">
        <v>44</v>
      </c>
      <c r="G46" s="9" t="s">
        <v>156</v>
      </c>
      <c r="H46" s="9" t="s">
        <v>157</v>
      </c>
    </row>
    <row r="47" spans="1:8" ht="29" x14ac:dyDescent="0.35">
      <c r="A47" s="10" t="s">
        <v>158</v>
      </c>
      <c r="B47" s="170"/>
      <c r="C47" s="170"/>
      <c r="D47" s="170"/>
      <c r="E47" s="170"/>
      <c r="F47" s="170"/>
      <c r="G47" s="9" t="s">
        <v>159</v>
      </c>
      <c r="H47" s="9" t="s">
        <v>160</v>
      </c>
    </row>
    <row r="48" spans="1:8" x14ac:dyDescent="0.35">
      <c r="A48" s="10" t="s">
        <v>161</v>
      </c>
      <c r="B48" s="6" t="s">
        <v>16</v>
      </c>
      <c r="C48" s="8" t="s">
        <v>31</v>
      </c>
      <c r="D48" s="8" t="s">
        <v>18</v>
      </c>
      <c r="E48" s="8" t="s">
        <v>19</v>
      </c>
      <c r="F48" s="9" t="s">
        <v>162</v>
      </c>
      <c r="G48" s="9" t="s">
        <v>163</v>
      </c>
      <c r="H48" s="9" t="s">
        <v>164</v>
      </c>
    </row>
    <row r="49" spans="1:8" ht="29" x14ac:dyDescent="0.35">
      <c r="A49" s="10" t="s">
        <v>165</v>
      </c>
      <c r="B49" s="6" t="s">
        <v>16</v>
      </c>
      <c r="C49" s="11" t="s">
        <v>25</v>
      </c>
      <c r="D49" s="7" t="s">
        <v>26</v>
      </c>
      <c r="E49" s="11" t="s">
        <v>32</v>
      </c>
      <c r="F49" s="9" t="s">
        <v>27</v>
      </c>
      <c r="G49" s="9" t="s">
        <v>166</v>
      </c>
      <c r="H49" s="9" t="s">
        <v>167</v>
      </c>
    </row>
    <row r="50" spans="1:8" x14ac:dyDescent="0.35">
      <c r="A50" s="10" t="s">
        <v>168</v>
      </c>
      <c r="B50" s="170"/>
      <c r="C50" s="170"/>
      <c r="D50" s="170"/>
      <c r="E50" s="170"/>
      <c r="F50" s="170"/>
      <c r="G50" s="9" t="s">
        <v>169</v>
      </c>
      <c r="H50" s="9" t="s">
        <v>170</v>
      </c>
    </row>
    <row r="51" spans="1:8" ht="29" x14ac:dyDescent="0.35">
      <c r="A51" s="5" t="s">
        <v>171</v>
      </c>
      <c r="B51" s="6" t="s">
        <v>16</v>
      </c>
      <c r="C51" s="8" t="s">
        <v>31</v>
      </c>
      <c r="D51" s="7" t="s">
        <v>26</v>
      </c>
      <c r="E51" s="11" t="s">
        <v>32</v>
      </c>
      <c r="F51" s="9" t="s">
        <v>44</v>
      </c>
      <c r="G51" s="9" t="s">
        <v>172</v>
      </c>
      <c r="H51" s="9" t="s">
        <v>173</v>
      </c>
    </row>
    <row r="52" spans="1:8" x14ac:dyDescent="0.35">
      <c r="A52" s="10" t="s">
        <v>174</v>
      </c>
      <c r="B52" s="6" t="s">
        <v>16</v>
      </c>
      <c r="C52" s="11" t="s">
        <v>25</v>
      </c>
      <c r="D52" s="7" t="s">
        <v>26</v>
      </c>
      <c r="E52" s="11" t="s">
        <v>32</v>
      </c>
      <c r="F52" s="9" t="s">
        <v>27</v>
      </c>
      <c r="G52" s="9" t="s">
        <v>175</v>
      </c>
      <c r="H52" s="9" t="s">
        <v>176</v>
      </c>
    </row>
    <row r="53" spans="1:8" ht="29" x14ac:dyDescent="0.35">
      <c r="A53" s="10" t="s">
        <v>177</v>
      </c>
      <c r="B53" s="170"/>
      <c r="C53" s="170"/>
      <c r="D53" s="170"/>
      <c r="E53" s="170"/>
      <c r="F53" s="170"/>
      <c r="G53" s="9" t="s">
        <v>178</v>
      </c>
      <c r="H53" s="9" t="s">
        <v>179</v>
      </c>
    </row>
    <row r="54" spans="1:8" x14ac:dyDescent="0.35">
      <c r="A54" s="10" t="s">
        <v>180</v>
      </c>
      <c r="B54" s="170"/>
      <c r="C54" s="170"/>
      <c r="D54" s="170"/>
      <c r="E54" s="170"/>
      <c r="F54" s="170"/>
      <c r="G54" s="9" t="s">
        <v>181</v>
      </c>
      <c r="H54" s="9" t="s">
        <v>182</v>
      </c>
    </row>
    <row r="55" spans="1:8" x14ac:dyDescent="0.35">
      <c r="A55" s="10" t="s">
        <v>183</v>
      </c>
      <c r="B55" s="6" t="s">
        <v>16</v>
      </c>
      <c r="C55" s="8" t="s">
        <v>31</v>
      </c>
      <c r="D55" s="8" t="s">
        <v>18</v>
      </c>
      <c r="E55" s="12"/>
      <c r="F55" s="9" t="s">
        <v>44</v>
      </c>
      <c r="G55" s="9" t="s">
        <v>184</v>
      </c>
      <c r="H55" s="9" t="s">
        <v>185</v>
      </c>
    </row>
    <row r="56" spans="1:8" x14ac:dyDescent="0.35">
      <c r="A56" s="10" t="s">
        <v>186</v>
      </c>
      <c r="B56" s="11" t="s">
        <v>187</v>
      </c>
      <c r="C56" s="8" t="s">
        <v>31</v>
      </c>
      <c r="D56" s="11"/>
      <c r="E56" s="11" t="s">
        <v>32</v>
      </c>
      <c r="F56" s="9" t="s">
        <v>44</v>
      </c>
      <c r="G56" s="9" t="s">
        <v>188</v>
      </c>
      <c r="H56" s="9" t="s">
        <v>189</v>
      </c>
    </row>
    <row r="57" spans="1:8" x14ac:dyDescent="0.35">
      <c r="A57" s="10" t="s">
        <v>190</v>
      </c>
      <c r="B57" s="7" t="s">
        <v>127</v>
      </c>
      <c r="C57" s="11" t="s">
        <v>25</v>
      </c>
      <c r="D57" s="8" t="s">
        <v>18</v>
      </c>
      <c r="E57" s="12"/>
      <c r="F57" s="9" t="s">
        <v>27</v>
      </c>
      <c r="G57" s="9" t="s">
        <v>191</v>
      </c>
      <c r="H57" s="12" t="s">
        <v>192</v>
      </c>
    </row>
    <row r="58" spans="1:8" ht="29" x14ac:dyDescent="0.35">
      <c r="A58" s="10" t="s">
        <v>193</v>
      </c>
      <c r="B58" s="7" t="s">
        <v>127</v>
      </c>
      <c r="C58" s="7" t="s">
        <v>17</v>
      </c>
      <c r="D58" s="7" t="s">
        <v>26</v>
      </c>
      <c r="E58" s="11" t="s">
        <v>32</v>
      </c>
      <c r="F58" s="9" t="s">
        <v>194</v>
      </c>
      <c r="G58" s="9" t="s">
        <v>195</v>
      </c>
      <c r="H58" s="12" t="s">
        <v>196</v>
      </c>
    </row>
    <row r="59" spans="1:8" ht="29" x14ac:dyDescent="0.35">
      <c r="A59" s="10" t="s">
        <v>197</v>
      </c>
      <c r="B59" s="170"/>
      <c r="C59" s="170"/>
      <c r="D59" s="170"/>
      <c r="E59" s="170"/>
      <c r="F59" s="170"/>
      <c r="G59" s="9" t="s">
        <v>198</v>
      </c>
      <c r="H59" s="9" t="s">
        <v>199</v>
      </c>
    </row>
    <row r="60" spans="1:8" x14ac:dyDescent="0.35">
      <c r="A60" s="10" t="s">
        <v>200</v>
      </c>
      <c r="B60" s="6" t="s">
        <v>16</v>
      </c>
      <c r="C60" s="8" t="s">
        <v>31</v>
      </c>
      <c r="D60" s="7" t="s">
        <v>26</v>
      </c>
      <c r="E60" s="11" t="s">
        <v>32</v>
      </c>
      <c r="F60" s="9" t="s">
        <v>33</v>
      </c>
      <c r="G60" s="9" t="s">
        <v>201</v>
      </c>
      <c r="H60" s="9" t="s">
        <v>202</v>
      </c>
    </row>
    <row r="61" spans="1:8" x14ac:dyDescent="0.35">
      <c r="A61" s="10" t="s">
        <v>203</v>
      </c>
      <c r="B61" s="170"/>
      <c r="C61" s="170"/>
      <c r="D61" s="170"/>
      <c r="E61" s="170"/>
      <c r="F61" s="170"/>
      <c r="G61" s="9" t="s">
        <v>204</v>
      </c>
      <c r="H61" s="9" t="s">
        <v>205</v>
      </c>
    </row>
    <row r="62" spans="1:8" ht="58" x14ac:dyDescent="0.35">
      <c r="A62" s="10" t="s">
        <v>206</v>
      </c>
      <c r="B62" s="170"/>
      <c r="C62" s="170"/>
      <c r="D62" s="170"/>
      <c r="E62" s="170"/>
      <c r="F62" s="170"/>
      <c r="G62" s="9" t="s">
        <v>207</v>
      </c>
      <c r="H62" s="9" t="s">
        <v>208</v>
      </c>
    </row>
    <row r="63" spans="1:8" x14ac:dyDescent="0.35">
      <c r="A63" s="10" t="s">
        <v>209</v>
      </c>
      <c r="B63" s="170"/>
      <c r="C63" s="170"/>
      <c r="D63" s="170"/>
      <c r="E63" s="170"/>
      <c r="F63" s="170"/>
      <c r="G63" s="9" t="s">
        <v>210</v>
      </c>
      <c r="H63" s="9" t="s">
        <v>211</v>
      </c>
    </row>
    <row r="64" spans="1:8" ht="29" x14ac:dyDescent="0.35">
      <c r="A64" s="10" t="s">
        <v>212</v>
      </c>
      <c r="B64" s="6" t="s">
        <v>16</v>
      </c>
      <c r="C64" s="8" t="s">
        <v>31</v>
      </c>
      <c r="D64" s="11"/>
      <c r="E64" s="11" t="s">
        <v>32</v>
      </c>
      <c r="F64" s="9" t="s">
        <v>44</v>
      </c>
      <c r="G64" s="9" t="s">
        <v>213</v>
      </c>
      <c r="H64" s="9" t="s">
        <v>214</v>
      </c>
    </row>
    <row r="65" spans="1:8" x14ac:dyDescent="0.35">
      <c r="A65" s="10" t="s">
        <v>215</v>
      </c>
      <c r="B65" s="6" t="s">
        <v>16</v>
      </c>
      <c r="C65" s="8" t="s">
        <v>31</v>
      </c>
      <c r="D65" s="6" t="s">
        <v>216</v>
      </c>
      <c r="E65" s="12"/>
      <c r="F65" s="9" t="s">
        <v>44</v>
      </c>
      <c r="G65" s="9" t="s">
        <v>217</v>
      </c>
      <c r="H65" s="9" t="s">
        <v>218</v>
      </c>
    </row>
    <row r="66" spans="1:8" x14ac:dyDescent="0.35">
      <c r="A66" s="166" t="s">
        <v>219</v>
      </c>
      <c r="B66" s="166"/>
      <c r="C66" s="166"/>
      <c r="D66" s="166"/>
      <c r="E66" s="166"/>
      <c r="F66" s="166"/>
      <c r="G66" s="166"/>
      <c r="H66" s="166"/>
    </row>
    <row r="67" spans="1:8" ht="16" x14ac:dyDescent="0.35">
      <c r="A67" s="14" t="s">
        <v>220</v>
      </c>
      <c r="B67" s="15"/>
      <c r="C67" s="15"/>
      <c r="D67" s="15"/>
      <c r="E67" s="15"/>
      <c r="F67" s="15"/>
      <c r="G67" s="15"/>
      <c r="H67" s="15"/>
    </row>
    <row r="68" spans="1:8" ht="29" customHeight="1" x14ac:dyDescent="0.35">
      <c r="A68" s="167" t="s">
        <v>221</v>
      </c>
      <c r="B68" s="167"/>
      <c r="C68" s="167"/>
      <c r="D68" s="167"/>
      <c r="E68" s="15"/>
      <c r="F68" s="15"/>
      <c r="G68" s="15"/>
      <c r="H68" s="15"/>
    </row>
    <row r="69" spans="1:8" x14ac:dyDescent="0.35">
      <c r="A69" s="168" t="s">
        <v>222</v>
      </c>
      <c r="B69" s="168" t="s">
        <v>223</v>
      </c>
      <c r="C69" s="168" t="s">
        <v>224</v>
      </c>
      <c r="D69" s="16" t="s">
        <v>225</v>
      </c>
      <c r="E69" s="15"/>
      <c r="F69" s="15"/>
      <c r="G69" s="15"/>
      <c r="H69" s="15"/>
    </row>
    <row r="70" spans="1:8" x14ac:dyDescent="0.35">
      <c r="A70" s="168"/>
      <c r="B70" s="168"/>
      <c r="C70" s="168"/>
      <c r="D70" s="16" t="s">
        <v>226</v>
      </c>
      <c r="E70" s="15"/>
      <c r="F70" s="15"/>
      <c r="G70" s="15"/>
      <c r="H70" s="15"/>
    </row>
    <row r="71" spans="1:8" x14ac:dyDescent="0.35">
      <c r="A71" s="168"/>
      <c r="B71" s="168"/>
      <c r="C71" s="168"/>
      <c r="D71" s="16" t="s">
        <v>227</v>
      </c>
      <c r="E71" s="15"/>
      <c r="F71" s="15"/>
      <c r="G71" s="15"/>
      <c r="H71" s="15"/>
    </row>
    <row r="72" spans="1:8" x14ac:dyDescent="0.35">
      <c r="A72" s="17" t="s">
        <v>228</v>
      </c>
      <c r="B72" s="16"/>
      <c r="C72" s="17" t="s">
        <v>229</v>
      </c>
      <c r="D72" s="17" t="s">
        <v>230</v>
      </c>
      <c r="E72" s="15"/>
      <c r="F72" s="15"/>
      <c r="G72" s="15"/>
      <c r="H72" s="15"/>
    </row>
    <row r="73" spans="1:8" x14ac:dyDescent="0.35">
      <c r="A73" s="18" t="s">
        <v>231</v>
      </c>
      <c r="B73" s="18" t="s">
        <v>232</v>
      </c>
      <c r="C73" s="18" t="s">
        <v>233</v>
      </c>
      <c r="D73" s="18" t="s">
        <v>234</v>
      </c>
      <c r="E73" s="15"/>
      <c r="F73" s="15"/>
      <c r="G73" s="15"/>
      <c r="H73" s="15"/>
    </row>
    <row r="74" spans="1:8" ht="16" x14ac:dyDescent="0.35">
      <c r="A74" s="19" t="s">
        <v>235</v>
      </c>
      <c r="B74" s="19" t="e" cm="1">
        <f t="array" ref="B74" xml:space="preserve"> (Unchanged)</f>
        <v>#NAME?</v>
      </c>
      <c r="C74" s="19" t="s">
        <v>236</v>
      </c>
      <c r="D74" s="16"/>
      <c r="E74" s="15"/>
      <c r="F74" s="15"/>
      <c r="G74" s="15"/>
      <c r="H74" s="15"/>
    </row>
    <row r="75" spans="1:8" x14ac:dyDescent="0.35">
      <c r="A75" s="20" t="s">
        <v>237</v>
      </c>
      <c r="B75" s="169" t="s">
        <v>240</v>
      </c>
      <c r="C75" s="169" t="s">
        <v>241</v>
      </c>
      <c r="D75" s="169" t="s">
        <v>32</v>
      </c>
      <c r="E75" s="15"/>
      <c r="F75" s="15"/>
      <c r="G75" s="15"/>
      <c r="H75" s="15"/>
    </row>
    <row r="76" spans="1:8" x14ac:dyDescent="0.35">
      <c r="A76" s="20" t="s">
        <v>238</v>
      </c>
      <c r="B76" s="169"/>
      <c r="C76" s="169"/>
      <c r="D76" s="169"/>
      <c r="E76" s="15"/>
      <c r="F76" s="15"/>
      <c r="G76" s="15"/>
      <c r="H76" s="15"/>
    </row>
    <row r="77" spans="1:8" x14ac:dyDescent="0.35">
      <c r="A77" s="20" t="s">
        <v>239</v>
      </c>
      <c r="B77" s="169"/>
      <c r="C77" s="169"/>
      <c r="D77" s="169"/>
      <c r="E77" s="15"/>
      <c r="F77" s="15"/>
      <c r="G77" s="15"/>
      <c r="H77" s="15"/>
    </row>
    <row r="78" spans="1:8" ht="21" customHeight="1" x14ac:dyDescent="0.35">
      <c r="A78" s="165" t="s">
        <v>242</v>
      </c>
      <c r="B78" s="165"/>
      <c r="C78" s="165"/>
      <c r="D78" s="165"/>
      <c r="E78" s="15"/>
      <c r="F78" s="15"/>
      <c r="G78" s="15"/>
      <c r="H78" s="15"/>
    </row>
    <row r="79" spans="1:8" x14ac:dyDescent="0.35">
      <c r="A79" s="178" t="s">
        <v>243</v>
      </c>
      <c r="B79" s="178"/>
      <c r="C79" s="178"/>
      <c r="D79" s="178"/>
      <c r="E79" s="15"/>
      <c r="F79" s="15"/>
      <c r="G79" s="15"/>
      <c r="H79" s="15"/>
    </row>
    <row r="80" spans="1:8" x14ac:dyDescent="0.35">
      <c r="A80" s="165" t="s">
        <v>244</v>
      </c>
      <c r="B80" s="165"/>
      <c r="C80" s="165"/>
      <c r="D80" s="165"/>
      <c r="E80" s="15"/>
      <c r="F80" s="15"/>
      <c r="G80" s="15"/>
      <c r="H80" s="15"/>
    </row>
    <row r="81" spans="1:8" x14ac:dyDescent="0.35">
      <c r="A81" s="165" t="s">
        <v>245</v>
      </c>
      <c r="B81" s="165"/>
      <c r="C81" s="165"/>
      <c r="D81" s="165"/>
      <c r="E81" s="15"/>
      <c r="F81" s="15"/>
      <c r="G81" s="15"/>
      <c r="H81" s="15"/>
    </row>
    <row r="82" spans="1:8" ht="28" customHeight="1" x14ac:dyDescent="0.35">
      <c r="A82" s="165" t="s">
        <v>246</v>
      </c>
      <c r="B82" s="165"/>
      <c r="C82" s="165"/>
      <c r="D82" s="165"/>
      <c r="E82" s="15"/>
      <c r="F82" s="15"/>
      <c r="G82" s="15"/>
      <c r="H82" s="15"/>
    </row>
    <row r="83" spans="1:8" x14ac:dyDescent="0.35">
      <c r="A83" s="165" t="s">
        <v>247</v>
      </c>
      <c r="B83" s="165"/>
      <c r="C83" s="165"/>
      <c r="D83" s="165"/>
      <c r="E83" s="15"/>
      <c r="F83" s="15"/>
      <c r="G83" s="15"/>
      <c r="H83" s="15"/>
    </row>
    <row r="84" spans="1:8" x14ac:dyDescent="0.35">
      <c r="A84" s="171" t="s">
        <v>248</v>
      </c>
      <c r="B84" s="171"/>
      <c r="C84" s="171"/>
      <c r="D84" s="171"/>
      <c r="E84" s="15"/>
      <c r="F84" s="15"/>
      <c r="G84" s="15"/>
      <c r="H84" s="15"/>
    </row>
    <row r="85" spans="1:8" x14ac:dyDescent="0.35">
      <c r="A85" s="171" t="s">
        <v>249</v>
      </c>
      <c r="B85" s="171"/>
      <c r="C85" s="171"/>
      <c r="D85" s="171"/>
      <c r="E85" s="21"/>
      <c r="F85" s="21"/>
      <c r="G85" s="21"/>
      <c r="H85" s="21"/>
    </row>
    <row r="86" spans="1:8" x14ac:dyDescent="0.35">
      <c r="A86" s="171" t="s">
        <v>250</v>
      </c>
      <c r="B86" s="171"/>
      <c r="C86" s="171"/>
      <c r="D86" s="171"/>
      <c r="E86" s="21"/>
      <c r="F86" s="21"/>
      <c r="G86" s="21"/>
      <c r="H86" s="21"/>
    </row>
  </sheetData>
  <mergeCells count="42">
    <mergeCell ref="B63:F63"/>
    <mergeCell ref="B35:F35"/>
    <mergeCell ref="B38:F38"/>
    <mergeCell ref="B43:F43"/>
    <mergeCell ref="B44:F44"/>
    <mergeCell ref="B47:F47"/>
    <mergeCell ref="B50:F50"/>
    <mergeCell ref="B53:F53"/>
    <mergeCell ref="B54:F54"/>
    <mergeCell ref="B59:F59"/>
    <mergeCell ref="B61:F61"/>
    <mergeCell ref="B62:F62"/>
    <mergeCell ref="H4:H5"/>
    <mergeCell ref="B6:F6"/>
    <mergeCell ref="B7:F7"/>
    <mergeCell ref="B12:F12"/>
    <mergeCell ref="B20:F20"/>
    <mergeCell ref="B33:F33"/>
    <mergeCell ref="A84:D84"/>
    <mergeCell ref="A85:D85"/>
    <mergeCell ref="A86:D86"/>
    <mergeCell ref="A1:H1"/>
    <mergeCell ref="A2:H2"/>
    <mergeCell ref="A3:A5"/>
    <mergeCell ref="B3:F3"/>
    <mergeCell ref="B4:F4"/>
    <mergeCell ref="B5:F5"/>
    <mergeCell ref="G4:G5"/>
    <mergeCell ref="A78:D78"/>
    <mergeCell ref="A79:D79"/>
    <mergeCell ref="A80:D80"/>
    <mergeCell ref="A81:D81"/>
    <mergeCell ref="A82:D82"/>
    <mergeCell ref="A83:D83"/>
    <mergeCell ref="A66:H66"/>
    <mergeCell ref="A68:D68"/>
    <mergeCell ref="A69:A71"/>
    <mergeCell ref="B69:B71"/>
    <mergeCell ref="C69:C71"/>
    <mergeCell ref="B75:B77"/>
    <mergeCell ref="C75:C77"/>
    <mergeCell ref="D75:D77"/>
  </mergeCells>
  <hyperlinks>
    <hyperlink ref="A2" r:id="rId1" location="template-notes2" display="https://en.wikipedia.org/wiki/2009_flu_pandemic_by_country - template-notes2" xr:uid="{5BBA7F6A-64A9-4BFE-972E-7D373427084F}"/>
    <hyperlink ref="B5" r:id="rId2" location="template-notes" display="https://en.wikipedia.org/wiki/2009_flu_pandemic_by_country - template-notes" xr:uid="{F198D843-31BE-4DBF-A43C-FFC3EFC806F5}"/>
    <hyperlink ref="G4" r:id="rId3" location="template-notes2" display="https://en.wikipedia.org/wiki/2009_flu_pandemic_by_country - template-notes2" xr:uid="{E1D49045-055D-4545-B580-21E08E0C9BE4}"/>
    <hyperlink ref="F8" r:id="rId4" location="cite_note-paho-w43-Nov09-2" display="https://en.wikipedia.org/wiki/2009_flu_pandemic_by_country - cite_note-paho-w43-Nov09-2" xr:uid="{DA067011-132A-4679-B0EB-CF42ACA3B4BA}"/>
    <hyperlink ref="G8" r:id="rId5" location="cite_note-3" display="https://en.wikipedia.org/wiki/2009_flu_pandemic_by_country - cite_note-3" xr:uid="{3F32A4D0-9F8A-4501-B456-19B043887B8F}"/>
    <hyperlink ref="H8" r:id="rId6" location="cite_note-4" display="https://en.wikipedia.org/wiki/2009_flu_pandemic_by_country - cite_note-4" xr:uid="{17BD0BDD-1843-42F1-89C1-904588E65179}"/>
    <hyperlink ref="A9" r:id="rId7" tooltip="2009 flu pandemic in Brazil" display="https://en.wikipedia.org/wiki/2009_flu_pandemic_in_Brazil" xr:uid="{02320F5F-8692-4DC1-8875-4C268CC49FA0}"/>
    <hyperlink ref="F9" r:id="rId8" location="cite_note-paho-w43-Okt31-5" display="https://en.wikipedia.org/wiki/2009_flu_pandemic_by_country - cite_note-paho-w43-Okt31-5" xr:uid="{6BC0F76C-3B09-429B-9B7B-EC1D662F00FD}"/>
    <hyperlink ref="G9" r:id="rId9" location="cite_note-brazil-6" display="https://en.wikipedia.org/wiki/2009_flu_pandemic_by_country - cite_note-brazil-6" xr:uid="{D2AB6532-93C8-4C4A-85D9-313C8774B5DF}"/>
    <hyperlink ref="H9" r:id="rId10" location="cite_note-7" display="https://en.wikipedia.org/wiki/2009_flu_pandemic_by_country - cite_note-7" xr:uid="{6A087ED9-7161-4994-98F3-B0B7D753402D}"/>
    <hyperlink ref="A10" r:id="rId11" tooltip="2009 flu pandemic in India" display="https://en.wikipedia.org/wiki/2009_flu_pandemic_in_India" xr:uid="{CA2148E6-BC9D-4A09-B767-89E634F474BB}"/>
    <hyperlink ref="F10" r:id="rId12" location="cite_note-who_searo_Nov16-8" display="https://en.wikipedia.org/wiki/2009_flu_pandemic_by_country - cite_note-who_searo_Nov16-8" xr:uid="{61D19F06-C818-4B3B-90CA-1E4A55B7505E}"/>
    <hyperlink ref="H10" r:id="rId13" location="cite_note-india_official-9" display="https://en.wikipedia.org/wiki/2009_flu_pandemic_by_country - cite_note-india_official-9" xr:uid="{B1DB13B6-4182-4086-9E10-97E74B0CF1EA}"/>
    <hyperlink ref="A11" r:id="rId14" tooltip="2009 flu pandemic in Mexico" display="https://en.wikipedia.org/wiki/2009_flu_pandemic_in_Mexico" xr:uid="{9ECE5EA8-A93E-4BA0-AAF1-86C0C3EB8757}"/>
    <hyperlink ref="F11" r:id="rId15" location="cite_note-paho-w40-Okt16-11" display="https://en.wikipedia.org/wiki/2009_flu_pandemic_by_country - cite_note-paho-w40-Okt16-11" xr:uid="{F5E7D112-9D39-4021-A5B9-4155A598DBF3}"/>
    <hyperlink ref="G11" r:id="rId16" location="cite_note-Mexico_official-12" display="https://en.wikipedia.org/wiki/2009_flu_pandemic_by_country - cite_note-Mexico_official-12" xr:uid="{8B5E3291-5D7E-479B-80DA-CF6918BC7DCD}"/>
    <hyperlink ref="H11" r:id="rId17" location="cite_note-Mexico_official-12" display="https://en.wikipedia.org/wiki/2009_flu_pandemic_by_country - cite_note-Mexico_official-12" xr:uid="{F8758314-DC43-478F-94EF-CAE0CDF06EB0}"/>
    <hyperlink ref="A12" r:id="rId18" tooltip="2009 flu pandemic in China" display="https://en.wikipedia.org/wiki/2009_flu_pandemic_in_China" xr:uid="{4C00C9C5-FC03-417E-86FE-F81613972F4F}"/>
    <hyperlink ref="G12" r:id="rId19" location="cite_note-china-13" display="https://en.wikipedia.org/wiki/2009_flu_pandemic_by_country - cite_note-china-13" xr:uid="{F453D9B6-0B63-4988-B07C-AC521C1091F7}"/>
    <hyperlink ref="H12" r:id="rId20" location="cite_note-14" display="https://en.wikipedia.org/wiki/2009_flu_pandemic_by_country - cite_note-14" xr:uid="{51B120FE-AEE4-401E-8B86-87B663A68BD5}"/>
    <hyperlink ref="A13" r:id="rId21" location="Turkey" tooltip="2009 flu pandemic in Asia" display="https://en.wikipedia.org/wiki/2009_flu_pandemic_in_Asia - Turkey" xr:uid="{E72009BD-7F76-4ADC-AF70-BF3D0A19AAD9}"/>
    <hyperlink ref="F13" r:id="rId22" location="cite_note-EuroFlu-w45-15" display="https://en.wikipedia.org/wiki/2009_flu_pandemic_by_country - cite_note-EuroFlu-w45-15" xr:uid="{525C96F2-7163-40B6-8F4C-515F0B125609}"/>
    <hyperlink ref="G13" r:id="rId23" location="cite_note-turkey-16" display="https://en.wikipedia.org/wiki/2009_flu_pandemic_by_country - cite_note-turkey-16" xr:uid="{A1A14224-94F0-4222-B3E7-4C5E7B4A756E}"/>
    <hyperlink ref="H13" r:id="rId24" location="cite_note-17" display="https://en.wikipedia.org/wiki/2009_flu_pandemic_by_country - cite_note-17" xr:uid="{60BEC48C-3BB9-43BB-8467-9A7B316E22D6}"/>
    <hyperlink ref="A14" r:id="rId25" tooltip="2009 flu pandemic in Argentina" display="https://en.wikipedia.org/wiki/2009_flu_pandemic_in_Argentina" xr:uid="{200FD651-007D-4897-8F1C-D49F601D0A36}"/>
    <hyperlink ref="F14" r:id="rId26" location="cite_note-argentina_official-18" display="https://en.wikipedia.org/wiki/2009_flu_pandemic_by_country - cite_note-argentina_official-18" xr:uid="{E6248B53-0BC0-4C45-96F1-17B7D093D86E}"/>
    <hyperlink ref="G14" r:id="rId27" location="cite_note-argentina_official-18" display="https://en.wikipedia.org/wiki/2009_flu_pandemic_by_country - cite_note-argentina_official-18" xr:uid="{3E2C09AD-74E1-4180-8BA8-3D9D5C682202}"/>
    <hyperlink ref="H14" r:id="rId28" location="cite_note-pahoamerica-19" display="https://en.wikipedia.org/wiki/2009_flu_pandemic_by_country - cite_note-pahoamerica-19" xr:uid="{DE58012A-EB8D-416D-889F-E612A0F424F8}"/>
    <hyperlink ref="A15" r:id="rId29" location="Russia" tooltip="2009 flu pandemic in Europe" display="https://en.wikipedia.org/wiki/2009_flu_pandemic_in_Europe - Russia" xr:uid="{8E1AB3C3-484A-44F2-A143-4755B8C7EDCE}"/>
    <hyperlink ref="G15" r:id="rId30" location="cite_note-Russia-22" display="https://en.wikipedia.org/wiki/2009_flu_pandemic_by_country - cite_note-Russia-22" xr:uid="{521ED4F7-BE97-44F2-90BA-D3A228ACD79D}"/>
    <hyperlink ref="H15" r:id="rId31" location="cite_note-Russia-22" display="https://en.wikipedia.org/wiki/2009_flu_pandemic_by_country - cite_note-Russia-22" xr:uid="{DFEFD14B-189D-4F7B-B927-54632A5CF7DA}"/>
    <hyperlink ref="G16" r:id="rId32" location="cite_note-HPA51-25" display="https://en.wikipedia.org/wiki/2009_flu_pandemic_by_country - cite_note-HPA51-25" xr:uid="{7EC3CC9F-40C0-42CF-8CAC-13D5D2E100CE}"/>
    <hyperlink ref="A17" r:id="rId33" tooltip="2009 flu pandemic in Canada" display="https://en.wikipedia.org/wiki/2009_flu_pandemic_in_Canada" xr:uid="{3E8C50D0-ACBF-42FF-98A6-AE17251F19F6}"/>
    <hyperlink ref="F17" r:id="rId34" location="cite_note-paho-w43-Okt31-5" display="https://en.wikipedia.org/wiki/2009_flu_pandemic_by_country - cite_note-paho-w43-Okt31-5" xr:uid="{F4A0E733-3FD9-4AA9-8F9F-7C4D22F2E92A}"/>
    <hyperlink ref="G17" r:id="rId35" location="cite_note-26" display="https://en.wikipedia.org/wiki/2009_flu_pandemic_by_country - cite_note-26" xr:uid="{23127BFC-1976-497C-AFA0-5C75C71E8B9E}"/>
    <hyperlink ref="H17" r:id="rId36" location="cite_note-27" display="https://en.wikipedia.org/wiki/2009_flu_pandemic_by_country - cite_note-27" xr:uid="{6985A0B2-14E2-4332-A7FE-CAA031169F19}"/>
    <hyperlink ref="F18" r:id="rId37" location="cite_note-EuroFlu-w45-15" display="https://en.wikipedia.org/wiki/2009_flu_pandemic_by_country - cite_note-EuroFlu-w45-15" xr:uid="{8A6D56D2-543F-4D52-92D3-5C99D725C5B6}"/>
    <hyperlink ref="H18" r:id="rId38" location="cite_note-30" display="https://en.wikipedia.org/wiki/2009_flu_pandemic_by_country - cite_note-30" xr:uid="{C42384A2-EE4A-4E6C-B5D0-E39B50924FCF}"/>
    <hyperlink ref="A19" r:id="rId39" location="Spain" tooltip="2009 flu pandemic in Spain" display="https://en.wikipedia.org/wiki/2009_flu_pandemic_in_Spain - Spain" xr:uid="{EFA83658-77FF-421C-A790-8FA3F878342E}"/>
    <hyperlink ref="F19" r:id="rId40" location="cite_note-EuroFlu-w45-15" display="https://en.wikipedia.org/wiki/2009_flu_pandemic_by_country - cite_note-EuroFlu-w45-15" xr:uid="{350A9AE3-83E3-4503-BF2A-553ABD32A4A1}"/>
    <hyperlink ref="G19" r:id="rId41" location="cite_note-spain-31" display="https://en.wikipedia.org/wiki/2009_flu_pandemic_by_country - cite_note-spain-31" xr:uid="{F0959CEF-24D6-4EF4-BB9E-F7EF643412AF}"/>
    <hyperlink ref="H19" r:id="rId42" location="cite_note-32" display="https://en.wikipedia.org/wiki/2009_flu_pandemic_by_country - cite_note-32" xr:uid="{D8BD938C-CDD8-4219-845D-B186D871A501}"/>
    <hyperlink ref="A20" r:id="rId43" location="Egypt" tooltip="2009 flu pandemic in Africa" display="https://en.wikipedia.org/wiki/2009_flu_pandemic_in_Africa - Egypt" xr:uid="{DC39C4CB-67A8-4241-BDD5-F15773696146}"/>
    <hyperlink ref="G20" r:id="rId44" location="cite_note-egypt_official-33" display="https://en.wikipedia.org/wiki/2009_flu_pandemic_by_country - cite_note-egypt_official-33" xr:uid="{5ABB0C77-159D-4D76-9BB7-1E7B69C8EF85}"/>
    <hyperlink ref="H20" r:id="rId45" location="cite_note-34" display="https://en.wikipedia.org/wiki/2009_flu_pandemic_by_country - cite_note-34" xr:uid="{567D3A79-D530-4728-B99E-04DF27B1572E}"/>
    <hyperlink ref="A21" r:id="rId46" tooltip="2009 flu pandemic in Germany" display="https://en.wikipedia.org/wiki/2009_flu_pandemic_in_Germany" xr:uid="{1EA258C0-F5CD-4932-8ACB-FB1B0338D8DE}"/>
    <hyperlink ref="F21" r:id="rId47" location="cite_note-35" display="https://en.wikipedia.org/wiki/2009_flu_pandemic_by_country - cite_note-35" xr:uid="{B5AC2B5F-8A1E-4FE2-80F8-7125B0F55F3A}"/>
    <hyperlink ref="G21" r:id="rId48" location="cite_note-influenza1-36" display="https://en.wikipedia.org/wiki/2009_flu_pandemic_by_country - cite_note-influenza1-36" xr:uid="{89379444-5B12-4556-A4D8-D7B4D38AAF1D}"/>
    <hyperlink ref="H21" r:id="rId49" location="cite_note-influenza1-36" display="https://en.wikipedia.org/wiki/2009_flu_pandemic_by_country - cite_note-influenza1-36" xr:uid="{446A3B82-AE97-4F3D-8783-289851509FFC}"/>
    <hyperlink ref="A22" r:id="rId50" location="South_Korea" tooltip="2009 flu pandemic in Asia" display="https://en.wikipedia.org/wiki/2009_flu_pandemic_in_Asia - South_Korea" xr:uid="{ABCE8E2A-7DBA-4E3A-B459-3FB40F84825A}"/>
    <hyperlink ref="G22" r:id="rId51" location="cite_note-southkorea-37" display="https://en.wikipedia.org/wiki/2009_flu_pandemic_by_country - cite_note-southkorea-37" xr:uid="{E9AC6F9B-A678-44BB-9734-6A7B645EE849}"/>
    <hyperlink ref="H22" r:id="rId52" location="cite_note-38" display="https://en.wikipedia.org/wiki/2009_flu_pandemic_by_country - cite_note-38" xr:uid="{16FE1A6C-D639-4734-BBD0-2F44FBF64393}"/>
    <hyperlink ref="A23" r:id="rId53" tooltip="2009 flu pandemic in Thailand" display="https://en.wikipedia.org/wiki/2009_flu_pandemic_in_Thailand" xr:uid="{C538417F-5F39-4A41-BD98-52F01FF9BC02}"/>
    <hyperlink ref="F23" r:id="rId54" location="cite_note-who_searo_Nov16-8" display="https://en.wikipedia.org/wiki/2009_flu_pandemic_by_country - cite_note-who_searo_Nov16-8" xr:uid="{D5576EBB-CCCD-4B6F-8A41-D6719F049CE6}"/>
    <hyperlink ref="G23" r:id="rId55" location="cite_note-who_searo_cases_Jan15-39" display="https://en.wikipedia.org/wiki/2009_flu_pandemic_by_country - cite_note-who_searo_cases_Jan15-39" xr:uid="{153A88C8-8224-45DD-902C-BB014695DB69}"/>
    <hyperlink ref="H23" r:id="rId56" location="cite_note-40" display="https://en.wikipedia.org/wiki/2009_flu_pandemic_by_country - cite_note-40" xr:uid="{7A717CE4-CBE2-4D43-838F-5A857EBEB7B2}"/>
    <hyperlink ref="A24" r:id="rId57" location="Italy" tooltip="2009 flu pandemic in Europe" display="https://en.wikipedia.org/wiki/2009_flu_pandemic_in_Europe - Italy" xr:uid="{A3D2C904-4585-4509-8A45-D64B244BEE82}"/>
    <hyperlink ref="F24" r:id="rId58" location="cite_note-EuroFlu-w44-41" display="https://en.wikipedia.org/wiki/2009_flu_pandemic_by_country - cite_note-EuroFlu-w44-41" xr:uid="{0EBEB2A3-CCB9-426D-B99B-A77968FE27B1}"/>
    <hyperlink ref="G24" r:id="rId59" location="cite_note-italy_official-42" display="https://en.wikipedia.org/wiki/2009_flu_pandemic_by_country - cite_note-italy_official-42" xr:uid="{0A5BDC5F-4944-4E1C-BF3D-CDE209788A1A}"/>
    <hyperlink ref="H24" r:id="rId60" location="cite_note-europa1-43" display="https://en.wikipedia.org/wiki/2009_flu_pandemic_by_country - cite_note-europa1-43" xr:uid="{1C240520-489E-4597-8023-82F305F2F2D4}"/>
    <hyperlink ref="A25" r:id="rId61" location="Colombia" tooltip="2009 flu pandemic in South America" display="https://en.wikipedia.org/wiki/2009_flu_pandemic_in_South_America - Colombia" xr:uid="{5F6AA062-5A1B-43FA-BD7B-1805DAE98A0F}"/>
    <hyperlink ref="F25" r:id="rId62" location="cite_note-paho-w43-Okt31-5" display="https://en.wikipedia.org/wiki/2009_flu_pandemic_by_country - cite_note-paho-w43-Okt31-5" xr:uid="{42068715-46AF-48BA-B100-13C3E4974E18}"/>
    <hyperlink ref="G25" r:id="rId63" location="cite_note-columbia-44" display="https://en.wikipedia.org/wiki/2009_flu_pandemic_by_country - cite_note-columbia-44" xr:uid="{58575DF9-2729-4154-B68F-EB3D988112F9}"/>
    <hyperlink ref="H25" r:id="rId64" location="cite_note-45" display="https://en.wikipedia.org/wiki/2009_flu_pandemic_by_country - cite_note-45" xr:uid="{DF4EB589-2BDC-4943-AB64-C98CAC959551}"/>
    <hyperlink ref="A26" r:id="rId65" location="peru" tooltip="2009 flu pandemic in South America" display="https://en.wikipedia.org/wiki/2009_flu_pandemic_in_South_America - peru" xr:uid="{67D4DC80-3FBF-415F-9A72-4A055CEFFA16}"/>
    <hyperlink ref="F26" r:id="rId66" location="cite_note-autogenerated4-46" display="https://en.wikipedia.org/wiki/2009_flu_pandemic_by_country - cite_note-autogenerated4-46" xr:uid="{A29C73A7-B367-4517-B8BF-D24591B067CB}"/>
    <hyperlink ref="G26" r:id="rId67" location="cite_note-pahoamericas-47" display="https://en.wikipedia.org/wiki/2009_flu_pandemic_by_country - cite_note-pahoamericas-47" xr:uid="{AEB43ED2-2693-4049-9FBF-ED7BE52CEF47}"/>
    <hyperlink ref="H26" r:id="rId68" location="cite_note-pahoamerica-19" display="https://en.wikipedia.org/wiki/2009_flu_pandemic_by_country - cite_note-pahoamerica-19" xr:uid="{46B248F1-2C6D-465C-9F0C-621DE21631A8}"/>
    <hyperlink ref="A27" r:id="rId69" location="Ukraine" tooltip="2009 flu pandemic in Ukraine" display="https://en.wikipedia.org/wiki/2009_flu_pandemic_in_Ukraine - Ukraine" xr:uid="{DAB06049-C254-411F-81FA-B09869BF2460}"/>
    <hyperlink ref="F27" r:id="rId70" location="cite_note-EuroFlu-w45-15" display="https://en.wikipedia.org/wiki/2009_flu_pandemic_by_country - cite_note-EuroFlu-w45-15" xr:uid="{3E5B2C8F-E161-4346-A023-8247C92A48B0}"/>
    <hyperlink ref="G27" r:id="rId71" location="cite_note-ukraine-48" display="https://en.wikipedia.org/wiki/2009_flu_pandemic_by_country - cite_note-ukraine-48" xr:uid="{48070025-81C3-4855-A991-96AA1D8EFA3F}"/>
    <hyperlink ref="H27" r:id="rId72" location="cite_note-ukraine-48" display="https://en.wikipedia.org/wiki/2009_flu_pandemic_by_country - cite_note-ukraine-48" xr:uid="{537DD859-CDDA-404D-B7E5-1A2DA260A286}"/>
    <hyperlink ref="A28" r:id="rId73" location="Ecuador" tooltip="2009 flu pandemic in South America" display="https://en.wikipedia.org/wiki/2009_flu_pandemic_in_South_America - Ecuador" xr:uid="{5474D4E0-6851-4CFE-A381-E4B6FCDACF0B}"/>
    <hyperlink ref="F28" r:id="rId74" location="cite_note-paho-w43-Okt31-5" display="https://en.wikipedia.org/wiki/2009_flu_pandemic_by_country - cite_note-paho-w43-Okt31-5" xr:uid="{E5C21A96-5687-4E39-8C27-21CD8029A3E8}"/>
    <hyperlink ref="G28" r:id="rId75" location="cite_note-pahoamericas-47" display="https://en.wikipedia.org/wiki/2009_flu_pandemic_by_country - cite_note-pahoamericas-47" xr:uid="{42578653-7E4E-4750-B5E2-025386647E69}"/>
    <hyperlink ref="H28" r:id="rId76" location="cite_note-49" display="https://en.wikipedia.org/wiki/2009_flu_pandemic_by_country - cite_note-49" xr:uid="{A94DF1F3-BE23-4F39-A25F-2009EF7EECCF}"/>
    <hyperlink ref="A29" r:id="rId77" tooltip="2009 flu pandemic in Japan" display="https://en.wikipedia.org/wiki/2009_flu_pandemic_in_Japan" xr:uid="{69B21EC9-A6E0-4351-9F84-28DC50F83BA4}"/>
    <hyperlink ref="F29" r:id="rId78" location="cite_note-who-w43-50" display="https://en.wikipedia.org/wiki/2009_flu_pandemic_by_country - cite_note-who-w43-50" xr:uid="{EA956095-7DF0-4B6B-9A25-5D621801DBA8}"/>
    <hyperlink ref="G29" r:id="rId79" location="cite_note-japan-51" display="https://en.wikipedia.org/wiki/2009_flu_pandemic_by_country - cite_note-japan-51" xr:uid="{1BD1A8CC-7589-4B57-BF8B-D40D4343236A}"/>
    <hyperlink ref="H29" r:id="rId80" location="cite_note-52" display="https://en.wikipedia.org/wiki/2009_flu_pandemic_by_country - cite_note-52" xr:uid="{A9068C7C-21B6-445B-B127-7BDB52D69432}"/>
    <hyperlink ref="A30" r:id="rId81" tooltip="2009 flu pandemic in Australia" display="https://en.wikipedia.org/wiki/2009_flu_pandemic_in_Australia" xr:uid="{76ED59DA-917D-4D77-9ADD-5BFA4CDC5DAA}"/>
    <hyperlink ref="F30" r:id="rId82" location="cite_note-who-w38(S)+who-w39(T)-53" display="https://en.wikipedia.org/wiki/2009_flu_pandemic_by_country - cite_note-who-w38(S)+who-w39(T)-53" xr:uid="{D8DF7B3A-D507-46A2-BB00-FAEDB4A1A4B5}"/>
    <hyperlink ref="G30" r:id="rId83" location="cite_note-pacific_Dec23-29" display="https://en.wikipedia.org/wiki/2009_flu_pandemic_by_country - cite_note-pacific_Dec23-29" xr:uid="{94406CFD-B19D-4EDD-92C6-B09490F7BA90}"/>
    <hyperlink ref="H30" r:id="rId84" location="cite_note-54" display="https://en.wikipedia.org/wiki/2009_flu_pandemic_by_country - cite_note-54" xr:uid="{55C49BF1-004F-4DDD-909F-CA13BD0E1BF3}"/>
    <hyperlink ref="A31" r:id="rId85" location="Poland" tooltip="2009 flu pandemic in Europe" display="https://en.wikipedia.org/wiki/2009_flu_pandemic_in_Europe - Poland" xr:uid="{94CB7EA4-6CF5-4D44-AA2A-D924D52AF291}"/>
    <hyperlink ref="F31" r:id="rId86" location="cite_note-EuroFlu-w45-15" display="https://en.wikipedia.org/wiki/2009_flu_pandemic_by_country - cite_note-EuroFlu-w45-15" xr:uid="{D6758EB5-40E1-46E7-92A9-62ABA4537AA4}"/>
    <hyperlink ref="G31" r:id="rId87" location="cite_note-poland-55" display="https://en.wikipedia.org/wiki/2009_flu_pandemic_by_country - cite_note-poland-55" xr:uid="{C19521DC-8C66-4CCC-8DED-77DA6F52D24C}"/>
    <hyperlink ref="H31" r:id="rId88" location="cite_note-europa1-43" display="https://en.wikipedia.org/wiki/2009_flu_pandemic_by_country - cite_note-europa1-43" xr:uid="{187070E1-CBA5-4342-9ACB-817E53BD1730}"/>
    <hyperlink ref="A32" r:id="rId89" tooltip="2009 flu pandemic in Chile" display="https://en.wikipedia.org/wiki/2009_flu_pandemic_in_Chile" xr:uid="{09C3F494-AFA7-46D1-B999-74011C5D5F3C}"/>
    <hyperlink ref="F32" r:id="rId90" location="cite_note-Chile_Oficial-56" display="https://en.wikipedia.org/wiki/2009_flu_pandemic_by_country - cite_note-Chile_Oficial-56" xr:uid="{C380122E-293A-4FA2-BB1E-B4FCBF9838C8}"/>
    <hyperlink ref="G32" r:id="rId91" location="cite_note-chile1104-57" display="https://en.wikipedia.org/wiki/2009_flu_pandemic_by_country - cite_note-chile1104-57" xr:uid="{7F5E9137-E204-4B6A-A9CF-AB6C2AFADC87}"/>
    <hyperlink ref="H32" r:id="rId92" location="cite_note-58" display="https://en.wikipedia.org/wiki/2009_flu_pandemic_by_country - cite_note-58" xr:uid="{94A71005-42AE-4F8A-9B9D-3C422848081F}"/>
    <hyperlink ref="A33" r:id="rId93" location="Syria" tooltip="2009 flu pandemic in Asia" display="https://en.wikipedia.org/wiki/2009_flu_pandemic_in_Asia - Syria" xr:uid="{AC4C1381-D3A4-4FFF-A7EF-C47429D28D07}"/>
    <hyperlink ref="G33" r:id="rId94" location="cite_note-syria-59" display="https://en.wikipedia.org/wiki/2009_flu_pandemic_by_country - cite_note-syria-59" xr:uid="{73676144-D1D0-4447-B9D3-4585BAEA4C98}"/>
    <hyperlink ref="H33" r:id="rId95" location="cite_note-syria-59" display="https://en.wikipedia.org/wiki/2009_flu_pandemic_by_country - cite_note-syria-59" xr:uid="{16D3C72C-8533-4445-B369-29BC8F9D6028}"/>
    <hyperlink ref="A34" r:id="rId96" location="Greece" tooltip="2009 flu pandemic in Europe" display="https://en.wikipedia.org/wiki/2009_flu_pandemic_in_Europe - Greece" xr:uid="{A944B6FC-37E3-4D04-AB4C-9881A0021DC3}"/>
    <hyperlink ref="F34" r:id="rId97" location="cite_note-EuroFlu-w45-15" display="https://en.wikipedia.org/wiki/2009_flu_pandemic_by_country - cite_note-EuroFlu-w45-15" xr:uid="{AF198ACD-BEF2-46CE-ABCA-06BECAAD7F02}"/>
    <hyperlink ref="G34" r:id="rId98" location="cite_note-greece-60" display="https://en.wikipedia.org/wiki/2009_flu_pandemic_by_country - cite_note-greece-60" xr:uid="{5B241072-59C2-4F04-A3C0-8D61980BCE19}"/>
    <hyperlink ref="H34" r:id="rId99" location="cite_note-61" display="https://en.wikipedia.org/wiki/2009_flu_pandemic_by_country - cite_note-61" xr:uid="{044FA9D7-8510-4436-B165-2EB3EB34BBFC}"/>
    <hyperlink ref="A35" r:id="rId100" location="Iran" tooltip="2009 flu pandemic in Asia" display="https://en.wikipedia.org/wiki/2009_flu_pandemic_in_Asia - Iran" xr:uid="{09355297-390D-4D53-B0EC-FF942E968301}"/>
    <hyperlink ref="G35" r:id="rId101" location="cite_note-who_emro_Jan04-62" display="https://en.wikipedia.org/wiki/2009_flu_pandemic_by_country - cite_note-who_emro_Jan04-62" xr:uid="{98AE6C86-938E-4CD1-B2AA-C54C00BFE313}"/>
    <hyperlink ref="H35" r:id="rId102" location="cite_note-ecdc-1" display="https://en.wikipedia.org/wiki/2009_flu_pandemic_by_country - cite_note-ecdc-1" xr:uid="{701242DF-FC81-4823-BA32-E4B34F426F2B}"/>
    <hyperlink ref="A36" r:id="rId103" tooltip="2009 flu pandemic in Venezuela" display="https://en.wikipedia.org/wiki/2009_flu_pandemic_in_Venezuela" xr:uid="{E0CF6B25-0A0F-4377-B648-0D3C119B9F54}"/>
    <hyperlink ref="F36" r:id="rId104" location="cite_note-paho-w43-Okt31-5" display="https://en.wikipedia.org/wiki/2009_flu_pandemic_by_country - cite_note-paho-w43-Okt31-5" xr:uid="{E37B28D2-965C-4C23-8E77-FB2A226AD098}"/>
    <hyperlink ref="G36" r:id="rId105" location="cite_note-63" display="https://en.wikipedia.org/wiki/2009_flu_pandemic_by_country - cite_note-63" xr:uid="{CD2A1560-195F-4E3E-8016-1E5014D630FA}"/>
    <hyperlink ref="H36" r:id="rId106" location="cite_note-64" display="https://en.wikipedia.org/wiki/2009_flu_pandemic_by_country - cite_note-64" xr:uid="{FE18A084-B84F-4AF8-827D-9EA4893FF9B4}"/>
    <hyperlink ref="A37" r:id="rId107" location="Hungary" tooltip="2009 flu pandemic in Europe" display="https://en.wikipedia.org/wiki/2009_flu_pandemic_in_Europe - Hungary" xr:uid="{60466844-CBDE-4B95-B600-FB15630A30A2}"/>
    <hyperlink ref="F37" r:id="rId108" location="cite_note-EuroFlu-w45-15" display="https://en.wikipedia.org/wiki/2009_flu_pandemic_by_country - cite_note-EuroFlu-w45-15" xr:uid="{594B1CF4-A6AA-41FC-908F-427AD9A528AD}"/>
    <hyperlink ref="G37" r:id="rId109" location="cite_note-65" display="https://en.wikipedia.org/wiki/2009_flu_pandemic_by_country - cite_note-65" xr:uid="{57947780-AA88-4200-8EA5-D8FB8A9DA646}"/>
    <hyperlink ref="H37" r:id="rId110" location="cite_note-europa1-43" display="https://en.wikipedia.org/wiki/2009_flu_pandemic_by_country - cite_note-europa1-43" xr:uid="{AD1E7B01-5D09-4D1A-8790-15B208C92CE6}"/>
    <hyperlink ref="A38" r:id="rId111" location="Saudi_Arabia" tooltip="2009 flu pandemic in Asia" display="https://en.wikipedia.org/wiki/2009_flu_pandemic_in_Asia - Saudi_Arabia" xr:uid="{4B975071-2728-4B43-ABEB-34C54E83CD0A}"/>
    <hyperlink ref="G38" r:id="rId112" location="cite_note-who_emro_Jan04-62" display="https://en.wikipedia.org/wiki/2009_flu_pandemic_by_country - cite_note-who_emro_Jan04-62" xr:uid="{D6412D34-725A-460E-962A-E2A63728540F}"/>
    <hyperlink ref="H38" r:id="rId113" location="cite_note-who_emro_Jan04-62" display="https://en.wikipedia.org/wiki/2009_flu_pandemic_by_country - cite_note-who_emro_Jan04-62" xr:uid="{C620E9A6-17B0-45D1-A668-18BE315BABD2}"/>
    <hyperlink ref="A39" r:id="rId114" location="Portugal" tooltip="2009 flu pandemic in Portugal" display="https://en.wikipedia.org/wiki/2009_flu_pandemic_in_Portugal - Portugal" xr:uid="{8A98618C-B8F2-4B2B-B26A-E51970E478F5}"/>
    <hyperlink ref="F39" r:id="rId115" location="cite_note-EuroFlu-w45(STI)+EuroFlu-w42(J)-66" display="https://en.wikipedia.org/wiki/2009_flu_pandemic_by_country - cite_note-EuroFlu-w45(STI)+EuroFlu-w42(J)-66" xr:uid="{90A0FB1A-02FE-4215-8C42-59AF6FA5AC11}"/>
    <hyperlink ref="G39" r:id="rId116" location="cite_note-67" display="https://en.wikipedia.org/wiki/2009_flu_pandemic_by_country - cite_note-67" xr:uid="{C5151A9F-B0F7-4F91-8D70-A556B6045F1A}"/>
    <hyperlink ref="H39" r:id="rId117" location="cite_note-europa1-43" display="https://en.wikipedia.org/wiki/2009_flu_pandemic_by_country - cite_note-europa1-43" xr:uid="{47C9AFE6-8AD0-41E3-83B6-AAE27670EF39}"/>
    <hyperlink ref="A40" r:id="rId118" location="Romania" tooltip="2009 flu pandemic in Romania" display="https://en.wikipedia.org/wiki/2009_flu_pandemic_in_Romania - Romania" xr:uid="{CD8C29CD-C536-4C5B-8518-5F7417EA82B5}"/>
    <hyperlink ref="F40" r:id="rId119" location="cite_note-EuroFlu-w45-15" display="https://en.wikipedia.org/wiki/2009_flu_pandemic_by_country - cite_note-EuroFlu-w45-15" xr:uid="{23AC3284-CD1A-4C49-ABC2-20245475F31D}"/>
    <hyperlink ref="G40" r:id="rId120" location="cite_note-romminhealth20090904-68" display="https://en.wikipedia.org/wiki/2009_flu_pandemic_by_country - cite_note-romminhealth20090904-68" xr:uid="{7BAEEDC0-B2EC-40E4-8C8E-CB979A1CC830}"/>
    <hyperlink ref="H40" r:id="rId121" location="cite_note-romminhealth20090904-68" display="https://en.wikipedia.org/wiki/2009_flu_pandemic_by_country - cite_note-romminhealth20090904-68" xr:uid="{C05C5A87-9A2B-4460-B41B-6528DC2E0040}"/>
    <hyperlink ref="A41" r:id="rId122" location="Czech_Republic" tooltip="2009 flu pandemic in Europe" display="https://en.wikipedia.org/wiki/2009_flu_pandemic_in_Europe - Czech_Republic" xr:uid="{6005B075-ACE2-473F-8BBF-CBDB88D90C1C}"/>
    <hyperlink ref="F41" r:id="rId123" location="cite_note-EuroFlu-w45-15" display="https://en.wikipedia.org/wiki/2009_flu_pandemic_by_country - cite_note-EuroFlu-w45-15" xr:uid="{D3F68D07-5815-47E7-8054-7895398266C9}"/>
    <hyperlink ref="G41" r:id="rId124" location="cite_note-69" display="https://en.wikipedia.org/wiki/2009_flu_pandemic_by_country - cite_note-69" xr:uid="{FD0A4D90-8BCA-4B8A-926B-DD259DB1AA10}"/>
    <hyperlink ref="H41" r:id="rId125" location="cite_note-70" display="https://en.wikipedia.org/wiki/2009_flu_pandemic_by_country - cite_note-70" xr:uid="{92826573-A8A0-4193-BF89-5B1A71A1CF53}"/>
    <hyperlink ref="A42" r:id="rId126" location="Israel" tooltip="2009 flu pandemic in Asia" display="https://en.wikipedia.org/wiki/2009_flu_pandemic_in_Asia - Israel" xr:uid="{BE2BDE0D-CB6B-4420-9154-3D0D10F5A7D4}"/>
    <hyperlink ref="F42" r:id="rId127" location="cite_note-EuroFlu-w45-15" display="https://en.wikipedia.org/wiki/2009_flu_pandemic_by_country - cite_note-EuroFlu-w45-15" xr:uid="{3D959405-9358-4787-9428-A31E65661C26}"/>
    <hyperlink ref="G42" r:id="rId128" location="cite_note-israel-71" display="https://en.wikipedia.org/wiki/2009_flu_pandemic_by_country - cite_note-israel-71" xr:uid="{5B84ABAF-3468-4B47-9B12-1743A2731A71}"/>
    <hyperlink ref="H42" r:id="rId129" location="cite_note-72" display="https://en.wikipedia.org/wiki/2009_flu_pandemic_by_country - cite_note-72" xr:uid="{B901EA31-D362-445B-A0DE-3FF185148189}"/>
    <hyperlink ref="A43" r:id="rId130" location="South_Africa" tooltip="2009 flu pandemic in Africa" display="https://en.wikipedia.org/wiki/2009_flu_pandemic_in_Africa - South_Africa" xr:uid="{71FA27B4-5DE7-4A14-82DE-C8F5619258DF}"/>
    <hyperlink ref="G43" r:id="rId131" location="cite_note-who_afro_upd67-73" display="https://en.wikipedia.org/wiki/2009_flu_pandemic_by_country - cite_note-who_afro_upd67-73" xr:uid="{54A96786-C804-4D0E-B84F-26720C0A144E}"/>
    <hyperlink ref="H43" r:id="rId132" location="cite_note-ecdc-1" display="https://en.wikipedia.org/wiki/2009_flu_pandemic_by_country - cite_note-ecdc-1" xr:uid="{3E15637C-4756-45F1-8E7F-C4525745FBA3}"/>
    <hyperlink ref="A44" r:id="rId133" tooltip="2009 flu pandemic in Malaysia" display="https://en.wikipedia.org/wiki/2009_flu_pandemic_in_Malaysia" xr:uid="{4A1C9D50-E174-4662-9E61-D1FD60953681}"/>
    <hyperlink ref="G44" r:id="rId134" location="cite_note-malaysia-74" display="https://en.wikipedia.org/wiki/2009_flu_pandemic_by_country - cite_note-malaysia-74" xr:uid="{27773E27-5A7D-4986-8B21-D49C7BC17004}"/>
    <hyperlink ref="H44" r:id="rId135" location="cite_note-75" display="https://en.wikipedia.org/wiki/2009_flu_pandemic_by_country - cite_note-75" xr:uid="{ED2A444E-1E38-4021-B963-E0C8322E28C1}"/>
    <hyperlink ref="A45" r:id="rId136" location="Belarus" tooltip="2009 flu pandemic in Europe" display="https://en.wikipedia.org/wiki/2009_flu_pandemic_in_Europe - Belarus" xr:uid="{E429AF48-A582-4CC5-9C22-1EB4E4969991}"/>
    <hyperlink ref="F45" r:id="rId137" location="cite_note-EuroFlu-w45-15" display="https://en.wikipedia.org/wiki/2009_flu_pandemic_by_country - cite_note-EuroFlu-w45-15" xr:uid="{C7A9C570-23E5-40CA-BB32-C1487673F5D8}"/>
    <hyperlink ref="G45" r:id="rId138" location="cite_note-belarus-76" display="https://en.wikipedia.org/wiki/2009_flu_pandemic_by_country - cite_note-belarus-76" xr:uid="{5C426360-3D94-45B0-85EA-C449DA91E5A1}"/>
    <hyperlink ref="H45" r:id="rId139" location="cite_note-77" display="https://en.wikipedia.org/wiki/2009_flu_pandemic_by_country - cite_note-77" xr:uid="{0C7E42B8-DC1A-4B5A-A8D4-14D6AEC7AE07}"/>
    <hyperlink ref="A46" r:id="rId140" location="Serbia" tooltip="2009 flu pandemic in Europe" display="https://en.wikipedia.org/wiki/2009_flu_pandemic_in_Europe - Serbia" xr:uid="{D7534304-B600-4256-9D9D-243F70A923B3}"/>
    <hyperlink ref="F46" r:id="rId141" location="cite_note-EuroFlu-w45-15" display="https://en.wikipedia.org/wiki/2009_flu_pandemic_by_country - cite_note-EuroFlu-w45-15" xr:uid="{6512B8E8-1F34-4D85-A54E-B29D4FC8926F}"/>
    <hyperlink ref="G46" r:id="rId142" location="cite_note-78" display="https://en.wikipedia.org/wiki/2009_flu_pandemic_by_country - cite_note-78" xr:uid="{33A4AD7C-5ADC-4792-BAB2-6BCDD41913E6}"/>
    <hyperlink ref="H46" r:id="rId143" location="cite_note-79" display="https://en.wikipedia.org/wiki/2009_flu_pandemic_by_country - cite_note-79" xr:uid="{61AF7670-4846-45CE-9D46-D99BD266AC98}"/>
    <hyperlink ref="A47" r:id="rId144" tooltip="2009 flu pandemic in Hong Kong" display="https://en.wikipedia.org/wiki/2009_flu_pandemic_in_Hong_Kong" xr:uid="{0F466310-63BA-435E-A9F5-33323845DB30}"/>
    <hyperlink ref="G47" r:id="rId145" location="cite_note-hongkong-80" display="https://en.wikipedia.org/wiki/2009_flu_pandemic_by_country - cite_note-hongkong-80" xr:uid="{A21BF71D-DCB7-4ADE-ABB5-83F4D1ED66E5}"/>
    <hyperlink ref="H47" r:id="rId146" location="cite_note-81" display="https://en.wikipedia.org/wiki/2009_flu_pandemic_by_country - cite_note-81" xr:uid="{C3F552EF-AFD7-4C95-BB26-21929531989A}"/>
    <hyperlink ref="A48" r:id="rId147" location="Cuba" tooltip="2009 flu pandemic in North America" display="https://en.wikipedia.org/wiki/2009_flu_pandemic_in_North_America - Cuba" xr:uid="{3AB57A6F-126E-4DA0-96A0-E7610C2AC04F}"/>
    <hyperlink ref="F48" r:id="rId148" location="cite_note-paho-w41-Okt26-82" display="https://en.wikipedia.org/wiki/2009_flu_pandemic_by_country - cite_note-paho-w41-Okt26-82" xr:uid="{B2A8FE60-3820-476E-9626-EF15ED24CD8B}"/>
    <hyperlink ref="G48" r:id="rId149" location="cite_note-cuba-83" display="https://en.wikipedia.org/wiki/2009_flu_pandemic_by_country - cite_note-cuba-83" xr:uid="{52757AD7-166D-44B3-A271-42C7CAFF1914}"/>
    <hyperlink ref="H48" r:id="rId150" location="cite_note-84" display="https://en.wikipedia.org/wiki/2009_flu_pandemic_by_country - cite_note-84" xr:uid="{DB400116-9142-415C-B315-E70F8631FCA4}"/>
    <hyperlink ref="A49" r:id="rId151" tooltip="2009 flu pandemic in Costa Rica" display="https://en.wikipedia.org/wiki/2009_flu_pandemic_in_Costa_Rica" xr:uid="{AA8AB888-B259-42FD-BFC6-64B73180ECAF}"/>
    <hyperlink ref="F49" r:id="rId152" location="cite_note-paho-w43-Okt31-5" display="https://en.wikipedia.org/wiki/2009_flu_pandemic_by_country - cite_note-paho-w43-Okt31-5" xr:uid="{B9B47822-A0E6-415B-A1A9-B914C9EB9193}"/>
    <hyperlink ref="G49" r:id="rId153" location="cite_note-85" display="https://en.wikipedia.org/wiki/2009_flu_pandemic_by_country - cite_note-85" xr:uid="{15CAE0E4-2372-4323-9EF9-5481B23924D0}"/>
    <hyperlink ref="H49" r:id="rId154" location="cite_note-86" display="https://en.wikipedia.org/wiki/2009_flu_pandemic_by_country - cite_note-86" xr:uid="{CEEC4D9E-EDFA-4B2C-9AB4-A32362BC7C11}"/>
    <hyperlink ref="A50" r:id="rId155" location="Morocco" tooltip="2009 flu pandemic in Africa" display="https://en.wikipedia.org/wiki/2009_flu_pandemic_in_Africa - Morocco" xr:uid="{3ECC288E-8AD0-4EC6-88F6-7B6336CDF2B4}"/>
    <hyperlink ref="G50" r:id="rId156" location="cite_note-who_emro_Jan04-62" display="https://en.wikipedia.org/wiki/2009_flu_pandemic_by_country - cite_note-who_emro_Jan04-62" xr:uid="{5757C045-BA24-4D2B-9F5B-C57BCB50E437}"/>
    <hyperlink ref="H50" r:id="rId157" location="cite_note-who_emro_Jan04-62" display="https://en.wikipedia.org/wiki/2009_flu_pandemic_by_country - cite_note-who_emro_Jan04-62" xr:uid="{5F4729D7-B734-4C6E-97F2-138F7EF7C179}"/>
    <hyperlink ref="F51" r:id="rId158" location="cite_note-EuroFlu-w45-15" display="https://en.wikipedia.org/wiki/2009_flu_pandemic_by_country - cite_note-EuroFlu-w45-15" xr:uid="{A1474CFA-5E5B-4074-A1EE-0789536B18CF}"/>
    <hyperlink ref="G51" r:id="rId159" location="cite_note-ecdc_Sep28-87" display="https://en.wikipedia.org/wiki/2009_flu_pandemic_by_country - cite_note-ecdc_Sep28-87" xr:uid="{FF532367-1EA4-46D3-AB60-D065514488EF}"/>
    <hyperlink ref="H51" r:id="rId160" location="cite_note-europa1-43" display="https://en.wikipedia.org/wiki/2009_flu_pandemic_by_country - cite_note-europa1-43" xr:uid="{B5322033-1EA3-4442-A97E-756B0DD8FD64}"/>
    <hyperlink ref="A52" r:id="rId161" location="Bolivia" tooltip="2009 flu pandemic in South America" display="https://en.wikipedia.org/wiki/2009_flu_pandemic_in_South_America - Bolivia" xr:uid="{469282EB-9D2F-4D06-8667-A3755C4A9C93}"/>
    <hyperlink ref="F52" r:id="rId162" location="cite_note-paho-w43-Okt31-5" display="https://en.wikipedia.org/wiki/2009_flu_pandemic_by_country - cite_note-paho-w43-Okt31-5" xr:uid="{42993ED2-4B54-438E-BF70-99156A2676FF}"/>
    <hyperlink ref="G52" r:id="rId163" location="cite_note-pahoamericas-47" display="https://en.wikipedia.org/wiki/2009_flu_pandemic_by_country - cite_note-pahoamericas-47" xr:uid="{BED202B4-65E8-407A-8FA3-B38DFA2EBCC2}"/>
    <hyperlink ref="H52" r:id="rId164" location="cite_note-ecdc-1" display="https://en.wikipedia.org/wiki/2009_flu_pandemic_by_country - cite_note-ecdc-1" xr:uid="{3D62F7D4-A14D-4065-B6F9-4E393EE12A2D}"/>
    <hyperlink ref="A53" r:id="rId165" location="Vietnam" tooltip="2009 flu pandemic in Asia" display="https://en.wikipedia.org/wiki/2009_flu_pandemic_in_Asia - Vietnam" xr:uid="{53860DDD-AFF1-4396-AC76-DEDC00F6FA43}"/>
    <hyperlink ref="G53" r:id="rId166" location="cite_note-xinhuanet1-88" display="https://en.wikipedia.org/wiki/2009_flu_pandemic_by_country - cite_note-xinhuanet1-88" xr:uid="{4C92251D-210D-4B81-A48D-5D2476DE077D}"/>
    <hyperlink ref="H53" r:id="rId167" location="cite_note-xinhuanet1-88" display="https://en.wikipedia.org/wiki/2009_flu_pandemic_by_country - cite_note-xinhuanet1-88" xr:uid="{0BA4A05E-7847-4E2B-AE94-0D2A765BCEA4}"/>
    <hyperlink ref="A54" r:id="rId168" location="Algeria" tooltip="2009 flu pandemic in Africa" display="https://en.wikipedia.org/wiki/2009_flu_pandemic_in_Africa - Algeria" xr:uid="{F02B9741-0726-4A9D-B0ED-5F29EA38143C}"/>
    <hyperlink ref="G54" r:id="rId169" location="cite_note-who_afro_upd67-73" display="https://en.wikipedia.org/wiki/2009_flu_pandemic_by_country - cite_note-who_afro_upd67-73" xr:uid="{7868A7F3-A072-47E4-A38E-8AA7138A7170}"/>
    <hyperlink ref="H54" r:id="rId170" location="cite_note-ecdc-1" display="https://en.wikipedia.org/wiki/2009_flu_pandemic_by_country - cite_note-ecdc-1" xr:uid="{31BF7F99-A56E-47A8-8721-01117E0F1DDA}"/>
    <hyperlink ref="A55" r:id="rId171" location="Finland" tooltip="2009 flu pandemic in Europe" display="https://en.wikipedia.org/wiki/2009_flu_pandemic_in_Europe - Finland" xr:uid="{7BFCA9A6-E066-4638-A0D1-D516B32C8F58}"/>
    <hyperlink ref="F55" r:id="rId172" location="cite_note-EuroFlu-w45-15" display="https://en.wikipedia.org/wiki/2009_flu_pandemic_by_country - cite_note-EuroFlu-w45-15" xr:uid="{2D679B59-C1FB-461D-8174-2EBE4D57194E}"/>
    <hyperlink ref="G55" r:id="rId173" location="cite_note-finland-89" display="https://en.wikipedia.org/wiki/2009_flu_pandemic_by_country - cite_note-finland-89" xr:uid="{52E5AABB-C5F1-43D0-A97A-86C833738C53}"/>
    <hyperlink ref="H55" r:id="rId174" location="cite_note-90" display="https://en.wikipedia.org/wiki/2009_flu_pandemic_by_country - cite_note-90" xr:uid="{C0D9CB1E-34B0-4E4F-BF76-C372AE496E4E}"/>
    <hyperlink ref="A56" r:id="rId175" location="Slovakia" tooltip="2009 flu pandemic in Europe" display="https://en.wikipedia.org/wiki/2009_flu_pandemic_in_Europe - Slovakia" xr:uid="{979EE8C9-89F1-4DD9-B07D-12EAEC528C34}"/>
    <hyperlink ref="F56" r:id="rId176" location="cite_note-EuroFlu-w45-15" display="https://en.wikipedia.org/wiki/2009_flu_pandemic_by_country - cite_note-EuroFlu-w45-15" xr:uid="{033AAA1D-1694-4769-BFB3-1E640F150DA8}"/>
    <hyperlink ref="G56" r:id="rId177" location="cite_note-91" display="https://en.wikipedia.org/wiki/2009_flu_pandemic_by_country - cite_note-91" xr:uid="{0FE25FB5-A606-46B9-857B-B523F225E53E}"/>
    <hyperlink ref="H56" r:id="rId178" location="cite_note-92" display="https://en.wikipedia.org/wiki/2009_flu_pandemic_by_country - cite_note-92" xr:uid="{3CC38BF6-C84A-43F1-8665-CAB382722C8E}"/>
    <hyperlink ref="A57" r:id="rId179" location="Paraguay" tooltip="2009 flu pandemic in South America" display="https://en.wikipedia.org/wiki/2009_flu_pandemic_in_South_America - Paraguay" xr:uid="{2DD6114E-FEB1-43FC-8224-E90BFC2E6024}"/>
    <hyperlink ref="F57" r:id="rId180" location="cite_note-paho-w43-Okt31-5" display="https://en.wikipedia.org/wiki/2009_flu_pandemic_by_country - cite_note-paho-w43-Okt31-5" xr:uid="{0EF9F4FA-B79F-46B9-B175-11B23B9FD18D}"/>
    <hyperlink ref="G57" r:id="rId181" location="cite_note-pahoamericas-47" display="https://en.wikipedia.org/wiki/2009_flu_pandemic_by_country - cite_note-pahoamericas-47" xr:uid="{EA345BD4-ADDF-4531-9650-DED59B822EFF}"/>
    <hyperlink ref="A58" r:id="rId182" tooltip="2009 flu pandemic in New Zealand" display="https://en.wikipedia.org/wiki/2009_flu_pandemic_in_New_Zealand" xr:uid="{3E5A1A1A-12DF-446A-9210-01F5CEDE01F3}"/>
    <hyperlink ref="F58" r:id="rId183" location="cite_note-who-w44-23" display="https://en.wikipedia.org/wiki/2009_flu_pandemic_by_country - cite_note-who-w44-23" xr:uid="{65898762-21B8-416E-9101-8F6845E378E7}"/>
    <hyperlink ref="G58" r:id="rId184" location="cite_note-pacific_Dec23-29" display="https://en.wikipedia.org/wiki/2009_flu_pandemic_by_country - cite_note-pacific_Dec23-29" xr:uid="{9A5E90CC-B9E3-4CE4-ACAE-A906CF39AC37}"/>
    <hyperlink ref="A59" r:id="rId185" location="Taiwan" tooltip="2009 flu pandemic in Asia" display="https://en.wikipedia.org/wiki/2009_flu_pandemic_in_Asia - Taiwan" xr:uid="{44B744F8-C498-4035-8963-D5E44E4FC548}"/>
    <hyperlink ref="G59" r:id="rId186" location="cite_note-taiwan-96" display="https://en.wikipedia.org/wiki/2009_flu_pandemic_by_country - cite_note-taiwan-96" xr:uid="{AFC88AA6-0233-45BE-96FB-FDC15F35FC2D}"/>
    <hyperlink ref="H59" r:id="rId187" location="cite_note-97" display="https://en.wikipedia.org/wiki/2009_flu_pandemic_by_country - cite_note-97" xr:uid="{D7F0766A-DCC6-4132-8083-EE40D39DE81A}"/>
    <hyperlink ref="A60" r:id="rId188" tooltip="2009 flu pandemic in Sri Lanka" display="https://en.wikipedia.org/wiki/2009_flu_pandemic_in_Sri_Lanka" xr:uid="{ADE53F31-4759-42AB-84FB-61230F8F28E6}"/>
    <hyperlink ref="F60" r:id="rId189" location="cite_note-who_searo_Nov16-8" display="https://en.wikipedia.org/wiki/2009_flu_pandemic_by_country - cite_note-who_searo_Nov16-8" xr:uid="{2AF6B2DA-D74D-4EA3-87F5-F9C5C1BD4312}"/>
    <hyperlink ref="G60" r:id="rId190" location="cite_note-who_searo_cases_Jan15-39" display="https://en.wikipedia.org/wiki/2009_flu_pandemic_by_country - cite_note-who_searo_cases_Jan15-39" xr:uid="{CD7AD11F-5F94-45F2-8DB6-AC9ABD6877D1}"/>
    <hyperlink ref="H60" r:id="rId191" location="cite_note-who_searo_cases_Jan15-39" display="https://en.wikipedia.org/wiki/2009_flu_pandemic_by_country - cite_note-who_searo_cases_Jan15-39" xr:uid="{774B02BB-497B-4C8A-9C79-ED44FE5650D2}"/>
    <hyperlink ref="A61" r:id="rId192" location="Moldova" tooltip="2009 flu pandemic in Europe" display="https://en.wikipedia.org/wiki/2009_flu_pandemic_in_Europe - Moldova" xr:uid="{6A936BFB-FB6D-4190-99AF-A0DAF1321832}"/>
    <hyperlink ref="G61" r:id="rId193" location="cite_note-98" display="https://en.wikipedia.org/wiki/2009_flu_pandemic_by_country - cite_note-98" xr:uid="{2C4305C4-B540-4733-A870-997BF4E4C1E4}"/>
    <hyperlink ref="H61" r:id="rId194" location="cite_note-99" display="https://en.wikipedia.org/wiki/2009_flu_pandemic_by_country - cite_note-99" xr:uid="{F413B193-4BAB-4C1A-B53F-870B9F28C8D6}"/>
    <hyperlink ref="A62" r:id="rId195" location="Palestinian_Territories" tooltip="2009 flu pandemic in Asia" display="https://en.wikipedia.org/wiki/2009_flu_pandemic_in_Asia - Palestinian_Territories" xr:uid="{CA11C57B-A317-434D-A0E6-B608464DC578}"/>
    <hyperlink ref="G62" r:id="rId196" location="cite_note-who_emro_Jan04-62" display="https://en.wikipedia.org/wiki/2009_flu_pandemic_by_country - cite_note-who_emro_Jan04-62" xr:uid="{CFAE8A37-7C31-4EB4-9204-38E2DCBF05CC}"/>
    <hyperlink ref="H62" r:id="rId197" location="cite_note-who_emro_Jan04-62" display="https://en.wikipedia.org/wiki/2009_flu_pandemic_by_country - cite_note-who_emro_Jan04-62" xr:uid="{D11B0451-5450-43CD-9EF9-E188EDE6FFF7}"/>
    <hyperlink ref="A63" r:id="rId198" location="Iraq" tooltip="2009 flu pandemic in Asia" display="https://en.wikipedia.org/wiki/2009_flu_pandemic_in_Asia - Iraq" xr:uid="{6FEEB69C-D9BB-4FB1-AD09-BFC33150FF28}"/>
    <hyperlink ref="G63" r:id="rId199" location="cite_note-who_emro_Jan04-62" display="https://en.wikipedia.org/wiki/2009_flu_pandemic_by_country - cite_note-who_emro_Jan04-62" xr:uid="{7EE748B1-0DE2-48C4-9DBD-BD025C637E3E}"/>
    <hyperlink ref="H63" r:id="rId200" location="cite_note-ecdc-1" display="https://en.wikipedia.org/wiki/2009_flu_pandemic_by_country - cite_note-ecdc-1" xr:uid="{7C99B146-247D-4739-9D45-C05DF49857EF}"/>
    <hyperlink ref="A64" r:id="rId201" location="Austria" tooltip="2009 flu pandemic in Europe" display="https://en.wikipedia.org/wiki/2009_flu_pandemic_in_Europe - Austria" xr:uid="{0B4097F6-5E35-430E-BD72-9081E673BDED}"/>
    <hyperlink ref="F64" r:id="rId202" location="cite_note-EuroFlu-w45-15" display="https://en.wikipedia.org/wiki/2009_flu_pandemic_by_country - cite_note-EuroFlu-w45-15" xr:uid="{2735316F-69A5-4B70-BF34-B455DA255C93}"/>
    <hyperlink ref="G64" r:id="rId203" location="cite_note-Austria-100" display="https://en.wikipedia.org/wiki/2009_flu_pandemic_by_country - cite_note-Austria-100" xr:uid="{EF71DEA9-880D-4227-BF2A-D70B0D35A7BC}"/>
    <hyperlink ref="H64" r:id="rId204" location="cite_note-europa1-43" display="https://en.wikipedia.org/wiki/2009_flu_pandemic_by_country - cite_note-europa1-43" xr:uid="{AC535E06-8D9F-437C-AF28-3D50068E2CDC}"/>
    <hyperlink ref="A65" r:id="rId205" location="Bulgaria" tooltip="2009 flu pandemic in Europe" display="https://en.wikipedia.org/wiki/2009_flu_pandemic_in_Europe - Bulgaria" xr:uid="{A916971C-EF60-4538-BE12-8AD1568BC195}"/>
    <hyperlink ref="F65" r:id="rId206" location="cite_note-EuroFlu-w45-15" display="https://en.wikipedia.org/wiki/2009_flu_pandemic_by_country - cite_note-EuroFlu-w45-15" xr:uid="{4B857601-6C35-42FB-B205-B0A38A9CD85F}"/>
    <hyperlink ref="G65" r:id="rId207" location="cite_note-bulgaria-101" display="https://en.wikipedia.org/wiki/2009_flu_pandemic_by_country - cite_note-bulgaria-101" xr:uid="{B6085830-99D6-4C13-BCD2-1E4775E8A26A}"/>
    <hyperlink ref="H65" r:id="rId208" location="cite_note-europa2-102" display="https://en.wikipedia.org/wiki/2009_flu_pandemic_by_country - cite_note-europa2-102" xr:uid="{FA7E307C-A63E-4D86-BF18-AB40C912A02A}"/>
    <hyperlink ref="A68" r:id="rId209" location="cite_note-198" display="https://en.wikipedia.org/wiki/2009_flu_pandemic_by_country - cite_note-198" xr:uid="{34414323-3EA9-4134-80B8-44F496EFDA7C}"/>
    <hyperlink ref="A84" r:id="rId210" tooltip="Template:2009-2010 flu pandemic table" display="https://en.wikipedia.org/wiki/Template:2009-2010_flu_pandemic_table" xr:uid="{4269FB6E-A7CF-4F66-938B-9C60BD89E2A4}"/>
    <hyperlink ref="A85" r:id="rId211" tooltip="Template talk:2009-2010 flu pandemic table" display="https://en.wikipedia.org/wiki/Template_talk:2009-2010_flu_pandemic_table" xr:uid="{36035147-5E76-457C-BB56-6CFA93EE19FC}"/>
    <hyperlink ref="A86" r:id="rId212" display="https://en.wikipedia.org/w/index.php?title=Template:2009-2010_flu_pandemic_table&amp;action=edit" xr:uid="{5A8A9D6F-3FD1-400C-9C77-2D497F7896F6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D5C46-6878-4B86-B9B7-FA638FDA8AEE}">
  <dimension ref="A3:H170"/>
  <sheetViews>
    <sheetView topLeftCell="A16" workbookViewId="0">
      <selection activeCell="A39" sqref="A39:XFD39"/>
    </sheetView>
  </sheetViews>
  <sheetFormatPr defaultColWidth="8.7265625" defaultRowHeight="14.5" x14ac:dyDescent="0.35"/>
  <cols>
    <col min="1" max="1" width="35.36328125" bestFit="1" customWidth="1"/>
    <col min="2" max="2" width="14.6328125" bestFit="1" customWidth="1"/>
    <col min="3" max="3" width="12.6328125" bestFit="1" customWidth="1"/>
    <col min="4" max="4" width="9.6328125" bestFit="1" customWidth="1"/>
    <col min="5" max="5" width="8.36328125" bestFit="1" customWidth="1"/>
    <col min="6" max="6" width="12.36328125" bestFit="1" customWidth="1"/>
  </cols>
  <sheetData>
    <row r="3" spans="1:8" x14ac:dyDescent="0.35">
      <c r="A3" s="25" t="s">
        <v>366</v>
      </c>
      <c r="B3" s="25" t="s">
        <v>365</v>
      </c>
      <c r="G3">
        <f>CORREL(G5:G170,H5:H170)</f>
        <v>-6.3120960912765117E-2</v>
      </c>
      <c r="H3" t="s">
        <v>740</v>
      </c>
    </row>
    <row r="4" spans="1:8" x14ac:dyDescent="0.35">
      <c r="A4" s="25" t="s">
        <v>364</v>
      </c>
      <c r="B4" t="s">
        <v>362</v>
      </c>
      <c r="C4" t="s">
        <v>626</v>
      </c>
      <c r="D4" t="s">
        <v>510</v>
      </c>
      <c r="E4" t="s">
        <v>363</v>
      </c>
      <c r="F4" t="s">
        <v>736</v>
      </c>
      <c r="G4" t="s">
        <v>737</v>
      </c>
      <c r="H4" t="s">
        <v>738</v>
      </c>
    </row>
    <row r="5" spans="1:8" x14ac:dyDescent="0.35">
      <c r="A5" s="26" t="s">
        <v>297</v>
      </c>
      <c r="B5" s="27">
        <v>837</v>
      </c>
      <c r="C5" s="27"/>
      <c r="D5" s="27"/>
      <c r="E5" s="27">
        <v>17</v>
      </c>
      <c r="F5" s="48">
        <f>IFERROR(E5/B5,"")</f>
        <v>2.0310633213859019E-2</v>
      </c>
      <c r="G5" t="str">
        <f>IF(D5="","",IF(F5="","",D5))</f>
        <v/>
      </c>
      <c r="H5" t="str">
        <f>IF(G5="","",IF(F5="","",F5))</f>
        <v/>
      </c>
    </row>
    <row r="6" spans="1:8" x14ac:dyDescent="0.35">
      <c r="A6" s="26" t="s">
        <v>264</v>
      </c>
      <c r="B6" s="27">
        <v>7618</v>
      </c>
      <c r="C6" s="27">
        <v>91.78</v>
      </c>
      <c r="D6" s="27">
        <v>3.11</v>
      </c>
      <c r="E6" s="27">
        <v>258</v>
      </c>
      <c r="F6" s="48">
        <f t="shared" ref="F6:F69" si="0">IFERROR(E6/B6,"")</f>
        <v>3.3867156734050934E-2</v>
      </c>
      <c r="G6">
        <f t="shared" ref="G6:G69" si="1">IF(D6="","",IF(F6="","",D6))</f>
        <v>3.11</v>
      </c>
      <c r="H6">
        <f t="shared" ref="H6:H69" si="2">IF(G6="","",IF(F6="","",F6))</f>
        <v>3.3867156734050934E-2</v>
      </c>
    </row>
    <row r="7" spans="1:8" x14ac:dyDescent="0.35">
      <c r="A7" s="26" t="s">
        <v>354</v>
      </c>
      <c r="B7" s="27"/>
      <c r="C7" s="27"/>
      <c r="D7" s="27"/>
      <c r="E7" s="27">
        <v>6</v>
      </c>
      <c r="F7" s="48" t="str">
        <f t="shared" si="0"/>
        <v/>
      </c>
      <c r="G7" t="str">
        <f t="shared" si="1"/>
        <v/>
      </c>
      <c r="H7" t="str">
        <f t="shared" si="2"/>
        <v/>
      </c>
    </row>
    <row r="8" spans="1:8" x14ac:dyDescent="0.35">
      <c r="A8" s="26" t="s">
        <v>312</v>
      </c>
      <c r="B8" s="27">
        <v>476</v>
      </c>
      <c r="C8" s="27"/>
      <c r="D8" s="27"/>
      <c r="E8" s="27">
        <v>57</v>
      </c>
      <c r="F8" s="48">
        <f t="shared" si="0"/>
        <v>0.11974789915966387</v>
      </c>
      <c r="G8" t="str">
        <f t="shared" si="1"/>
        <v/>
      </c>
      <c r="H8" t="str">
        <f t="shared" si="2"/>
        <v/>
      </c>
    </row>
    <row r="9" spans="1:8" x14ac:dyDescent="0.35">
      <c r="A9" s="26" t="s">
        <v>528</v>
      </c>
      <c r="B9" s="27"/>
      <c r="C9" s="27">
        <v>1268.6600000000001</v>
      </c>
      <c r="D9" s="27"/>
      <c r="E9" s="27"/>
      <c r="F9" s="48" t="str">
        <f t="shared" si="0"/>
        <v/>
      </c>
      <c r="G9" t="str">
        <f t="shared" si="1"/>
        <v/>
      </c>
      <c r="H9" t="str">
        <f t="shared" si="2"/>
        <v/>
      </c>
    </row>
    <row r="10" spans="1:8" x14ac:dyDescent="0.35">
      <c r="A10" s="26" t="s">
        <v>532</v>
      </c>
      <c r="B10" s="27"/>
      <c r="C10" s="27">
        <v>933.33</v>
      </c>
      <c r="D10" s="27"/>
      <c r="E10" s="27"/>
      <c r="F10" s="48" t="str">
        <f t="shared" si="0"/>
        <v/>
      </c>
      <c r="G10" t="str">
        <f t="shared" si="1"/>
        <v/>
      </c>
      <c r="H10" t="str">
        <f t="shared" si="2"/>
        <v/>
      </c>
    </row>
    <row r="11" spans="1:8" x14ac:dyDescent="0.35">
      <c r="A11" s="26" t="s">
        <v>505</v>
      </c>
      <c r="B11" s="27"/>
      <c r="C11" s="27"/>
      <c r="D11" s="27">
        <v>5.05</v>
      </c>
      <c r="E11" s="27"/>
      <c r="F11" s="48" t="str">
        <f t="shared" si="0"/>
        <v/>
      </c>
      <c r="G11" t="str">
        <f t="shared" si="1"/>
        <v/>
      </c>
      <c r="H11" t="str">
        <f>IF(G11="","",IF(F11="","",F11))</f>
        <v/>
      </c>
    </row>
    <row r="12" spans="1:8" x14ac:dyDescent="0.35">
      <c r="A12" s="26" t="s">
        <v>732</v>
      </c>
      <c r="B12" s="27"/>
      <c r="C12" s="27">
        <v>277.77999999999997</v>
      </c>
      <c r="D12" s="27"/>
      <c r="E12" s="27"/>
      <c r="F12" s="48" t="str">
        <f t="shared" si="0"/>
        <v/>
      </c>
      <c r="G12" t="str">
        <f t="shared" si="1"/>
        <v/>
      </c>
      <c r="H12" t="str">
        <f t="shared" si="2"/>
        <v/>
      </c>
    </row>
    <row r="13" spans="1:8" x14ac:dyDescent="0.35">
      <c r="A13" s="26" t="s">
        <v>729</v>
      </c>
      <c r="B13" s="27"/>
      <c r="C13" s="27">
        <v>634.15</v>
      </c>
      <c r="D13" s="27"/>
      <c r="E13" s="27"/>
      <c r="F13" s="48" t="str">
        <f t="shared" si="0"/>
        <v/>
      </c>
      <c r="G13" t="str">
        <f t="shared" si="1"/>
        <v/>
      </c>
      <c r="H13" t="str">
        <f t="shared" si="2"/>
        <v/>
      </c>
    </row>
    <row r="14" spans="1:8" x14ac:dyDescent="0.35">
      <c r="A14" s="26" t="s">
        <v>730</v>
      </c>
      <c r="B14" s="27"/>
      <c r="C14" s="27">
        <v>436.3</v>
      </c>
      <c r="D14" s="27"/>
      <c r="E14" s="27"/>
      <c r="F14" s="48" t="str">
        <f t="shared" si="0"/>
        <v/>
      </c>
      <c r="G14" t="str">
        <f t="shared" si="1"/>
        <v/>
      </c>
      <c r="H14" t="str">
        <f t="shared" si="2"/>
        <v/>
      </c>
    </row>
    <row r="15" spans="1:8" x14ac:dyDescent="0.35">
      <c r="A15" s="26" t="s">
        <v>261</v>
      </c>
      <c r="B15" s="27">
        <v>10209</v>
      </c>
      <c r="C15" s="27">
        <v>253.48</v>
      </c>
      <c r="D15" s="27">
        <v>15.54</v>
      </c>
      <c r="E15" s="27">
        <v>626</v>
      </c>
      <c r="F15" s="48">
        <f t="shared" si="0"/>
        <v>6.13184445097463E-2</v>
      </c>
      <c r="G15">
        <f t="shared" si="1"/>
        <v>15.54</v>
      </c>
      <c r="H15">
        <f t="shared" si="2"/>
        <v>6.13184445097463E-2</v>
      </c>
    </row>
    <row r="16" spans="1:8" x14ac:dyDescent="0.35">
      <c r="A16" s="26" t="s">
        <v>551</v>
      </c>
      <c r="B16" s="27"/>
      <c r="C16" s="27">
        <v>532.71</v>
      </c>
      <c r="D16" s="27"/>
      <c r="E16" s="27"/>
      <c r="F16" s="48" t="str">
        <f t="shared" si="0"/>
        <v/>
      </c>
      <c r="G16" t="str">
        <f t="shared" si="1"/>
        <v/>
      </c>
      <c r="H16" t="str">
        <f t="shared" si="2"/>
        <v/>
      </c>
    </row>
    <row r="17" spans="1:8" x14ac:dyDescent="0.35">
      <c r="A17" s="26" t="s">
        <v>358</v>
      </c>
      <c r="B17" s="27"/>
      <c r="C17" s="27"/>
      <c r="D17" s="27"/>
      <c r="E17" s="27">
        <v>2</v>
      </c>
      <c r="F17" s="48" t="str">
        <f t="shared" si="0"/>
        <v/>
      </c>
      <c r="G17" t="str">
        <f t="shared" si="1"/>
        <v/>
      </c>
      <c r="H17" t="str">
        <f t="shared" si="2"/>
        <v/>
      </c>
    </row>
    <row r="18" spans="1:8" x14ac:dyDescent="0.35">
      <c r="A18" s="26" t="s">
        <v>254</v>
      </c>
      <c r="B18" s="27">
        <v>37553</v>
      </c>
      <c r="C18" s="27">
        <v>1763.63</v>
      </c>
      <c r="D18" s="27">
        <v>8.9700000000000006</v>
      </c>
      <c r="E18" s="27">
        <v>191</v>
      </c>
      <c r="F18" s="48">
        <f t="shared" si="0"/>
        <v>5.0861449151865367E-3</v>
      </c>
      <c r="G18">
        <f t="shared" si="1"/>
        <v>8.9700000000000006</v>
      </c>
      <c r="H18">
        <f t="shared" si="2"/>
        <v>5.0861449151865367E-3</v>
      </c>
    </row>
    <row r="19" spans="1:8" x14ac:dyDescent="0.35">
      <c r="A19" s="26" t="s">
        <v>501</v>
      </c>
      <c r="B19" s="27"/>
      <c r="C19" s="27"/>
      <c r="D19" s="27">
        <v>11.7</v>
      </c>
      <c r="E19" s="27"/>
      <c r="F19" s="48" t="str">
        <f t="shared" si="0"/>
        <v/>
      </c>
      <c r="G19" t="str">
        <f t="shared" si="1"/>
        <v/>
      </c>
      <c r="H19" t="str">
        <f t="shared" si="2"/>
        <v/>
      </c>
    </row>
    <row r="20" spans="1:8" x14ac:dyDescent="0.35">
      <c r="A20" s="26" t="s">
        <v>287</v>
      </c>
      <c r="B20" s="27">
        <v>1325</v>
      </c>
      <c r="C20" s="27">
        <v>1675.09</v>
      </c>
      <c r="D20" s="27">
        <v>10.11</v>
      </c>
      <c r="E20" s="27">
        <v>8</v>
      </c>
      <c r="F20" s="48">
        <f t="shared" si="0"/>
        <v>6.0377358490566035E-3</v>
      </c>
      <c r="G20">
        <f t="shared" si="1"/>
        <v>10.11</v>
      </c>
      <c r="H20">
        <f t="shared" si="2"/>
        <v>6.0377358490566035E-3</v>
      </c>
    </row>
    <row r="21" spans="1:8" x14ac:dyDescent="0.35">
      <c r="A21" s="26" t="s">
        <v>298</v>
      </c>
      <c r="B21" s="27">
        <v>814</v>
      </c>
      <c r="C21" s="27"/>
      <c r="D21" s="27"/>
      <c r="E21" s="27">
        <v>6</v>
      </c>
      <c r="F21" s="48">
        <f t="shared" si="0"/>
        <v>7.3710073710073713E-3</v>
      </c>
      <c r="G21" t="str">
        <f t="shared" si="1"/>
        <v/>
      </c>
      <c r="H21" t="str">
        <f t="shared" si="2"/>
        <v/>
      </c>
    </row>
    <row r="22" spans="1:8" x14ac:dyDescent="0.35">
      <c r="A22" s="26" t="s">
        <v>500</v>
      </c>
      <c r="B22" s="27"/>
      <c r="C22" s="27">
        <v>601.55999999999995</v>
      </c>
      <c r="D22" s="27">
        <v>11.72</v>
      </c>
      <c r="E22" s="27"/>
      <c r="F22" s="48" t="str">
        <f t="shared" si="0"/>
        <v/>
      </c>
      <c r="G22" t="str">
        <f t="shared" si="1"/>
        <v/>
      </c>
      <c r="H22" t="str">
        <f t="shared" si="2"/>
        <v/>
      </c>
    </row>
    <row r="23" spans="1:8" x14ac:dyDescent="0.35">
      <c r="A23" s="26" t="s">
        <v>609</v>
      </c>
      <c r="B23" s="27"/>
      <c r="C23" s="27">
        <v>136.81</v>
      </c>
      <c r="D23" s="27"/>
      <c r="E23" s="27"/>
      <c r="F23" s="48" t="str">
        <f t="shared" si="0"/>
        <v/>
      </c>
      <c r="G23" t="str">
        <f t="shared" si="1"/>
        <v/>
      </c>
      <c r="H23" t="str">
        <f t="shared" si="2"/>
        <v/>
      </c>
    </row>
    <row r="24" spans="1:8" x14ac:dyDescent="0.35">
      <c r="A24" s="26" t="s">
        <v>498</v>
      </c>
      <c r="B24" s="27"/>
      <c r="C24" s="27">
        <v>153.85</v>
      </c>
      <c r="D24" s="27">
        <v>15.38</v>
      </c>
      <c r="E24" s="27"/>
      <c r="F24" s="48" t="str">
        <f t="shared" si="0"/>
        <v/>
      </c>
      <c r="G24" t="str">
        <f t="shared" si="1"/>
        <v/>
      </c>
      <c r="H24" t="str">
        <f t="shared" si="2"/>
        <v/>
      </c>
    </row>
    <row r="25" spans="1:8" x14ac:dyDescent="0.35">
      <c r="A25" s="26" t="s">
        <v>279</v>
      </c>
      <c r="B25" s="27">
        <v>1676</v>
      </c>
      <c r="C25" s="27">
        <v>391.86</v>
      </c>
      <c r="D25" s="27">
        <v>10.050000000000001</v>
      </c>
      <c r="E25" s="27">
        <v>43</v>
      </c>
      <c r="F25" s="48">
        <f t="shared" si="0"/>
        <v>2.5656324582338901E-2</v>
      </c>
      <c r="G25">
        <f t="shared" si="1"/>
        <v>10.050000000000001</v>
      </c>
      <c r="H25">
        <f t="shared" si="2"/>
        <v>2.5656324582338901E-2</v>
      </c>
    </row>
    <row r="26" spans="1:8" x14ac:dyDescent="0.35">
      <c r="A26" s="26" t="s">
        <v>274</v>
      </c>
      <c r="B26" s="27">
        <v>231</v>
      </c>
      <c r="C26" s="27">
        <v>234.21</v>
      </c>
      <c r="D26" s="27">
        <v>5.98</v>
      </c>
      <c r="E26" s="27">
        <v>59</v>
      </c>
      <c r="F26" s="48">
        <f t="shared" si="0"/>
        <v>0.25541125541125542</v>
      </c>
      <c r="G26">
        <f t="shared" si="1"/>
        <v>5.98</v>
      </c>
      <c r="H26">
        <f t="shared" si="2"/>
        <v>0.25541125541125542</v>
      </c>
    </row>
    <row r="27" spans="1:8" x14ac:dyDescent="0.35">
      <c r="A27" s="26" t="s">
        <v>335</v>
      </c>
      <c r="B27" s="27">
        <v>163</v>
      </c>
      <c r="C27" s="27"/>
      <c r="D27" s="27">
        <v>2.65</v>
      </c>
      <c r="E27" s="27">
        <v>10</v>
      </c>
      <c r="F27" s="48">
        <f t="shared" si="0"/>
        <v>6.1349693251533742E-2</v>
      </c>
      <c r="G27">
        <f t="shared" si="1"/>
        <v>2.65</v>
      </c>
      <c r="H27">
        <f t="shared" si="2"/>
        <v>6.1349693251533742E-2</v>
      </c>
    </row>
    <row r="28" spans="1:8" x14ac:dyDescent="0.35">
      <c r="A28" s="26" t="s">
        <v>258</v>
      </c>
      <c r="B28" s="27">
        <v>17219</v>
      </c>
      <c r="C28" s="27"/>
      <c r="D28" s="27">
        <v>8.42</v>
      </c>
      <c r="E28" s="27">
        <v>1632</v>
      </c>
      <c r="F28" s="48">
        <f t="shared" si="0"/>
        <v>9.4779023172077356E-2</v>
      </c>
      <c r="G28">
        <f t="shared" si="1"/>
        <v>8.42</v>
      </c>
      <c r="H28">
        <f t="shared" si="2"/>
        <v>9.4779023172077356E-2</v>
      </c>
    </row>
    <row r="29" spans="1:8" x14ac:dyDescent="0.35">
      <c r="A29" s="26" t="s">
        <v>588</v>
      </c>
      <c r="B29" s="27"/>
      <c r="C29" s="27">
        <v>217.39</v>
      </c>
      <c r="D29" s="27"/>
      <c r="E29" s="27"/>
      <c r="F29" s="48" t="str">
        <f t="shared" si="0"/>
        <v/>
      </c>
      <c r="G29" t="str">
        <f t="shared" si="1"/>
        <v/>
      </c>
      <c r="H29" t="str">
        <f t="shared" si="2"/>
        <v/>
      </c>
    </row>
    <row r="30" spans="1:8" x14ac:dyDescent="0.35">
      <c r="A30" s="26" t="s">
        <v>302</v>
      </c>
      <c r="B30" s="27">
        <v>786</v>
      </c>
      <c r="C30" s="27">
        <v>1965</v>
      </c>
      <c r="D30" s="27">
        <v>2.5</v>
      </c>
      <c r="E30" s="27"/>
      <c r="F30" s="48">
        <f t="shared" si="0"/>
        <v>0</v>
      </c>
      <c r="G30">
        <f t="shared" si="1"/>
        <v>2.5</v>
      </c>
      <c r="H30">
        <f t="shared" si="2"/>
        <v>0</v>
      </c>
    </row>
    <row r="31" spans="1:8" x14ac:dyDescent="0.35">
      <c r="A31" s="26" t="s">
        <v>337</v>
      </c>
      <c r="B31" s="27"/>
      <c r="C31" s="27"/>
      <c r="D31" s="27">
        <v>5.3</v>
      </c>
      <c r="E31" s="27">
        <v>40</v>
      </c>
      <c r="F31" s="48" t="str">
        <f t="shared" si="0"/>
        <v/>
      </c>
      <c r="G31" t="str">
        <f t="shared" si="1"/>
        <v/>
      </c>
      <c r="H31" t="str">
        <f t="shared" si="2"/>
        <v/>
      </c>
    </row>
    <row r="32" spans="1:8" x14ac:dyDescent="0.35">
      <c r="A32" s="26" t="s">
        <v>496</v>
      </c>
      <c r="B32" s="27"/>
      <c r="C32" s="27">
        <v>2070.1799999999998</v>
      </c>
      <c r="D32" s="27">
        <v>17.54</v>
      </c>
      <c r="E32" s="27"/>
      <c r="F32" s="48" t="str">
        <f t="shared" si="0"/>
        <v/>
      </c>
      <c r="G32" t="str">
        <f t="shared" si="1"/>
        <v/>
      </c>
      <c r="H32" t="str">
        <f t="shared" si="2"/>
        <v/>
      </c>
    </row>
    <row r="33" spans="1:8" x14ac:dyDescent="0.35">
      <c r="A33" s="26" t="s">
        <v>109</v>
      </c>
      <c r="B33" s="27">
        <v>12258</v>
      </c>
      <c r="C33" s="27">
        <v>722.33</v>
      </c>
      <c r="D33" s="27">
        <v>9.1300000000000008</v>
      </c>
      <c r="E33" s="27">
        <v>155</v>
      </c>
      <c r="F33" s="48">
        <f t="shared" si="0"/>
        <v>1.2644803393702072E-2</v>
      </c>
      <c r="G33">
        <f t="shared" si="1"/>
        <v>9.1300000000000008</v>
      </c>
      <c r="H33">
        <f t="shared" si="2"/>
        <v>1.2644803393702072E-2</v>
      </c>
    </row>
    <row r="34" spans="1:8" x14ac:dyDescent="0.35">
      <c r="A34" s="26" t="s">
        <v>251</v>
      </c>
      <c r="B34" s="27">
        <v>62871</v>
      </c>
      <c r="C34" s="27"/>
      <c r="D34" s="27"/>
      <c r="E34" s="27">
        <v>714</v>
      </c>
      <c r="F34" s="48">
        <f t="shared" si="0"/>
        <v>1.1356587297800258E-2</v>
      </c>
      <c r="G34" t="str">
        <f t="shared" si="1"/>
        <v/>
      </c>
      <c r="H34" t="str">
        <f t="shared" si="2"/>
        <v/>
      </c>
    </row>
    <row r="35" spans="1:8" x14ac:dyDescent="0.35">
      <c r="A35" s="26" t="s">
        <v>494</v>
      </c>
      <c r="B35" s="27"/>
      <c r="C35" s="27">
        <v>5300</v>
      </c>
      <c r="D35" s="27">
        <v>50</v>
      </c>
      <c r="E35" s="27"/>
      <c r="F35" s="48" t="str">
        <f t="shared" si="0"/>
        <v/>
      </c>
      <c r="G35" t="str">
        <f t="shared" si="1"/>
        <v/>
      </c>
      <c r="H35" t="str">
        <f t="shared" si="2"/>
        <v/>
      </c>
    </row>
    <row r="36" spans="1:8" x14ac:dyDescent="0.35">
      <c r="A36" s="26" t="s">
        <v>165</v>
      </c>
      <c r="B36" s="27">
        <v>1596</v>
      </c>
      <c r="C36" s="27">
        <v>348.55</v>
      </c>
      <c r="D36" s="27">
        <v>11.36</v>
      </c>
      <c r="E36" s="27">
        <v>52</v>
      </c>
      <c r="F36" s="48">
        <f t="shared" si="0"/>
        <v>3.2581453634085211E-2</v>
      </c>
      <c r="G36">
        <f t="shared" si="1"/>
        <v>11.36</v>
      </c>
      <c r="H36">
        <f t="shared" si="2"/>
        <v>3.2581453634085211E-2</v>
      </c>
    </row>
    <row r="37" spans="1:8" x14ac:dyDescent="0.35">
      <c r="A37" s="26" t="s">
        <v>306</v>
      </c>
      <c r="B37" s="27">
        <v>651</v>
      </c>
      <c r="C37" s="27">
        <v>119.01</v>
      </c>
      <c r="D37" s="27"/>
      <c r="E37" s="27"/>
      <c r="F37" s="48">
        <f t="shared" si="0"/>
        <v>0</v>
      </c>
      <c r="G37" t="str">
        <f t="shared" si="1"/>
        <v/>
      </c>
      <c r="H37" t="str">
        <f t="shared" si="2"/>
        <v/>
      </c>
    </row>
    <row r="38" spans="1:8" x14ac:dyDescent="0.35">
      <c r="A38" s="26" t="s">
        <v>327</v>
      </c>
      <c r="B38" s="27">
        <v>222</v>
      </c>
      <c r="C38" s="27"/>
      <c r="D38" s="27"/>
      <c r="E38" s="27"/>
      <c r="F38" s="48">
        <f t="shared" si="0"/>
        <v>0</v>
      </c>
      <c r="G38" t="str">
        <f t="shared" si="1"/>
        <v/>
      </c>
      <c r="H38" t="str">
        <f t="shared" si="2"/>
        <v/>
      </c>
    </row>
    <row r="39" spans="1:8" s="57" customFormat="1" x14ac:dyDescent="0.35">
      <c r="A39" s="54" t="s">
        <v>257</v>
      </c>
      <c r="B39" s="55">
        <v>19893</v>
      </c>
      <c r="C39" s="55">
        <v>242.1</v>
      </c>
      <c r="D39" s="55">
        <v>2.96</v>
      </c>
      <c r="E39" s="55">
        <v>243</v>
      </c>
      <c r="F39" s="56">
        <f t="shared" si="0"/>
        <v>1.2215352133916453E-2</v>
      </c>
      <c r="G39" s="57">
        <f t="shared" si="1"/>
        <v>2.96</v>
      </c>
      <c r="H39" s="57">
        <f t="shared" si="2"/>
        <v>1.2215352133916453E-2</v>
      </c>
    </row>
    <row r="40" spans="1:8" x14ac:dyDescent="0.35">
      <c r="A40" s="26" t="s">
        <v>538</v>
      </c>
      <c r="B40" s="27"/>
      <c r="C40" s="27">
        <v>738.74</v>
      </c>
      <c r="D40" s="27"/>
      <c r="E40" s="27"/>
      <c r="F40" s="48" t="str">
        <f t="shared" si="0"/>
        <v/>
      </c>
      <c r="G40" t="str">
        <f t="shared" si="1"/>
        <v/>
      </c>
      <c r="H40" t="str">
        <f t="shared" si="2"/>
        <v/>
      </c>
    </row>
    <row r="41" spans="1:8" x14ac:dyDescent="0.35">
      <c r="A41" s="26" t="s">
        <v>497</v>
      </c>
      <c r="B41" s="27"/>
      <c r="C41" s="27">
        <v>1854.84</v>
      </c>
      <c r="D41" s="27">
        <v>16.13</v>
      </c>
      <c r="E41" s="27"/>
      <c r="F41" s="48" t="str">
        <f t="shared" si="0"/>
        <v/>
      </c>
      <c r="G41" t="str">
        <f t="shared" si="1"/>
        <v/>
      </c>
      <c r="H41" t="str">
        <f t="shared" si="2"/>
        <v/>
      </c>
    </row>
    <row r="42" spans="1:8" x14ac:dyDescent="0.35">
      <c r="A42" s="26" t="s">
        <v>549</v>
      </c>
      <c r="B42" s="27"/>
      <c r="C42" s="27">
        <v>537.30999999999995</v>
      </c>
      <c r="D42" s="27"/>
      <c r="E42" s="27"/>
      <c r="F42" s="48" t="str">
        <f t="shared" si="0"/>
        <v/>
      </c>
      <c r="G42" t="str">
        <f t="shared" si="1"/>
        <v/>
      </c>
      <c r="H42" t="str">
        <f t="shared" si="2"/>
        <v/>
      </c>
    </row>
    <row r="43" spans="1:8" x14ac:dyDescent="0.35">
      <c r="A43" s="26" t="s">
        <v>311</v>
      </c>
      <c r="B43" s="27">
        <v>491</v>
      </c>
      <c r="C43" s="27"/>
      <c r="D43" s="27">
        <v>2.2799999999999998</v>
      </c>
      <c r="E43" s="27">
        <v>23</v>
      </c>
      <c r="F43" s="48">
        <f t="shared" si="0"/>
        <v>4.684317718940937E-2</v>
      </c>
      <c r="G43">
        <f t="shared" si="1"/>
        <v>2.2799999999999998</v>
      </c>
      <c r="H43">
        <f t="shared" si="2"/>
        <v>4.684317718940937E-2</v>
      </c>
    </row>
    <row r="44" spans="1:8" x14ac:dyDescent="0.35">
      <c r="A44" s="26" t="s">
        <v>95</v>
      </c>
      <c r="B44" s="27">
        <v>2251</v>
      </c>
      <c r="C44" s="27">
        <v>165.21</v>
      </c>
      <c r="D44" s="27">
        <v>8.81</v>
      </c>
      <c r="E44" s="27">
        <v>120</v>
      </c>
      <c r="F44" s="48">
        <f t="shared" si="0"/>
        <v>5.3309640159928923E-2</v>
      </c>
      <c r="G44">
        <f t="shared" si="1"/>
        <v>8.81</v>
      </c>
      <c r="H44">
        <f t="shared" si="2"/>
        <v>5.3309640159928923E-2</v>
      </c>
    </row>
    <row r="45" spans="1:8" x14ac:dyDescent="0.35">
      <c r="A45" s="26" t="s">
        <v>299</v>
      </c>
      <c r="B45" s="27">
        <v>800</v>
      </c>
      <c r="C45" s="27">
        <v>129.81</v>
      </c>
      <c r="D45" s="27">
        <v>5.35</v>
      </c>
      <c r="E45" s="27">
        <v>33</v>
      </c>
      <c r="F45" s="48">
        <f t="shared" si="0"/>
        <v>4.1250000000000002E-2</v>
      </c>
      <c r="G45">
        <f t="shared" si="1"/>
        <v>5.35</v>
      </c>
      <c r="H45">
        <f t="shared" si="2"/>
        <v>4.1250000000000002E-2</v>
      </c>
    </row>
    <row r="46" spans="1:8" x14ac:dyDescent="0.35">
      <c r="A46" s="26" t="s">
        <v>322</v>
      </c>
      <c r="B46" s="27">
        <v>270</v>
      </c>
      <c r="C46" s="27">
        <v>201.49</v>
      </c>
      <c r="D46" s="27">
        <v>14.18</v>
      </c>
      <c r="E46" s="27">
        <v>19</v>
      </c>
      <c r="F46" s="48">
        <f t="shared" si="0"/>
        <v>7.0370370370370375E-2</v>
      </c>
      <c r="G46">
        <f t="shared" si="1"/>
        <v>14.18</v>
      </c>
      <c r="H46">
        <f t="shared" si="2"/>
        <v>7.0370370370370375E-2</v>
      </c>
    </row>
    <row r="47" spans="1:8" x14ac:dyDescent="0.35">
      <c r="A47" s="26" t="s">
        <v>493</v>
      </c>
      <c r="B47" s="27"/>
      <c r="C47" s="27">
        <v>2333.33</v>
      </c>
      <c r="D47" s="27">
        <v>333.33</v>
      </c>
      <c r="E47" s="27"/>
      <c r="F47" s="48" t="str">
        <f t="shared" si="0"/>
        <v/>
      </c>
      <c r="G47" t="str">
        <f t="shared" si="1"/>
        <v/>
      </c>
      <c r="H47" t="str">
        <f t="shared" si="2"/>
        <v/>
      </c>
    </row>
    <row r="48" spans="1:8" x14ac:dyDescent="0.35">
      <c r="A48" s="26" t="s">
        <v>326</v>
      </c>
      <c r="B48" s="27">
        <v>234</v>
      </c>
      <c r="C48" s="27">
        <v>275.62</v>
      </c>
      <c r="D48" s="27"/>
      <c r="E48" s="27"/>
      <c r="F48" s="48">
        <f t="shared" si="0"/>
        <v>0</v>
      </c>
      <c r="G48" t="str">
        <f t="shared" si="1"/>
        <v/>
      </c>
      <c r="H48" t="str">
        <f t="shared" si="2"/>
        <v/>
      </c>
    </row>
    <row r="49" spans="1:8" x14ac:dyDescent="0.35">
      <c r="A49" s="26" t="s">
        <v>320</v>
      </c>
      <c r="B49" s="27">
        <v>305</v>
      </c>
      <c r="C49" s="27"/>
      <c r="D49" s="27"/>
      <c r="E49" s="27"/>
      <c r="F49" s="48">
        <f t="shared" si="0"/>
        <v>0</v>
      </c>
      <c r="G49" t="str">
        <f t="shared" si="1"/>
        <v/>
      </c>
      <c r="H49" t="str">
        <f t="shared" si="2"/>
        <v/>
      </c>
    </row>
    <row r="50" spans="1:8" x14ac:dyDescent="0.35">
      <c r="A50" s="26" t="s">
        <v>305</v>
      </c>
      <c r="B50" s="27">
        <v>691</v>
      </c>
      <c r="C50" s="27"/>
      <c r="D50" s="27">
        <v>4.96</v>
      </c>
      <c r="E50" s="27">
        <v>309</v>
      </c>
      <c r="F50" s="48">
        <f t="shared" si="0"/>
        <v>0.447178002894356</v>
      </c>
      <c r="G50">
        <f t="shared" si="1"/>
        <v>4.96</v>
      </c>
      <c r="H50">
        <f t="shared" si="2"/>
        <v>0.447178002894356</v>
      </c>
    </row>
    <row r="51" spans="1:8" x14ac:dyDescent="0.35">
      <c r="A51" s="26" t="s">
        <v>332</v>
      </c>
      <c r="B51" s="27">
        <v>185</v>
      </c>
      <c r="C51" s="27">
        <v>687.73</v>
      </c>
      <c r="D51" s="27">
        <v>26.02</v>
      </c>
      <c r="E51" s="27">
        <v>7</v>
      </c>
      <c r="F51" s="48">
        <f t="shared" si="0"/>
        <v>3.783783783783784E-2</v>
      </c>
      <c r="G51">
        <f t="shared" si="1"/>
        <v>26.02</v>
      </c>
      <c r="H51">
        <f t="shared" si="2"/>
        <v>3.783783783783784E-2</v>
      </c>
    </row>
    <row r="52" spans="1:8" x14ac:dyDescent="0.35">
      <c r="A52" s="26" t="s">
        <v>506</v>
      </c>
      <c r="B52" s="27"/>
      <c r="C52" s="27">
        <v>125.54</v>
      </c>
      <c r="D52" s="27">
        <v>4.33</v>
      </c>
      <c r="E52" s="27"/>
      <c r="F52" s="48" t="str">
        <f t="shared" si="0"/>
        <v/>
      </c>
      <c r="G52" t="str">
        <f t="shared" si="1"/>
        <v/>
      </c>
      <c r="H52" t="str">
        <f t="shared" si="2"/>
        <v/>
      </c>
    </row>
    <row r="53" spans="1:8" x14ac:dyDescent="0.35">
      <c r="A53" s="26" t="s">
        <v>342</v>
      </c>
      <c r="B53" s="27"/>
      <c r="C53" s="27"/>
      <c r="D53" s="27">
        <v>4.9800000000000004</v>
      </c>
      <c r="E53" s="27">
        <v>21</v>
      </c>
      <c r="F53" s="48" t="str">
        <f t="shared" si="0"/>
        <v/>
      </c>
      <c r="G53" t="str">
        <f t="shared" si="1"/>
        <v/>
      </c>
      <c r="H53" t="str">
        <f t="shared" si="2"/>
        <v/>
      </c>
    </row>
    <row r="54" spans="1:8" x14ac:dyDescent="0.35">
      <c r="A54" s="26" t="s">
        <v>519</v>
      </c>
      <c r="B54" s="27"/>
      <c r="C54" s="27">
        <v>2000</v>
      </c>
      <c r="D54" s="27"/>
      <c r="E54" s="27"/>
      <c r="F54" s="48" t="str">
        <f t="shared" si="0"/>
        <v/>
      </c>
      <c r="G54" t="str">
        <f t="shared" si="1"/>
        <v/>
      </c>
      <c r="H54" t="str">
        <f t="shared" si="2"/>
        <v/>
      </c>
    </row>
    <row r="55" spans="1:8" x14ac:dyDescent="0.35">
      <c r="A55" s="26" t="s">
        <v>593</v>
      </c>
      <c r="B55" s="27"/>
      <c r="C55" s="27">
        <v>192.31</v>
      </c>
      <c r="D55" s="27"/>
      <c r="E55" s="27"/>
      <c r="F55" s="48" t="str">
        <f t="shared" si="0"/>
        <v/>
      </c>
      <c r="G55" t="str">
        <f t="shared" si="1"/>
        <v/>
      </c>
      <c r="H55" t="str">
        <f t="shared" si="2"/>
        <v/>
      </c>
    </row>
    <row r="56" spans="1:8" x14ac:dyDescent="0.35">
      <c r="A56" s="26" t="s">
        <v>276</v>
      </c>
      <c r="B56" s="27">
        <v>2149</v>
      </c>
      <c r="C56" s="27">
        <v>192.55</v>
      </c>
      <c r="D56" s="27">
        <v>12.45</v>
      </c>
      <c r="E56" s="27">
        <v>139</v>
      </c>
      <c r="F56" s="48">
        <f t="shared" si="0"/>
        <v>6.4681247091670543E-2</v>
      </c>
      <c r="G56">
        <f t="shared" si="1"/>
        <v>12.45</v>
      </c>
      <c r="H56">
        <f t="shared" si="2"/>
        <v>6.4681247091670543E-2</v>
      </c>
    </row>
    <row r="57" spans="1:8" x14ac:dyDescent="0.35">
      <c r="A57" s="26" t="s">
        <v>357</v>
      </c>
      <c r="B57" s="27"/>
      <c r="C57" s="27"/>
      <c r="D57" s="27">
        <v>10.75</v>
      </c>
      <c r="E57" s="27">
        <v>5</v>
      </c>
      <c r="F57" s="48" t="str">
        <f t="shared" si="0"/>
        <v/>
      </c>
      <c r="G57" t="str">
        <f t="shared" si="1"/>
        <v/>
      </c>
      <c r="H57" t="str">
        <f t="shared" si="2"/>
        <v/>
      </c>
    </row>
    <row r="58" spans="1:8" x14ac:dyDescent="0.35">
      <c r="A58" s="26" t="s">
        <v>317</v>
      </c>
      <c r="B58" s="27">
        <v>338</v>
      </c>
      <c r="C58" s="27">
        <v>1898.88</v>
      </c>
      <c r="D58" s="27">
        <v>11.24</v>
      </c>
      <c r="E58" s="27"/>
      <c r="F58" s="48">
        <f t="shared" si="0"/>
        <v>0</v>
      </c>
      <c r="G58">
        <f t="shared" si="1"/>
        <v>11.24</v>
      </c>
      <c r="H58">
        <f t="shared" si="2"/>
        <v>0</v>
      </c>
    </row>
    <row r="59" spans="1:8" x14ac:dyDescent="0.35">
      <c r="A59" s="26" t="s">
        <v>293</v>
      </c>
      <c r="B59" s="27">
        <v>117</v>
      </c>
      <c r="C59" s="27"/>
      <c r="D59" s="27"/>
      <c r="E59" s="27">
        <v>18</v>
      </c>
      <c r="F59" s="48">
        <f t="shared" si="0"/>
        <v>0.15384615384615385</v>
      </c>
      <c r="G59" t="str">
        <f t="shared" si="1"/>
        <v/>
      </c>
      <c r="H59" t="str">
        <f t="shared" si="2"/>
        <v/>
      </c>
    </row>
    <row r="60" spans="1:8" x14ac:dyDescent="0.35">
      <c r="A60" s="26" t="s">
        <v>578</v>
      </c>
      <c r="B60" s="27"/>
      <c r="C60" s="27">
        <v>258.64999999999998</v>
      </c>
      <c r="D60" s="27"/>
      <c r="E60" s="27"/>
      <c r="F60" s="48" t="str">
        <f t="shared" si="0"/>
        <v/>
      </c>
      <c r="G60" t="str">
        <f t="shared" si="1"/>
        <v/>
      </c>
      <c r="H60" t="str">
        <f t="shared" si="2"/>
        <v/>
      </c>
    </row>
    <row r="61" spans="1:8" x14ac:dyDescent="0.35">
      <c r="A61" s="26" t="s">
        <v>308</v>
      </c>
      <c r="B61" s="27">
        <v>560</v>
      </c>
      <c r="C61" s="27"/>
      <c r="D61" s="27">
        <v>2.2799999999999998</v>
      </c>
      <c r="E61" s="27">
        <v>17</v>
      </c>
      <c r="F61" s="48">
        <f t="shared" si="0"/>
        <v>3.0357142857142857E-2</v>
      </c>
      <c r="G61">
        <f t="shared" si="1"/>
        <v>2.2799999999999998</v>
      </c>
      <c r="H61">
        <f t="shared" si="2"/>
        <v>3.0357142857142857E-2</v>
      </c>
    </row>
    <row r="62" spans="1:8" x14ac:dyDescent="0.35">
      <c r="A62" s="26" t="s">
        <v>256</v>
      </c>
      <c r="B62" s="27">
        <v>28465</v>
      </c>
      <c r="C62" s="27">
        <v>143.76</v>
      </c>
      <c r="D62" s="27">
        <v>7.09</v>
      </c>
      <c r="E62" s="27">
        <v>1404</v>
      </c>
      <c r="F62" s="48">
        <f t="shared" si="0"/>
        <v>4.9323730897593537E-2</v>
      </c>
      <c r="G62">
        <f t="shared" si="1"/>
        <v>7.09</v>
      </c>
      <c r="H62">
        <f t="shared" si="2"/>
        <v>4.9323730897593537E-2</v>
      </c>
    </row>
    <row r="63" spans="1:8" x14ac:dyDescent="0.35">
      <c r="A63" s="26" t="s">
        <v>294</v>
      </c>
      <c r="B63" s="27">
        <v>1098</v>
      </c>
      <c r="C63" s="27"/>
      <c r="D63" s="27"/>
      <c r="E63" s="27">
        <v>10</v>
      </c>
      <c r="F63" s="48">
        <f t="shared" si="0"/>
        <v>9.1074681238615673E-3</v>
      </c>
      <c r="G63" t="str">
        <f t="shared" si="1"/>
        <v/>
      </c>
      <c r="H63" t="str">
        <f t="shared" si="2"/>
        <v/>
      </c>
    </row>
    <row r="64" spans="1:8" x14ac:dyDescent="0.35">
      <c r="A64" s="26" t="s">
        <v>272</v>
      </c>
      <c r="B64" s="27">
        <v>288</v>
      </c>
      <c r="C64" s="27">
        <v>93.67</v>
      </c>
      <c r="D64" s="27"/>
      <c r="E64" s="27">
        <v>42</v>
      </c>
      <c r="F64" s="48">
        <f t="shared" si="0"/>
        <v>0.14583333333333334</v>
      </c>
      <c r="G64" t="str">
        <f t="shared" si="1"/>
        <v/>
      </c>
      <c r="H64" t="str">
        <f t="shared" si="2"/>
        <v/>
      </c>
    </row>
    <row r="65" spans="1:8" x14ac:dyDescent="0.35">
      <c r="A65" s="26" t="s">
        <v>120</v>
      </c>
      <c r="B65" s="27">
        <v>3672</v>
      </c>
      <c r="C65" s="27"/>
      <c r="D65" s="27"/>
      <c r="E65" s="27">
        <v>147</v>
      </c>
      <c r="F65" s="48">
        <f t="shared" si="0"/>
        <v>4.0032679738562088E-2</v>
      </c>
      <c r="G65" t="str">
        <f t="shared" si="1"/>
        <v/>
      </c>
      <c r="H65" t="str">
        <f t="shared" si="2"/>
        <v/>
      </c>
    </row>
    <row r="66" spans="1:8" x14ac:dyDescent="0.35">
      <c r="A66" s="26" t="s">
        <v>292</v>
      </c>
      <c r="B66" s="27">
        <v>1173</v>
      </c>
      <c r="C66" s="27">
        <v>259.8</v>
      </c>
      <c r="D66" s="27">
        <v>5.32</v>
      </c>
      <c r="E66" s="27">
        <v>24</v>
      </c>
      <c r="F66" s="48">
        <f t="shared" si="0"/>
        <v>2.0460358056265986E-2</v>
      </c>
      <c r="G66">
        <f t="shared" si="1"/>
        <v>5.32</v>
      </c>
      <c r="H66">
        <f t="shared" si="2"/>
        <v>2.0460358056265986E-2</v>
      </c>
    </row>
    <row r="67" spans="1:8" x14ac:dyDescent="0.35">
      <c r="A67" s="26" t="s">
        <v>330</v>
      </c>
      <c r="B67" s="27">
        <v>200</v>
      </c>
      <c r="C67" s="27">
        <v>619.20000000000005</v>
      </c>
      <c r="D67" s="27">
        <v>6.19</v>
      </c>
      <c r="E67" s="27"/>
      <c r="F67" s="48">
        <f t="shared" si="0"/>
        <v>0</v>
      </c>
      <c r="G67">
        <f t="shared" si="1"/>
        <v>6.19</v>
      </c>
      <c r="H67">
        <f t="shared" si="2"/>
        <v>0</v>
      </c>
    </row>
    <row r="68" spans="1:8" x14ac:dyDescent="0.35">
      <c r="A68" s="26" t="s">
        <v>530</v>
      </c>
      <c r="B68" s="27"/>
      <c r="C68" s="27">
        <v>983.99</v>
      </c>
      <c r="D68" s="27"/>
      <c r="E68" s="27"/>
      <c r="F68" s="48" t="str">
        <f t="shared" si="0"/>
        <v/>
      </c>
      <c r="G68" t="str">
        <f t="shared" si="1"/>
        <v/>
      </c>
      <c r="H68" t="str">
        <f t="shared" si="2"/>
        <v/>
      </c>
    </row>
    <row r="69" spans="1:8" x14ac:dyDescent="0.35">
      <c r="A69" s="26" t="s">
        <v>143</v>
      </c>
      <c r="B69" s="27">
        <v>1719</v>
      </c>
      <c r="C69" s="27">
        <v>239.75</v>
      </c>
      <c r="D69" s="27">
        <v>11.85</v>
      </c>
      <c r="E69" s="27">
        <v>85</v>
      </c>
      <c r="F69" s="48">
        <f t="shared" si="0"/>
        <v>4.9447353112274578E-2</v>
      </c>
      <c r="G69">
        <f t="shared" si="1"/>
        <v>11.85</v>
      </c>
      <c r="H69">
        <f t="shared" si="2"/>
        <v>4.9447353112274578E-2</v>
      </c>
    </row>
    <row r="70" spans="1:8" x14ac:dyDescent="0.35">
      <c r="A70" s="26" t="s">
        <v>273</v>
      </c>
      <c r="B70" s="27">
        <v>247</v>
      </c>
      <c r="C70" s="27"/>
      <c r="D70" s="27"/>
      <c r="E70" s="27"/>
      <c r="F70" s="48">
        <f t="shared" ref="F70:F133" si="3">IFERROR(E70/B70,"")</f>
        <v>0</v>
      </c>
      <c r="G70" t="str">
        <f t="shared" ref="G70:G133" si="4">IF(D70="","",IF(F70="","",D70))</f>
        <v/>
      </c>
      <c r="H70" t="str">
        <f t="shared" ref="H70:H133" si="5">IF(G70="","",IF(F70="","",F70))</f>
        <v/>
      </c>
    </row>
    <row r="71" spans="1:8" x14ac:dyDescent="0.35">
      <c r="A71" s="26" t="s">
        <v>350</v>
      </c>
      <c r="B71" s="27"/>
      <c r="C71" s="27"/>
      <c r="D71" s="27">
        <v>2.57</v>
      </c>
      <c r="E71" s="27">
        <v>7</v>
      </c>
      <c r="F71" s="48" t="str">
        <f t="shared" si="3"/>
        <v/>
      </c>
      <c r="G71" t="str">
        <f t="shared" si="4"/>
        <v/>
      </c>
      <c r="H71" t="str">
        <f t="shared" si="5"/>
        <v/>
      </c>
    </row>
    <row r="72" spans="1:8" x14ac:dyDescent="0.35">
      <c r="A72" s="26" t="s">
        <v>98</v>
      </c>
      <c r="B72" s="27">
        <v>5022</v>
      </c>
      <c r="C72" s="27"/>
      <c r="D72" s="27"/>
      <c r="E72" s="27">
        <v>145</v>
      </c>
      <c r="F72" s="48">
        <f t="shared" si="3"/>
        <v>2.8872958980485863E-2</v>
      </c>
      <c r="G72" t="str">
        <f t="shared" si="4"/>
        <v/>
      </c>
      <c r="H72" t="str">
        <f t="shared" si="5"/>
        <v/>
      </c>
    </row>
    <row r="73" spans="1:8" x14ac:dyDescent="0.35">
      <c r="A73" s="26" t="s">
        <v>284</v>
      </c>
      <c r="B73" s="27">
        <v>1381</v>
      </c>
      <c r="C73" s="27"/>
      <c r="D73" s="27"/>
      <c r="E73" s="27">
        <v>31</v>
      </c>
      <c r="F73" s="48">
        <f t="shared" si="3"/>
        <v>2.2447501810282405E-2</v>
      </c>
      <c r="G73" t="str">
        <f t="shared" si="4"/>
        <v/>
      </c>
      <c r="H73" t="str">
        <f t="shared" si="5"/>
        <v/>
      </c>
    </row>
    <row r="74" spans="1:8" x14ac:dyDescent="0.35">
      <c r="A74" s="26" t="s">
        <v>325</v>
      </c>
      <c r="B74" s="27">
        <v>234</v>
      </c>
      <c r="C74" s="27">
        <v>2556.46</v>
      </c>
      <c r="D74" s="27"/>
      <c r="E74" s="27"/>
      <c r="F74" s="48">
        <f t="shared" si="3"/>
        <v>0</v>
      </c>
      <c r="G74" t="str">
        <f t="shared" si="4"/>
        <v/>
      </c>
      <c r="H74" t="str">
        <f t="shared" si="5"/>
        <v/>
      </c>
    </row>
    <row r="75" spans="1:8" x14ac:dyDescent="0.35">
      <c r="A75" s="26" t="s">
        <v>269</v>
      </c>
      <c r="B75" s="27">
        <v>3031</v>
      </c>
      <c r="C75" s="27">
        <v>479.89</v>
      </c>
      <c r="D75" s="27">
        <v>3.01</v>
      </c>
      <c r="E75" s="27">
        <v>19</v>
      </c>
      <c r="F75" s="48">
        <f t="shared" si="3"/>
        <v>6.2685582316067308E-3</v>
      </c>
      <c r="G75">
        <f t="shared" si="4"/>
        <v>3.01</v>
      </c>
      <c r="H75">
        <f t="shared" si="5"/>
        <v>6.2685582316067308E-3</v>
      </c>
    </row>
    <row r="76" spans="1:8" x14ac:dyDescent="0.35">
      <c r="A76" s="26" t="s">
        <v>557</v>
      </c>
      <c r="B76" s="27"/>
      <c r="C76" s="27">
        <v>445.45</v>
      </c>
      <c r="D76" s="27"/>
      <c r="E76" s="27"/>
      <c r="F76" s="48" t="str">
        <f t="shared" si="3"/>
        <v/>
      </c>
      <c r="G76" t="str">
        <f t="shared" si="4"/>
        <v/>
      </c>
      <c r="H76" t="str">
        <f t="shared" si="5"/>
        <v/>
      </c>
    </row>
    <row r="77" spans="1:8" x14ac:dyDescent="0.35">
      <c r="A77" s="26" t="s">
        <v>352</v>
      </c>
      <c r="B77" s="27"/>
      <c r="C77" s="27"/>
      <c r="D77" s="27"/>
      <c r="E77" s="27">
        <v>6</v>
      </c>
      <c r="F77" s="48" t="str">
        <f t="shared" si="3"/>
        <v/>
      </c>
      <c r="G77" t="str">
        <f t="shared" si="4"/>
        <v/>
      </c>
      <c r="H77" t="str">
        <f t="shared" si="5"/>
        <v/>
      </c>
    </row>
    <row r="78" spans="1:8" x14ac:dyDescent="0.35">
      <c r="A78" s="26" t="s">
        <v>262</v>
      </c>
      <c r="B78" s="27">
        <v>10156</v>
      </c>
      <c r="C78" s="27">
        <v>305.36</v>
      </c>
      <c r="D78" s="27">
        <v>12.9</v>
      </c>
      <c r="E78" s="27">
        <v>429</v>
      </c>
      <c r="F78" s="48">
        <f t="shared" si="3"/>
        <v>4.2241039779440721E-2</v>
      </c>
      <c r="G78">
        <f t="shared" si="4"/>
        <v>12.9</v>
      </c>
      <c r="H78">
        <f t="shared" si="5"/>
        <v>4.2241039779440721E-2</v>
      </c>
    </row>
    <row r="79" spans="1:8" x14ac:dyDescent="0.35">
      <c r="A79" s="26" t="s">
        <v>614</v>
      </c>
      <c r="B79" s="27"/>
      <c r="C79" s="27">
        <v>122.53</v>
      </c>
      <c r="D79" s="27"/>
      <c r="E79" s="27"/>
      <c r="F79" s="48" t="str">
        <f t="shared" si="3"/>
        <v/>
      </c>
      <c r="G79" t="str">
        <f t="shared" si="4"/>
        <v/>
      </c>
      <c r="H79" t="str">
        <f t="shared" si="5"/>
        <v/>
      </c>
    </row>
    <row r="80" spans="1:8" x14ac:dyDescent="0.35">
      <c r="A80" s="26" t="s">
        <v>347</v>
      </c>
      <c r="B80" s="27"/>
      <c r="C80" s="27"/>
      <c r="D80" s="27">
        <v>7.1</v>
      </c>
      <c r="E80" s="27">
        <v>10</v>
      </c>
      <c r="F80" s="48" t="str">
        <f t="shared" si="3"/>
        <v/>
      </c>
      <c r="G80" t="str">
        <f t="shared" si="4"/>
        <v/>
      </c>
      <c r="H80" t="str">
        <f t="shared" si="5"/>
        <v/>
      </c>
    </row>
    <row r="81" spans="1:8" x14ac:dyDescent="0.35">
      <c r="A81" s="26" t="s">
        <v>314</v>
      </c>
      <c r="B81" s="27">
        <v>417</v>
      </c>
      <c r="C81" s="27"/>
      <c r="D81" s="27"/>
      <c r="E81" s="27"/>
      <c r="F81" s="48">
        <f t="shared" si="3"/>
        <v>0</v>
      </c>
      <c r="G81" t="str">
        <f t="shared" si="4"/>
        <v/>
      </c>
      <c r="H81" t="str">
        <f t="shared" si="5"/>
        <v/>
      </c>
    </row>
    <row r="82" spans="1:8" x14ac:dyDescent="0.35">
      <c r="A82" s="26" t="s">
        <v>270</v>
      </c>
      <c r="B82" s="27">
        <v>2912</v>
      </c>
      <c r="C82" s="27"/>
      <c r="D82" s="27">
        <v>4.49</v>
      </c>
      <c r="E82" s="27">
        <v>205</v>
      </c>
      <c r="F82" s="48">
        <f t="shared" si="3"/>
        <v>7.0398351648351648E-2</v>
      </c>
      <c r="G82">
        <f t="shared" si="4"/>
        <v>4.49</v>
      </c>
      <c r="H82">
        <f t="shared" si="5"/>
        <v>7.0398351648351648E-2</v>
      </c>
    </row>
    <row r="83" spans="1:8" x14ac:dyDescent="0.35">
      <c r="A83" s="26" t="s">
        <v>277</v>
      </c>
      <c r="B83" s="27">
        <v>2032</v>
      </c>
      <c r="C83" s="27"/>
      <c r="D83" s="27">
        <v>3.52</v>
      </c>
      <c r="E83" s="27">
        <v>170</v>
      </c>
      <c r="F83" s="48">
        <f t="shared" si="3"/>
        <v>8.366141732283465E-2</v>
      </c>
      <c r="G83">
        <f t="shared" si="4"/>
        <v>3.52</v>
      </c>
      <c r="H83">
        <f t="shared" si="5"/>
        <v>8.366141732283465E-2</v>
      </c>
    </row>
    <row r="84" spans="1:8" x14ac:dyDescent="0.35">
      <c r="A84" s="26" t="s">
        <v>346</v>
      </c>
      <c r="B84" s="27"/>
      <c r="C84" s="27"/>
      <c r="D84" s="27">
        <v>7.76</v>
      </c>
      <c r="E84" s="27">
        <v>14</v>
      </c>
      <c r="F84" s="48" t="str">
        <f t="shared" si="3"/>
        <v/>
      </c>
      <c r="G84" t="str">
        <f t="shared" si="4"/>
        <v/>
      </c>
      <c r="H84" t="str">
        <f t="shared" si="5"/>
        <v/>
      </c>
    </row>
    <row r="85" spans="1:8" x14ac:dyDescent="0.35">
      <c r="A85" s="26" t="s">
        <v>281</v>
      </c>
      <c r="B85" s="27">
        <v>15</v>
      </c>
      <c r="C85" s="27">
        <v>339.67</v>
      </c>
      <c r="D85" s="27">
        <v>5.89</v>
      </c>
      <c r="E85" s="27">
        <v>26</v>
      </c>
      <c r="F85" s="48">
        <f t="shared" si="3"/>
        <v>1.7333333333333334</v>
      </c>
      <c r="G85">
        <f t="shared" si="4"/>
        <v>5.89</v>
      </c>
      <c r="H85">
        <f t="shared" si="5"/>
        <v>1.7333333333333334</v>
      </c>
    </row>
    <row r="86" spans="1:8" x14ac:dyDescent="0.35">
      <c r="A86" s="26" t="s">
        <v>300</v>
      </c>
      <c r="B86" s="27">
        <v>793</v>
      </c>
      <c r="C86" s="27"/>
      <c r="D86" s="27">
        <v>4.82</v>
      </c>
      <c r="E86" s="27">
        <v>54</v>
      </c>
      <c r="F86" s="48">
        <f t="shared" si="3"/>
        <v>6.8095838587641871E-2</v>
      </c>
      <c r="G86">
        <f t="shared" si="4"/>
        <v>4.82</v>
      </c>
      <c r="H86">
        <f t="shared" si="5"/>
        <v>6.8095838587641871E-2</v>
      </c>
    </row>
    <row r="87" spans="1:8" x14ac:dyDescent="0.35">
      <c r="A87" s="26" t="s">
        <v>263</v>
      </c>
      <c r="B87" s="27">
        <v>8193</v>
      </c>
      <c r="C87" s="27">
        <v>2744.72</v>
      </c>
      <c r="D87" s="27">
        <v>10.050000000000001</v>
      </c>
      <c r="E87" s="27">
        <v>30</v>
      </c>
      <c r="F87" s="48">
        <f t="shared" si="3"/>
        <v>3.6616623947272062E-3</v>
      </c>
      <c r="G87">
        <f t="shared" si="4"/>
        <v>10.050000000000001</v>
      </c>
      <c r="H87">
        <f t="shared" si="5"/>
        <v>3.6616623947272062E-3</v>
      </c>
    </row>
    <row r="88" spans="1:8" x14ac:dyDescent="0.35">
      <c r="A88" s="26" t="s">
        <v>339</v>
      </c>
      <c r="B88" s="27"/>
      <c r="C88" s="27"/>
      <c r="D88" s="27">
        <v>15.12</v>
      </c>
      <c r="E88" s="27">
        <v>34</v>
      </c>
      <c r="F88" s="48" t="str">
        <f t="shared" si="3"/>
        <v/>
      </c>
      <c r="G88" t="str">
        <f t="shared" si="4"/>
        <v/>
      </c>
      <c r="H88" t="str">
        <f t="shared" si="5"/>
        <v/>
      </c>
    </row>
    <row r="89" spans="1:8" x14ac:dyDescent="0.35">
      <c r="A89" s="26" t="s">
        <v>278</v>
      </c>
      <c r="B89" s="27">
        <v>1838</v>
      </c>
      <c r="C89" s="27">
        <v>425.27</v>
      </c>
      <c r="D89" s="27"/>
      <c r="E89" s="27">
        <v>5</v>
      </c>
      <c r="F89" s="48">
        <f t="shared" si="3"/>
        <v>2.720348204570185E-3</v>
      </c>
      <c r="G89" t="str">
        <f t="shared" si="4"/>
        <v/>
      </c>
      <c r="H89" t="str">
        <f t="shared" si="5"/>
        <v/>
      </c>
    </row>
    <row r="90" spans="1:8" x14ac:dyDescent="0.35">
      <c r="A90" s="26" t="s">
        <v>303</v>
      </c>
      <c r="B90" s="27">
        <v>764</v>
      </c>
      <c r="C90" s="27">
        <v>119</v>
      </c>
      <c r="D90" s="27"/>
      <c r="E90" s="27"/>
      <c r="F90" s="48">
        <f t="shared" si="3"/>
        <v>0</v>
      </c>
      <c r="G90" t="str">
        <f t="shared" si="4"/>
        <v/>
      </c>
      <c r="H90" t="str">
        <f t="shared" si="5"/>
        <v/>
      </c>
    </row>
    <row r="91" spans="1:8" x14ac:dyDescent="0.35">
      <c r="A91" s="26" t="s">
        <v>607</v>
      </c>
      <c r="B91" s="27"/>
      <c r="C91" s="27">
        <v>138.88999999999999</v>
      </c>
      <c r="D91" s="27"/>
      <c r="E91" s="27"/>
      <c r="F91" s="48" t="str">
        <f t="shared" si="3"/>
        <v/>
      </c>
      <c r="G91" t="str">
        <f t="shared" si="4"/>
        <v/>
      </c>
      <c r="H91" t="str">
        <f t="shared" si="5"/>
        <v/>
      </c>
    </row>
    <row r="92" spans="1:8" x14ac:dyDescent="0.35">
      <c r="A92" s="26" t="s">
        <v>340</v>
      </c>
      <c r="B92" s="27"/>
      <c r="C92" s="27"/>
      <c r="D92" s="27">
        <v>7</v>
      </c>
      <c r="E92" s="27">
        <v>23</v>
      </c>
      <c r="F92" s="48" t="str">
        <f t="shared" si="3"/>
        <v/>
      </c>
      <c r="G92" t="str">
        <f t="shared" si="4"/>
        <v/>
      </c>
      <c r="H92" t="str">
        <f t="shared" si="5"/>
        <v/>
      </c>
    </row>
    <row r="93" spans="1:8" x14ac:dyDescent="0.35">
      <c r="A93" s="26" t="s">
        <v>318</v>
      </c>
      <c r="B93" s="27">
        <v>333</v>
      </c>
      <c r="C93" s="27">
        <v>685.19</v>
      </c>
      <c r="D93" s="27">
        <v>6.17</v>
      </c>
      <c r="E93" s="27"/>
      <c r="F93" s="48">
        <f t="shared" si="3"/>
        <v>0</v>
      </c>
      <c r="G93">
        <f t="shared" si="4"/>
        <v>6.17</v>
      </c>
      <c r="H93">
        <f t="shared" si="5"/>
        <v>0</v>
      </c>
    </row>
    <row r="94" spans="1:8" x14ac:dyDescent="0.35">
      <c r="A94" s="26" t="s">
        <v>295</v>
      </c>
      <c r="B94" s="27">
        <v>877</v>
      </c>
      <c r="C94" s="27"/>
      <c r="D94" s="27"/>
      <c r="E94" s="27"/>
      <c r="F94" s="48">
        <f t="shared" si="3"/>
        <v>0</v>
      </c>
      <c r="G94" t="str">
        <f t="shared" si="4"/>
        <v/>
      </c>
      <c r="H94" t="str">
        <f t="shared" si="5"/>
        <v/>
      </c>
    </row>
    <row r="95" spans="1:8" x14ac:dyDescent="0.35">
      <c r="A95" s="26" t="s">
        <v>149</v>
      </c>
      <c r="B95" s="27">
        <v>1476</v>
      </c>
      <c r="C95" s="27"/>
      <c r="D95" s="27">
        <v>2.8</v>
      </c>
      <c r="E95" s="27">
        <v>77</v>
      </c>
      <c r="F95" s="48">
        <f t="shared" si="3"/>
        <v>5.2168021680216801E-2</v>
      </c>
      <c r="G95">
        <f t="shared" si="4"/>
        <v>2.8</v>
      </c>
      <c r="H95">
        <f t="shared" si="5"/>
        <v>5.2168021680216801E-2</v>
      </c>
    </row>
    <row r="96" spans="1:8" x14ac:dyDescent="0.35">
      <c r="A96" s="26" t="s">
        <v>508</v>
      </c>
      <c r="B96" s="27"/>
      <c r="C96" s="27">
        <v>111.46</v>
      </c>
      <c r="D96" s="27">
        <v>3.18</v>
      </c>
      <c r="E96" s="27"/>
      <c r="F96" s="48" t="str">
        <f t="shared" si="3"/>
        <v/>
      </c>
      <c r="G96" t="str">
        <f t="shared" si="4"/>
        <v/>
      </c>
      <c r="H96" t="str">
        <f t="shared" si="5"/>
        <v/>
      </c>
    </row>
    <row r="97" spans="1:8" x14ac:dyDescent="0.35">
      <c r="A97" s="26" t="s">
        <v>319</v>
      </c>
      <c r="B97" s="27">
        <v>305</v>
      </c>
      <c r="C97" s="27">
        <v>745.72</v>
      </c>
      <c r="D97" s="27">
        <v>12.22</v>
      </c>
      <c r="E97" s="27">
        <v>5</v>
      </c>
      <c r="F97" s="48">
        <f t="shared" si="3"/>
        <v>1.6393442622950821E-2</v>
      </c>
      <c r="G97">
        <f t="shared" si="4"/>
        <v>12.22</v>
      </c>
      <c r="H97">
        <f t="shared" si="5"/>
        <v>1.6393442622950821E-2</v>
      </c>
    </row>
    <row r="98" spans="1:8" x14ac:dyDescent="0.35">
      <c r="A98" s="26" t="s">
        <v>271</v>
      </c>
      <c r="B98" s="27">
        <v>289</v>
      </c>
      <c r="C98" s="27">
        <v>90.33</v>
      </c>
      <c r="D98" s="27">
        <v>2</v>
      </c>
      <c r="E98" s="27">
        <v>64</v>
      </c>
      <c r="F98" s="48">
        <f t="shared" si="3"/>
        <v>0.22145328719723184</v>
      </c>
      <c r="G98">
        <f t="shared" si="4"/>
        <v>2</v>
      </c>
      <c r="H98">
        <f t="shared" si="5"/>
        <v>0.22145328719723184</v>
      </c>
    </row>
    <row r="99" spans="1:8" x14ac:dyDescent="0.35">
      <c r="A99" s="26" t="s">
        <v>509</v>
      </c>
      <c r="B99" s="27"/>
      <c r="C99" s="27">
        <v>108.64</v>
      </c>
      <c r="D99" s="27">
        <v>2.4700000000000002</v>
      </c>
      <c r="E99" s="27"/>
      <c r="F99" s="48" t="str">
        <f t="shared" si="3"/>
        <v/>
      </c>
      <c r="G99" t="str">
        <f t="shared" si="4"/>
        <v/>
      </c>
      <c r="H99" t="str">
        <f t="shared" si="5"/>
        <v/>
      </c>
    </row>
    <row r="100" spans="1:8" x14ac:dyDescent="0.35">
      <c r="A100" s="26" t="s">
        <v>349</v>
      </c>
      <c r="B100" s="27"/>
      <c r="C100" s="27"/>
      <c r="D100" s="27">
        <v>6.21</v>
      </c>
      <c r="E100" s="27">
        <v>8</v>
      </c>
      <c r="F100" s="48" t="str">
        <f t="shared" si="3"/>
        <v/>
      </c>
      <c r="G100" t="str">
        <f t="shared" si="4"/>
        <v/>
      </c>
      <c r="H100" t="str">
        <f t="shared" si="5"/>
        <v/>
      </c>
    </row>
    <row r="101" spans="1:8" x14ac:dyDescent="0.35">
      <c r="A101" s="26" t="s">
        <v>341</v>
      </c>
      <c r="B101" s="27"/>
      <c r="C101" s="27"/>
      <c r="D101" s="27">
        <v>11.26</v>
      </c>
      <c r="E101" s="27">
        <v>23</v>
      </c>
      <c r="F101" s="48" t="str">
        <f t="shared" si="3"/>
        <v/>
      </c>
      <c r="G101" t="str">
        <f t="shared" si="4"/>
        <v/>
      </c>
      <c r="H101" t="str">
        <f t="shared" si="5"/>
        <v/>
      </c>
    </row>
    <row r="102" spans="1:8" x14ac:dyDescent="0.35">
      <c r="A102" s="26" t="s">
        <v>253</v>
      </c>
      <c r="B102" s="27">
        <v>54298</v>
      </c>
      <c r="C102" s="27">
        <v>495.37</v>
      </c>
      <c r="D102" s="27">
        <v>10.06</v>
      </c>
      <c r="E102" s="27">
        <v>1103</v>
      </c>
      <c r="F102" s="48">
        <f t="shared" si="3"/>
        <v>2.0313823713580609E-2</v>
      </c>
      <c r="G102">
        <f t="shared" si="4"/>
        <v>10.06</v>
      </c>
      <c r="H102">
        <f t="shared" si="5"/>
        <v>2.0313823713580609E-2</v>
      </c>
    </row>
    <row r="103" spans="1:8" x14ac:dyDescent="0.35">
      <c r="A103" s="26" t="s">
        <v>338</v>
      </c>
      <c r="B103" s="27"/>
      <c r="C103" s="27"/>
      <c r="D103" s="27">
        <v>9.7100000000000009</v>
      </c>
      <c r="E103" s="27">
        <v>35</v>
      </c>
      <c r="F103" s="48" t="str">
        <f t="shared" si="3"/>
        <v/>
      </c>
      <c r="G103" t="str">
        <f t="shared" si="4"/>
        <v/>
      </c>
      <c r="H103" t="str">
        <f t="shared" si="5"/>
        <v/>
      </c>
    </row>
    <row r="104" spans="1:8" x14ac:dyDescent="0.35">
      <c r="A104" s="26" t="s">
        <v>296</v>
      </c>
      <c r="B104" s="27">
        <v>859</v>
      </c>
      <c r="C104" s="27">
        <v>318.02999999999997</v>
      </c>
      <c r="D104" s="27">
        <v>7.4</v>
      </c>
      <c r="E104" s="27">
        <v>20</v>
      </c>
      <c r="F104" s="48">
        <f t="shared" si="3"/>
        <v>2.3282887077997673E-2</v>
      </c>
      <c r="G104">
        <f t="shared" si="4"/>
        <v>7.4</v>
      </c>
      <c r="H104">
        <f t="shared" si="5"/>
        <v>2.3282887077997673E-2</v>
      </c>
    </row>
    <row r="105" spans="1:8" x14ac:dyDescent="0.35">
      <c r="A105" s="26" t="s">
        <v>351</v>
      </c>
      <c r="B105" s="27"/>
      <c r="C105" s="27">
        <v>190.71</v>
      </c>
      <c r="D105" s="27">
        <v>11.22</v>
      </c>
      <c r="E105" s="27">
        <v>7</v>
      </c>
      <c r="F105" s="48" t="str">
        <f t="shared" si="3"/>
        <v/>
      </c>
      <c r="G105" t="str">
        <f t="shared" si="4"/>
        <v/>
      </c>
      <c r="H105" t="str">
        <f t="shared" si="5"/>
        <v/>
      </c>
    </row>
    <row r="106" spans="1:8" x14ac:dyDescent="0.35">
      <c r="A106" s="26" t="s">
        <v>512</v>
      </c>
      <c r="B106" s="27"/>
      <c r="C106" s="27">
        <v>3500</v>
      </c>
      <c r="D106" s="27"/>
      <c r="E106" s="27"/>
      <c r="F106" s="48" t="str">
        <f t="shared" si="3"/>
        <v/>
      </c>
      <c r="G106" t="str">
        <f t="shared" si="4"/>
        <v/>
      </c>
      <c r="H106" t="str">
        <f t="shared" si="5"/>
        <v/>
      </c>
    </row>
    <row r="107" spans="1:8" x14ac:dyDescent="0.35">
      <c r="A107" s="26" t="s">
        <v>534</v>
      </c>
      <c r="B107" s="27"/>
      <c r="C107" s="27">
        <v>800</v>
      </c>
      <c r="D107" s="27"/>
      <c r="E107" s="27"/>
      <c r="F107" s="48" t="str">
        <f t="shared" si="3"/>
        <v/>
      </c>
      <c r="G107" t="str">
        <f t="shared" si="4"/>
        <v/>
      </c>
      <c r="H107" t="str">
        <f t="shared" si="5"/>
        <v/>
      </c>
    </row>
    <row r="108" spans="1:8" x14ac:dyDescent="0.35">
      <c r="A108" s="26" t="s">
        <v>333</v>
      </c>
      <c r="B108" s="27">
        <v>171</v>
      </c>
      <c r="C108" s="27"/>
      <c r="D108" s="27"/>
      <c r="E108" s="27"/>
      <c r="F108" s="48">
        <f t="shared" si="3"/>
        <v>0</v>
      </c>
      <c r="G108" t="str">
        <f t="shared" si="4"/>
        <v/>
      </c>
      <c r="H108" t="str">
        <f t="shared" si="5"/>
        <v/>
      </c>
    </row>
    <row r="109" spans="1:8" x14ac:dyDescent="0.35">
      <c r="A109" s="26" t="s">
        <v>310</v>
      </c>
      <c r="B109" s="27">
        <v>507</v>
      </c>
      <c r="C109" s="27">
        <v>2028</v>
      </c>
      <c r="D109" s="27">
        <v>28</v>
      </c>
      <c r="E109" s="27">
        <v>7</v>
      </c>
      <c r="F109" s="48">
        <f t="shared" si="3"/>
        <v>1.3806706114398421E-2</v>
      </c>
      <c r="G109">
        <f t="shared" si="4"/>
        <v>28</v>
      </c>
      <c r="H109">
        <f t="shared" si="5"/>
        <v>1.3806706114398421E-2</v>
      </c>
    </row>
    <row r="110" spans="1:8" x14ac:dyDescent="0.35">
      <c r="A110" s="26" t="s">
        <v>267</v>
      </c>
      <c r="B110" s="27">
        <v>3199</v>
      </c>
      <c r="C110" s="27">
        <v>749.88</v>
      </c>
      <c r="D110" s="27">
        <v>4.6900000000000004</v>
      </c>
      <c r="E110" s="27">
        <v>20</v>
      </c>
      <c r="F110" s="48">
        <f t="shared" si="3"/>
        <v>6.2519537355423573E-3</v>
      </c>
      <c r="G110">
        <f t="shared" si="4"/>
        <v>4.6900000000000004</v>
      </c>
      <c r="H110">
        <f t="shared" si="5"/>
        <v>6.2519537355423573E-3</v>
      </c>
    </row>
    <row r="111" spans="1:8" x14ac:dyDescent="0.35">
      <c r="A111" s="26" t="s">
        <v>275</v>
      </c>
      <c r="B111" s="27">
        <v>2172</v>
      </c>
      <c r="C111" s="27">
        <v>378.2</v>
      </c>
      <c r="D111" s="27"/>
      <c r="E111" s="27">
        <v>11</v>
      </c>
      <c r="F111" s="48">
        <f t="shared" si="3"/>
        <v>5.0644567219152855E-3</v>
      </c>
      <c r="G111" t="str">
        <f t="shared" si="4"/>
        <v/>
      </c>
      <c r="H111" t="str">
        <f t="shared" si="5"/>
        <v/>
      </c>
    </row>
    <row r="112" spans="1:8" x14ac:dyDescent="0.35">
      <c r="A112" s="26" t="s">
        <v>282</v>
      </c>
      <c r="B112" s="27">
        <v>1473</v>
      </c>
      <c r="C112" s="27">
        <v>88.78</v>
      </c>
      <c r="D112" s="27">
        <v>3.56</v>
      </c>
      <c r="E112" s="27">
        <v>59</v>
      </c>
      <c r="F112" s="48">
        <f t="shared" si="3"/>
        <v>4.005431093007468E-2</v>
      </c>
      <c r="G112">
        <f t="shared" si="4"/>
        <v>3.56</v>
      </c>
      <c r="H112">
        <f t="shared" si="5"/>
        <v>4.005431093007468E-2</v>
      </c>
    </row>
    <row r="113" spans="1:8" x14ac:dyDescent="0.35">
      <c r="A113" s="26" t="s">
        <v>286</v>
      </c>
      <c r="B113" s="27">
        <v>1336</v>
      </c>
      <c r="C113" s="27">
        <v>277.64</v>
      </c>
      <c r="D113" s="27">
        <v>6.03</v>
      </c>
      <c r="E113" s="27">
        <v>29</v>
      </c>
      <c r="F113" s="48">
        <f t="shared" si="3"/>
        <v>2.1706586826347306E-2</v>
      </c>
      <c r="G113">
        <f t="shared" si="4"/>
        <v>6.03</v>
      </c>
      <c r="H113">
        <f t="shared" si="5"/>
        <v>2.1706586826347306E-2</v>
      </c>
    </row>
    <row r="114" spans="1:8" x14ac:dyDescent="0.35">
      <c r="A114" s="26" t="s">
        <v>265</v>
      </c>
      <c r="B114" s="27">
        <v>6093</v>
      </c>
      <c r="C114" s="27">
        <v>2141.65</v>
      </c>
      <c r="D114" s="27">
        <v>10.9</v>
      </c>
      <c r="E114" s="27">
        <v>31</v>
      </c>
      <c r="F114" s="48">
        <f t="shared" si="3"/>
        <v>5.0878056786476285E-3</v>
      </c>
      <c r="G114">
        <f t="shared" si="4"/>
        <v>10.9</v>
      </c>
      <c r="H114">
        <f t="shared" si="5"/>
        <v>5.0878056786476285E-3</v>
      </c>
    </row>
    <row r="115" spans="1:8" x14ac:dyDescent="0.35">
      <c r="A115" s="26" t="s">
        <v>315</v>
      </c>
      <c r="B115" s="27">
        <v>361</v>
      </c>
      <c r="C115" s="27"/>
      <c r="D115" s="27"/>
      <c r="E115" s="27"/>
      <c r="F115" s="48">
        <f t="shared" si="3"/>
        <v>0</v>
      </c>
      <c r="G115" t="str">
        <f t="shared" si="4"/>
        <v/>
      </c>
      <c r="H115" t="str">
        <f t="shared" si="5"/>
        <v/>
      </c>
    </row>
    <row r="116" spans="1:8" x14ac:dyDescent="0.35">
      <c r="A116" s="26" t="s">
        <v>345</v>
      </c>
      <c r="B116" s="27"/>
      <c r="C116" s="27"/>
      <c r="D116" s="27"/>
      <c r="E116" s="27">
        <v>14</v>
      </c>
      <c r="F116" s="48" t="str">
        <f t="shared" si="3"/>
        <v/>
      </c>
      <c r="G116" t="str">
        <f t="shared" si="4"/>
        <v/>
      </c>
      <c r="H116" t="str">
        <f t="shared" si="5"/>
        <v/>
      </c>
    </row>
    <row r="117" spans="1:8" x14ac:dyDescent="0.35">
      <c r="A117" s="26" t="s">
        <v>515</v>
      </c>
      <c r="B117" s="27"/>
      <c r="C117" s="27">
        <v>2350</v>
      </c>
      <c r="D117" s="27"/>
      <c r="E117" s="27"/>
      <c r="F117" s="48" t="str">
        <f t="shared" si="3"/>
        <v/>
      </c>
      <c r="G117" t="str">
        <f t="shared" si="4"/>
        <v/>
      </c>
      <c r="H117" t="str">
        <f t="shared" si="5"/>
        <v/>
      </c>
    </row>
    <row r="118" spans="1:8" x14ac:dyDescent="0.35">
      <c r="A118" s="26" t="s">
        <v>301</v>
      </c>
      <c r="B118" s="27">
        <v>787</v>
      </c>
      <c r="C118" s="27">
        <v>227.85</v>
      </c>
      <c r="D118" s="27"/>
      <c r="E118" s="27">
        <v>12</v>
      </c>
      <c r="F118" s="48">
        <f t="shared" si="3"/>
        <v>1.5247776365946633E-2</v>
      </c>
      <c r="G118" t="str">
        <f t="shared" si="4"/>
        <v/>
      </c>
      <c r="H118" t="str">
        <f t="shared" si="5"/>
        <v/>
      </c>
    </row>
    <row r="119" spans="1:8" x14ac:dyDescent="0.35">
      <c r="A119" s="26" t="s">
        <v>190</v>
      </c>
      <c r="B119" s="27">
        <v>855</v>
      </c>
      <c r="C119" s="27">
        <v>134.66999999999999</v>
      </c>
      <c r="D119" s="27">
        <v>8.19</v>
      </c>
      <c r="E119" s="27">
        <v>52</v>
      </c>
      <c r="F119" s="48">
        <f t="shared" si="3"/>
        <v>6.0818713450292397E-2</v>
      </c>
      <c r="G119">
        <f t="shared" si="4"/>
        <v>8.19</v>
      </c>
      <c r="H119">
        <f t="shared" si="5"/>
        <v>6.0818713450292397E-2</v>
      </c>
    </row>
    <row r="120" spans="1:8" x14ac:dyDescent="0.35">
      <c r="A120" s="26" t="s">
        <v>88</v>
      </c>
      <c r="B120" s="27">
        <v>8868</v>
      </c>
      <c r="C120" s="27">
        <v>304.06</v>
      </c>
      <c r="D120" s="27">
        <v>7.44</v>
      </c>
      <c r="E120" s="27">
        <v>217</v>
      </c>
      <c r="F120" s="48">
        <f t="shared" si="3"/>
        <v>2.447000451059991E-2</v>
      </c>
      <c r="G120">
        <f t="shared" si="4"/>
        <v>7.44</v>
      </c>
      <c r="H120">
        <f t="shared" si="5"/>
        <v>2.447000451059991E-2</v>
      </c>
    </row>
    <row r="121" spans="1:8" x14ac:dyDescent="0.35">
      <c r="A121" s="26" t="s">
        <v>266</v>
      </c>
      <c r="B121" s="27">
        <v>3207</v>
      </c>
      <c r="C121" s="27"/>
      <c r="D121" s="27"/>
      <c r="E121" s="27">
        <v>30</v>
      </c>
      <c r="F121" s="48">
        <f t="shared" si="3"/>
        <v>9.3545369504209538E-3</v>
      </c>
      <c r="G121" t="str">
        <f t="shared" si="4"/>
        <v/>
      </c>
      <c r="H121" t="str">
        <f t="shared" si="5"/>
        <v/>
      </c>
    </row>
    <row r="122" spans="1:8" x14ac:dyDescent="0.35">
      <c r="A122" s="26" t="s">
        <v>334</v>
      </c>
      <c r="B122" s="27">
        <v>164</v>
      </c>
      <c r="C122" s="27"/>
      <c r="D122" s="27">
        <v>3.88</v>
      </c>
      <c r="E122" s="27">
        <v>148</v>
      </c>
      <c r="F122" s="48">
        <f t="shared" si="3"/>
        <v>0.90243902439024393</v>
      </c>
      <c r="G122">
        <f t="shared" si="4"/>
        <v>3.88</v>
      </c>
      <c r="H122">
        <f t="shared" si="5"/>
        <v>0.90243902439024393</v>
      </c>
    </row>
    <row r="123" spans="1:8" x14ac:dyDescent="0.35">
      <c r="A123" s="26" t="s">
        <v>133</v>
      </c>
      <c r="B123" s="27">
        <v>2983</v>
      </c>
      <c r="C123" s="27">
        <v>278.60000000000002</v>
      </c>
      <c r="D123" s="27"/>
      <c r="E123" s="27"/>
      <c r="F123" s="48">
        <f t="shared" si="3"/>
        <v>0</v>
      </c>
      <c r="G123" t="str">
        <f t="shared" si="4"/>
        <v/>
      </c>
      <c r="H123" t="str">
        <f t="shared" si="5"/>
        <v/>
      </c>
    </row>
    <row r="124" spans="1:8" x14ac:dyDescent="0.35">
      <c r="A124" s="26" t="s">
        <v>348</v>
      </c>
      <c r="B124" s="27"/>
      <c r="C124" s="27"/>
      <c r="D124" s="27">
        <v>10.88</v>
      </c>
      <c r="E124" s="27">
        <v>9</v>
      </c>
      <c r="F124" s="48" t="str">
        <f t="shared" si="3"/>
        <v/>
      </c>
      <c r="G124" t="str">
        <f t="shared" si="4"/>
        <v/>
      </c>
      <c r="H124" t="str">
        <f t="shared" si="5"/>
        <v/>
      </c>
    </row>
    <row r="125" spans="1:8" x14ac:dyDescent="0.35">
      <c r="A125" s="26" t="s">
        <v>316</v>
      </c>
      <c r="B125" s="27">
        <v>344</v>
      </c>
      <c r="C125" s="27"/>
      <c r="D125" s="27"/>
      <c r="E125" s="27"/>
      <c r="F125" s="48">
        <f t="shared" si="3"/>
        <v>0</v>
      </c>
      <c r="G125" t="str">
        <f t="shared" si="4"/>
        <v/>
      </c>
      <c r="H125" t="str">
        <f t="shared" si="5"/>
        <v/>
      </c>
    </row>
    <row r="126" spans="1:8" x14ac:dyDescent="0.35">
      <c r="A126" s="26" t="s">
        <v>268</v>
      </c>
      <c r="B126" s="27">
        <v>3112</v>
      </c>
      <c r="C126" s="27">
        <v>146.27000000000001</v>
      </c>
      <c r="D126" s="27">
        <v>5.73</v>
      </c>
      <c r="E126" s="27">
        <v>122</v>
      </c>
      <c r="F126" s="48">
        <f t="shared" si="3"/>
        <v>3.9203084832904883E-2</v>
      </c>
      <c r="G126">
        <f t="shared" si="4"/>
        <v>5.73</v>
      </c>
      <c r="H126">
        <f t="shared" si="5"/>
        <v>3.9203084832904883E-2</v>
      </c>
    </row>
    <row r="127" spans="1:8" x14ac:dyDescent="0.35">
      <c r="A127" s="26" t="s">
        <v>344</v>
      </c>
      <c r="B127" s="27"/>
      <c r="C127" s="27"/>
      <c r="D127" s="27"/>
      <c r="E127" s="27">
        <v>19</v>
      </c>
      <c r="F127" s="48" t="str">
        <f t="shared" si="3"/>
        <v/>
      </c>
      <c r="G127" t="str">
        <f t="shared" si="4"/>
        <v/>
      </c>
      <c r="H127" t="str">
        <f t="shared" si="5"/>
        <v/>
      </c>
    </row>
    <row r="128" spans="1:8" x14ac:dyDescent="0.35">
      <c r="A128" s="26" t="s">
        <v>288</v>
      </c>
      <c r="B128" s="27">
        <v>13</v>
      </c>
      <c r="C128" s="27"/>
      <c r="D128" s="27"/>
      <c r="E128" s="27"/>
      <c r="F128" s="48">
        <f t="shared" si="3"/>
        <v>0</v>
      </c>
      <c r="G128" t="str">
        <f t="shared" si="4"/>
        <v/>
      </c>
      <c r="H128" t="str">
        <f t="shared" si="5"/>
        <v/>
      </c>
    </row>
    <row r="129" spans="1:8" x14ac:dyDescent="0.35">
      <c r="A129" s="26" t="s">
        <v>502</v>
      </c>
      <c r="B129" s="27"/>
      <c r="C129" s="27">
        <v>770.95</v>
      </c>
      <c r="D129" s="27">
        <v>11.17</v>
      </c>
      <c r="E129" s="27"/>
      <c r="F129" s="48" t="str">
        <f t="shared" si="3"/>
        <v/>
      </c>
      <c r="G129" t="str">
        <f t="shared" si="4"/>
        <v/>
      </c>
      <c r="H129" t="str">
        <f t="shared" si="5"/>
        <v/>
      </c>
    </row>
    <row r="130" spans="1:8" x14ac:dyDescent="0.35">
      <c r="A130" s="26" t="s">
        <v>520</v>
      </c>
      <c r="B130" s="27"/>
      <c r="C130" s="27">
        <v>1944.44</v>
      </c>
      <c r="D130" s="27"/>
      <c r="E130" s="27"/>
      <c r="F130" s="48" t="str">
        <f t="shared" si="3"/>
        <v/>
      </c>
      <c r="G130" t="str">
        <f t="shared" si="4"/>
        <v/>
      </c>
      <c r="H130" t="str">
        <f t="shared" si="5"/>
        <v/>
      </c>
    </row>
    <row r="131" spans="1:8" x14ac:dyDescent="0.35">
      <c r="A131" s="26" t="s">
        <v>499</v>
      </c>
      <c r="B131" s="27"/>
      <c r="C131" s="27">
        <v>251.53</v>
      </c>
      <c r="D131" s="27">
        <v>12.27</v>
      </c>
      <c r="E131" s="27"/>
      <c r="F131" s="48" t="str">
        <f t="shared" si="3"/>
        <v/>
      </c>
      <c r="G131" t="str">
        <f t="shared" si="4"/>
        <v/>
      </c>
      <c r="H131" t="str">
        <f t="shared" si="5"/>
        <v/>
      </c>
    </row>
    <row r="132" spans="1:8" x14ac:dyDescent="0.35">
      <c r="A132" s="26" t="s">
        <v>259</v>
      </c>
      <c r="B132" s="27">
        <v>145</v>
      </c>
      <c r="C132" s="27">
        <v>563.74</v>
      </c>
      <c r="D132" s="27">
        <v>4.9800000000000004</v>
      </c>
      <c r="E132" s="27">
        <v>128</v>
      </c>
      <c r="F132" s="48">
        <f t="shared" si="3"/>
        <v>0.88275862068965516</v>
      </c>
      <c r="G132">
        <f t="shared" si="4"/>
        <v>4.9800000000000004</v>
      </c>
      <c r="H132">
        <f t="shared" si="5"/>
        <v>0.88275862068965516</v>
      </c>
    </row>
    <row r="133" spans="1:8" x14ac:dyDescent="0.35">
      <c r="A133" s="26" t="s">
        <v>285</v>
      </c>
      <c r="B133" s="27">
        <v>1381</v>
      </c>
      <c r="C133" s="27">
        <v>149.31</v>
      </c>
      <c r="D133" s="27">
        <v>2.59</v>
      </c>
      <c r="E133" s="27">
        <v>24</v>
      </c>
      <c r="F133" s="48">
        <f t="shared" si="3"/>
        <v>1.7378711078928313E-2</v>
      </c>
      <c r="G133">
        <f t="shared" si="4"/>
        <v>2.59</v>
      </c>
      <c r="H133">
        <f t="shared" si="5"/>
        <v>1.7378711078928313E-2</v>
      </c>
    </row>
    <row r="134" spans="1:8" x14ac:dyDescent="0.35">
      <c r="A134" s="26" t="s">
        <v>291</v>
      </c>
      <c r="B134" s="27">
        <v>1196</v>
      </c>
      <c r="C134" s="27">
        <v>158.03</v>
      </c>
      <c r="D134" s="27">
        <v>2.11</v>
      </c>
      <c r="E134" s="27">
        <v>16</v>
      </c>
      <c r="F134" s="48">
        <f t="shared" ref="F134:F170" si="6">IFERROR(E134/B134,"")</f>
        <v>1.3377926421404682E-2</v>
      </c>
      <c r="G134">
        <f t="shared" ref="G134:G170" si="7">IF(D134="","",IF(F134="","",D134))</f>
        <v>2.11</v>
      </c>
      <c r="H134">
        <f t="shared" ref="H134:H170" si="8">IF(G134="","",IF(F134="","",F134))</f>
        <v>1.3377926421404682E-2</v>
      </c>
    </row>
    <row r="135" spans="1:8" x14ac:dyDescent="0.35">
      <c r="A135" s="26" t="s">
        <v>336</v>
      </c>
      <c r="B135" s="27">
        <v>160</v>
      </c>
      <c r="C135" s="27"/>
      <c r="D135" s="27">
        <v>7.21</v>
      </c>
      <c r="E135" s="27">
        <v>71</v>
      </c>
      <c r="F135" s="48">
        <f t="shared" si="6"/>
        <v>0.44374999999999998</v>
      </c>
      <c r="G135">
        <f t="shared" si="7"/>
        <v>7.21</v>
      </c>
      <c r="H135">
        <f t="shared" si="8"/>
        <v>0.44374999999999998</v>
      </c>
    </row>
    <row r="136" spans="1:8" x14ac:dyDescent="0.35">
      <c r="A136" s="26" t="s">
        <v>562</v>
      </c>
      <c r="B136" s="27"/>
      <c r="C136" s="27">
        <v>392.86</v>
      </c>
      <c r="D136" s="27"/>
      <c r="E136" s="27"/>
      <c r="F136" s="48" t="str">
        <f t="shared" si="6"/>
        <v/>
      </c>
      <c r="G136" t="str">
        <f t="shared" si="7"/>
        <v/>
      </c>
      <c r="H136" t="str">
        <f t="shared" si="8"/>
        <v/>
      </c>
    </row>
    <row r="137" spans="1:8" x14ac:dyDescent="0.35">
      <c r="A137" s="26" t="s">
        <v>289</v>
      </c>
      <c r="B137" s="27">
        <v>1217</v>
      </c>
      <c r="C137" s="27">
        <v>256.91000000000003</v>
      </c>
      <c r="D137" s="27">
        <v>4.01</v>
      </c>
      <c r="E137" s="27">
        <v>19</v>
      </c>
      <c r="F137" s="48">
        <f t="shared" si="6"/>
        <v>1.5612161051766639E-2</v>
      </c>
      <c r="G137">
        <f t="shared" si="7"/>
        <v>4.01</v>
      </c>
      <c r="H137">
        <f t="shared" si="8"/>
        <v>1.5612161051766639E-2</v>
      </c>
    </row>
    <row r="138" spans="1:8" x14ac:dyDescent="0.35">
      <c r="A138" s="26" t="s">
        <v>331</v>
      </c>
      <c r="B138" s="27">
        <v>200</v>
      </c>
      <c r="C138" s="27"/>
      <c r="D138" s="27">
        <v>9.99</v>
      </c>
      <c r="E138" s="27">
        <v>54</v>
      </c>
      <c r="F138" s="48">
        <f t="shared" si="6"/>
        <v>0.27</v>
      </c>
      <c r="G138">
        <f t="shared" si="7"/>
        <v>9.99</v>
      </c>
      <c r="H138">
        <f t="shared" si="8"/>
        <v>0.27</v>
      </c>
    </row>
    <row r="139" spans="1:8" x14ac:dyDescent="0.35">
      <c r="A139" s="26" t="s">
        <v>324</v>
      </c>
      <c r="B139" s="27">
        <v>244</v>
      </c>
      <c r="C139" s="27">
        <v>120.79</v>
      </c>
      <c r="D139" s="27">
        <v>9.41</v>
      </c>
      <c r="E139" s="27">
        <v>19</v>
      </c>
      <c r="F139" s="48">
        <f t="shared" si="6"/>
        <v>7.7868852459016397E-2</v>
      </c>
      <c r="G139">
        <f t="shared" si="7"/>
        <v>9.41</v>
      </c>
      <c r="H139">
        <f t="shared" si="8"/>
        <v>7.7868852459016397E-2</v>
      </c>
    </row>
    <row r="140" spans="1:8" x14ac:dyDescent="0.35">
      <c r="A140" s="26" t="s">
        <v>280</v>
      </c>
      <c r="B140" s="27">
        <v>1538</v>
      </c>
      <c r="C140" s="27"/>
      <c r="D140" s="27"/>
      <c r="E140" s="27">
        <v>4</v>
      </c>
      <c r="F140" s="48">
        <f t="shared" si="6"/>
        <v>2.6007802340702211E-3</v>
      </c>
      <c r="G140" t="str">
        <f t="shared" si="7"/>
        <v/>
      </c>
      <c r="H140" t="str">
        <f t="shared" si="8"/>
        <v/>
      </c>
    </row>
    <row r="141" spans="1:8" x14ac:dyDescent="0.35">
      <c r="A141" s="26" t="s">
        <v>200</v>
      </c>
      <c r="B141" s="27">
        <v>631</v>
      </c>
      <c r="C141" s="27"/>
      <c r="D141" s="27">
        <v>2.37</v>
      </c>
      <c r="E141" s="27">
        <v>48</v>
      </c>
      <c r="F141" s="48">
        <f t="shared" si="6"/>
        <v>7.6069730586370843E-2</v>
      </c>
      <c r="G141">
        <f t="shared" si="7"/>
        <v>2.37</v>
      </c>
      <c r="H141">
        <f t="shared" si="8"/>
        <v>7.6069730586370843E-2</v>
      </c>
    </row>
    <row r="142" spans="1:8" x14ac:dyDescent="0.35">
      <c r="A142" s="26" t="s">
        <v>734</v>
      </c>
      <c r="B142" s="27"/>
      <c r="C142" s="27">
        <v>115.38</v>
      </c>
      <c r="D142" s="27"/>
      <c r="E142" s="27"/>
      <c r="F142" s="48" t="str">
        <f t="shared" si="6"/>
        <v/>
      </c>
      <c r="G142" t="str">
        <f t="shared" si="7"/>
        <v/>
      </c>
      <c r="H142" t="str">
        <f t="shared" si="8"/>
        <v/>
      </c>
    </row>
    <row r="143" spans="1:8" x14ac:dyDescent="0.35">
      <c r="A143" s="26" t="s">
        <v>731</v>
      </c>
      <c r="B143" s="27"/>
      <c r="C143" s="27">
        <v>319.77</v>
      </c>
      <c r="D143" s="27"/>
      <c r="E143" s="27"/>
      <c r="F143" s="48" t="str">
        <f t="shared" si="6"/>
        <v/>
      </c>
      <c r="G143" t="str">
        <f t="shared" si="7"/>
        <v/>
      </c>
      <c r="H143" t="str">
        <f t="shared" si="8"/>
        <v/>
      </c>
    </row>
    <row r="144" spans="1:8" x14ac:dyDescent="0.35">
      <c r="A144" s="26" t="s">
        <v>733</v>
      </c>
      <c r="B144" s="27"/>
      <c r="C144" s="27">
        <v>155.96</v>
      </c>
      <c r="D144" s="27"/>
      <c r="E144" s="27"/>
      <c r="F144" s="48" t="str">
        <f t="shared" si="6"/>
        <v/>
      </c>
      <c r="G144" t="str">
        <f t="shared" si="7"/>
        <v/>
      </c>
      <c r="H144" t="str">
        <f t="shared" si="8"/>
        <v/>
      </c>
    </row>
    <row r="145" spans="1:8" x14ac:dyDescent="0.35">
      <c r="A145" s="26" t="s">
        <v>495</v>
      </c>
      <c r="B145" s="27"/>
      <c r="C145" s="27"/>
      <c r="D145" s="27">
        <v>38.46</v>
      </c>
      <c r="E145" s="27"/>
      <c r="F145" s="48" t="str">
        <f t="shared" si="6"/>
        <v/>
      </c>
      <c r="G145" t="str">
        <f t="shared" si="7"/>
        <v/>
      </c>
      <c r="H145" t="str">
        <f t="shared" si="8"/>
        <v/>
      </c>
    </row>
    <row r="146" spans="1:8" x14ac:dyDescent="0.35">
      <c r="A146" s="26" t="s">
        <v>504</v>
      </c>
      <c r="B146" s="27"/>
      <c r="C146" s="27"/>
      <c r="D146" s="27">
        <v>5.81</v>
      </c>
      <c r="E146" s="27"/>
      <c r="F146" s="48" t="str">
        <f t="shared" si="6"/>
        <v/>
      </c>
      <c r="G146" t="str">
        <f t="shared" si="7"/>
        <v/>
      </c>
      <c r="H146" t="str">
        <f t="shared" si="8"/>
        <v/>
      </c>
    </row>
    <row r="147" spans="1:8" x14ac:dyDescent="0.35">
      <c r="A147" s="26" t="s">
        <v>356</v>
      </c>
      <c r="B147" s="27"/>
      <c r="C147" s="27">
        <v>567.75</v>
      </c>
      <c r="D147" s="27">
        <v>118.28</v>
      </c>
      <c r="E147" s="27">
        <v>5</v>
      </c>
      <c r="F147" s="48" t="str">
        <f t="shared" si="6"/>
        <v/>
      </c>
      <c r="G147" t="str">
        <f t="shared" si="7"/>
        <v/>
      </c>
      <c r="H147" t="str">
        <f t="shared" si="8"/>
        <v/>
      </c>
    </row>
    <row r="148" spans="1:8" x14ac:dyDescent="0.35">
      <c r="A148" s="26" t="s">
        <v>507</v>
      </c>
      <c r="B148" s="27"/>
      <c r="C148" s="27">
        <v>209.62</v>
      </c>
      <c r="D148" s="27">
        <v>3.85</v>
      </c>
      <c r="E148" s="27"/>
      <c r="F148" s="48" t="str">
        <f t="shared" si="6"/>
        <v/>
      </c>
      <c r="G148" t="str">
        <f t="shared" si="7"/>
        <v/>
      </c>
      <c r="H148" t="str">
        <f t="shared" si="8"/>
        <v/>
      </c>
    </row>
    <row r="149" spans="1:8" x14ac:dyDescent="0.35">
      <c r="A149" s="26" t="s">
        <v>260</v>
      </c>
      <c r="B149" s="27">
        <v>12636</v>
      </c>
      <c r="C149" s="27">
        <v>252.17</v>
      </c>
      <c r="D149" s="27"/>
      <c r="E149" s="27">
        <v>93</v>
      </c>
      <c r="F149" s="48">
        <f t="shared" si="6"/>
        <v>7.3599240265906935E-3</v>
      </c>
      <c r="G149" t="str">
        <f t="shared" si="7"/>
        <v/>
      </c>
      <c r="H149" t="str">
        <f t="shared" si="8"/>
        <v/>
      </c>
    </row>
    <row r="150" spans="1:8" x14ac:dyDescent="0.35">
      <c r="A150" s="26" t="s">
        <v>313</v>
      </c>
      <c r="B150" s="27">
        <v>432</v>
      </c>
      <c r="C150" s="27"/>
      <c r="D150" s="27">
        <v>6.3</v>
      </c>
      <c r="E150" s="27">
        <v>138</v>
      </c>
      <c r="F150" s="48">
        <f t="shared" si="6"/>
        <v>0.31944444444444442</v>
      </c>
      <c r="G150">
        <f t="shared" si="7"/>
        <v>6.3</v>
      </c>
      <c r="H150">
        <f t="shared" si="8"/>
        <v>0.31944444444444442</v>
      </c>
    </row>
    <row r="151" spans="1:8" x14ac:dyDescent="0.35">
      <c r="A151" s="26" t="s">
        <v>304</v>
      </c>
      <c r="B151" s="27">
        <v>692</v>
      </c>
      <c r="C151" s="27"/>
      <c r="D151" s="27"/>
      <c r="E151" s="27"/>
      <c r="F151" s="48">
        <f t="shared" si="6"/>
        <v>0</v>
      </c>
      <c r="G151" t="str">
        <f t="shared" si="7"/>
        <v/>
      </c>
      <c r="H151" t="str">
        <f t="shared" si="8"/>
        <v/>
      </c>
    </row>
    <row r="152" spans="1:8" x14ac:dyDescent="0.35">
      <c r="A152" s="26" t="s">
        <v>78</v>
      </c>
      <c r="B152" s="27">
        <v>30588</v>
      </c>
      <c r="C152" s="27">
        <v>451.39</v>
      </c>
      <c r="D152" s="27">
        <v>3.22</v>
      </c>
      <c r="E152" s="27">
        <v>218</v>
      </c>
      <c r="F152" s="48">
        <f t="shared" si="6"/>
        <v>7.1269778998299983E-3</v>
      </c>
      <c r="G152">
        <f t="shared" si="7"/>
        <v>3.22</v>
      </c>
      <c r="H152">
        <f t="shared" si="8"/>
        <v>7.1269778998299983E-3</v>
      </c>
    </row>
    <row r="153" spans="1:8" x14ac:dyDescent="0.35">
      <c r="A153" s="26" t="s">
        <v>503</v>
      </c>
      <c r="B153" s="27"/>
      <c r="C153" s="27">
        <v>192.31</v>
      </c>
      <c r="D153" s="27">
        <v>9.6199999999999992</v>
      </c>
      <c r="E153" s="27"/>
      <c r="F153" s="48" t="str">
        <f t="shared" si="6"/>
        <v/>
      </c>
      <c r="G153" t="str">
        <f t="shared" si="7"/>
        <v/>
      </c>
      <c r="H153" t="str">
        <f t="shared" si="8"/>
        <v/>
      </c>
    </row>
    <row r="154" spans="1:8" x14ac:dyDescent="0.35">
      <c r="A154" s="26" t="s">
        <v>355</v>
      </c>
      <c r="B154" s="27"/>
      <c r="C154" s="27">
        <v>157.58000000000001</v>
      </c>
      <c r="D154" s="27">
        <v>3.73</v>
      </c>
      <c r="E154" s="27">
        <v>5</v>
      </c>
      <c r="F154" s="48" t="str">
        <f t="shared" si="6"/>
        <v/>
      </c>
      <c r="G154" t="str">
        <f t="shared" si="7"/>
        <v/>
      </c>
      <c r="H154" t="str">
        <f t="shared" si="8"/>
        <v/>
      </c>
    </row>
    <row r="155" spans="1:8" x14ac:dyDescent="0.35">
      <c r="A155" s="26" t="s">
        <v>328</v>
      </c>
      <c r="B155" s="27">
        <v>211</v>
      </c>
      <c r="C155" s="27"/>
      <c r="D155" s="27"/>
      <c r="E155" s="27"/>
      <c r="F155" s="48">
        <f t="shared" si="6"/>
        <v>0</v>
      </c>
      <c r="G155" t="str">
        <f t="shared" si="7"/>
        <v/>
      </c>
      <c r="H155" t="str">
        <f t="shared" si="8"/>
        <v/>
      </c>
    </row>
    <row r="156" spans="1:8" x14ac:dyDescent="0.35">
      <c r="A156" s="26" t="s">
        <v>307</v>
      </c>
      <c r="B156" s="27">
        <v>650</v>
      </c>
      <c r="C156" s="27"/>
      <c r="D156" s="27">
        <v>9.4499999999999993</v>
      </c>
      <c r="E156" s="27">
        <v>98</v>
      </c>
      <c r="F156" s="48">
        <f t="shared" si="6"/>
        <v>0.15076923076923077</v>
      </c>
      <c r="G156">
        <f t="shared" si="7"/>
        <v>9.4499999999999993</v>
      </c>
      <c r="H156">
        <f t="shared" si="8"/>
        <v>0.15076923076923077</v>
      </c>
    </row>
    <row r="157" spans="1:8" x14ac:dyDescent="0.35">
      <c r="A157" s="26" t="s">
        <v>290</v>
      </c>
      <c r="B157" s="27">
        <v>12</v>
      </c>
      <c r="C157" s="27">
        <v>116.82</v>
      </c>
      <c r="D157" s="27">
        <v>2.34</v>
      </c>
      <c r="E157" s="27">
        <v>24</v>
      </c>
      <c r="F157" s="48">
        <f t="shared" si="6"/>
        <v>2</v>
      </c>
      <c r="G157">
        <f t="shared" si="7"/>
        <v>2.34</v>
      </c>
      <c r="H157">
        <f t="shared" si="8"/>
        <v>2</v>
      </c>
    </row>
    <row r="158" spans="1:8" x14ac:dyDescent="0.35">
      <c r="A158" s="26" t="s">
        <v>526</v>
      </c>
      <c r="B158" s="27"/>
      <c r="C158" s="27">
        <v>1333.33</v>
      </c>
      <c r="D158" s="27"/>
      <c r="E158" s="27"/>
      <c r="F158" s="48" t="str">
        <f t="shared" si="6"/>
        <v/>
      </c>
      <c r="G158" t="str">
        <f t="shared" si="7"/>
        <v/>
      </c>
      <c r="H158" t="str">
        <f t="shared" si="8"/>
        <v/>
      </c>
    </row>
    <row r="159" spans="1:8" x14ac:dyDescent="0.35">
      <c r="A159" s="26" t="s">
        <v>283</v>
      </c>
      <c r="B159" s="27">
        <v>14</v>
      </c>
      <c r="C159" s="27"/>
      <c r="D159" s="27">
        <v>5.55</v>
      </c>
      <c r="E159" s="27">
        <v>415</v>
      </c>
      <c r="F159" s="48">
        <f t="shared" si="6"/>
        <v>29.642857142857142</v>
      </c>
      <c r="G159">
        <f t="shared" si="7"/>
        <v>5.55</v>
      </c>
      <c r="H159">
        <f t="shared" si="8"/>
        <v>29.642857142857142</v>
      </c>
    </row>
    <row r="160" spans="1:8" x14ac:dyDescent="0.35">
      <c r="A160" s="26" t="s">
        <v>323</v>
      </c>
      <c r="B160" s="27">
        <v>262</v>
      </c>
      <c r="C160" s="27"/>
      <c r="D160" s="27"/>
      <c r="E160" s="27"/>
      <c r="F160" s="48">
        <f t="shared" si="6"/>
        <v>0</v>
      </c>
      <c r="G160" t="str">
        <f t="shared" si="7"/>
        <v/>
      </c>
      <c r="H160" t="str">
        <f t="shared" si="8"/>
        <v/>
      </c>
    </row>
    <row r="161" spans="1:8" x14ac:dyDescent="0.35">
      <c r="A161" s="26" t="s">
        <v>92</v>
      </c>
      <c r="B161" s="27"/>
      <c r="C161" s="27"/>
      <c r="D161" s="27">
        <v>4.42</v>
      </c>
      <c r="E161" s="27">
        <v>202</v>
      </c>
      <c r="F161" s="48" t="str">
        <f t="shared" si="6"/>
        <v/>
      </c>
      <c r="G161" t="str">
        <f t="shared" si="7"/>
        <v/>
      </c>
      <c r="H161" t="str">
        <f t="shared" si="8"/>
        <v/>
      </c>
    </row>
    <row r="162" spans="1:8" s="57" customFormat="1" x14ac:dyDescent="0.35">
      <c r="A162" s="54" t="s">
        <v>329</v>
      </c>
      <c r="B162" s="55">
        <v>206</v>
      </c>
      <c r="C162" s="55"/>
      <c r="D162" s="55">
        <v>13.01</v>
      </c>
      <c r="E162" s="55">
        <v>130</v>
      </c>
      <c r="F162" s="56">
        <f t="shared" si="6"/>
        <v>0.6310679611650486</v>
      </c>
      <c r="G162" s="57">
        <f t="shared" si="7"/>
        <v>13.01</v>
      </c>
      <c r="H162" s="57">
        <f t="shared" si="8"/>
        <v>0.6310679611650486</v>
      </c>
    </row>
    <row r="163" spans="1:8" x14ac:dyDescent="0.35">
      <c r="A163" s="26" t="s">
        <v>309</v>
      </c>
      <c r="B163" s="27">
        <v>550</v>
      </c>
      <c r="C163" s="27">
        <v>163.63999999999999</v>
      </c>
      <c r="D163" s="27">
        <v>9.82</v>
      </c>
      <c r="E163" s="27">
        <v>33</v>
      </c>
      <c r="F163" s="48">
        <f t="shared" si="6"/>
        <v>0.06</v>
      </c>
      <c r="G163">
        <f t="shared" si="7"/>
        <v>9.82</v>
      </c>
      <c r="H163">
        <f t="shared" si="8"/>
        <v>0.06</v>
      </c>
    </row>
    <row r="164" spans="1:8" x14ac:dyDescent="0.35">
      <c r="A164" s="26" t="s">
        <v>252</v>
      </c>
      <c r="B164" s="27">
        <v>57602</v>
      </c>
      <c r="C164" s="27">
        <v>183.06</v>
      </c>
      <c r="D164" s="27">
        <v>8.3699999999999992</v>
      </c>
      <c r="E164" s="27">
        <v>2635</v>
      </c>
      <c r="F164" s="48">
        <f t="shared" si="6"/>
        <v>4.5744939411825981E-2</v>
      </c>
      <c r="G164">
        <f t="shared" si="7"/>
        <v>8.3699999999999992</v>
      </c>
      <c r="H164">
        <f t="shared" si="8"/>
        <v>4.5744939411825981E-2</v>
      </c>
    </row>
    <row r="165" spans="1:8" x14ac:dyDescent="0.35">
      <c r="A165" s="26" t="s">
        <v>123</v>
      </c>
      <c r="B165" s="27">
        <v>1973</v>
      </c>
      <c r="C165" s="27"/>
      <c r="D165" s="27">
        <v>4.6500000000000004</v>
      </c>
      <c r="E165" s="27">
        <v>133</v>
      </c>
      <c r="F165" s="48">
        <f t="shared" si="6"/>
        <v>6.7410035478966041E-2</v>
      </c>
      <c r="G165">
        <f t="shared" si="7"/>
        <v>4.6500000000000004</v>
      </c>
      <c r="H165">
        <f t="shared" si="8"/>
        <v>6.7410035478966041E-2</v>
      </c>
    </row>
    <row r="166" spans="1:8" x14ac:dyDescent="0.35">
      <c r="A166" s="26" t="s">
        <v>353</v>
      </c>
      <c r="B166" s="27"/>
      <c r="C166" s="27"/>
      <c r="D166" s="27"/>
      <c r="E166" s="27">
        <v>6</v>
      </c>
      <c r="F166" s="48" t="str">
        <f t="shared" si="6"/>
        <v/>
      </c>
      <c r="G166" t="str">
        <f t="shared" si="7"/>
        <v/>
      </c>
      <c r="H166" t="str">
        <f t="shared" si="8"/>
        <v/>
      </c>
    </row>
    <row r="167" spans="1:8" x14ac:dyDescent="0.35">
      <c r="A167" s="26" t="s">
        <v>255</v>
      </c>
      <c r="B167" s="27">
        <v>28823</v>
      </c>
      <c r="C167" s="27">
        <v>468.17</v>
      </c>
      <c r="D167" s="27">
        <v>7.26</v>
      </c>
      <c r="E167" s="27">
        <v>447</v>
      </c>
      <c r="F167" s="48">
        <f t="shared" si="6"/>
        <v>1.550844811435312E-2</v>
      </c>
      <c r="G167">
        <f t="shared" si="7"/>
        <v>7.26</v>
      </c>
      <c r="H167">
        <f t="shared" si="8"/>
        <v>1.550844811435312E-2</v>
      </c>
    </row>
    <row r="168" spans="1:8" x14ac:dyDescent="0.35">
      <c r="A168" s="26" t="s">
        <v>177</v>
      </c>
      <c r="B168" s="27">
        <v>995</v>
      </c>
      <c r="C168" s="27"/>
      <c r="D168" s="27"/>
      <c r="E168" s="27">
        <v>53</v>
      </c>
      <c r="F168" s="48">
        <f t="shared" si="6"/>
        <v>5.3266331658291456E-2</v>
      </c>
      <c r="G168" t="str">
        <f t="shared" si="7"/>
        <v/>
      </c>
      <c r="H168" t="str">
        <f t="shared" si="8"/>
        <v/>
      </c>
    </row>
    <row r="169" spans="1:8" x14ac:dyDescent="0.35">
      <c r="A169" s="26" t="s">
        <v>343</v>
      </c>
      <c r="B169" s="27"/>
      <c r="C169" s="27"/>
      <c r="D169" s="27">
        <v>2.09</v>
      </c>
      <c r="E169" s="27">
        <v>20</v>
      </c>
      <c r="F169" s="48" t="str">
        <f t="shared" si="6"/>
        <v/>
      </c>
      <c r="G169" t="str">
        <f t="shared" si="7"/>
        <v/>
      </c>
      <c r="H169" t="str">
        <f t="shared" si="8"/>
        <v/>
      </c>
    </row>
    <row r="170" spans="1:8" x14ac:dyDescent="0.35">
      <c r="A170" s="26" t="s">
        <v>321</v>
      </c>
      <c r="B170" s="27">
        <v>297</v>
      </c>
      <c r="C170" s="27">
        <v>340.99</v>
      </c>
      <c r="D170" s="27"/>
      <c r="E170" s="27"/>
      <c r="F170" s="48">
        <f t="shared" si="6"/>
        <v>0</v>
      </c>
      <c r="G170" t="str">
        <f t="shared" si="7"/>
        <v/>
      </c>
      <c r="H170" t="str">
        <f t="shared" si="8"/>
        <v/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4A73E-D103-4811-9949-0657F6814C55}">
  <sheetPr>
    <tabColor rgb="FFFFFF00"/>
  </sheetPr>
  <dimension ref="A1:C152"/>
  <sheetViews>
    <sheetView topLeftCell="A91" workbookViewId="0">
      <selection activeCell="A103" sqref="A103"/>
    </sheetView>
  </sheetViews>
  <sheetFormatPr defaultRowHeight="14.5" x14ac:dyDescent="0.35"/>
  <cols>
    <col min="1" max="1" width="11" bestFit="1" customWidth="1"/>
    <col min="2" max="2" width="9" bestFit="1" customWidth="1"/>
  </cols>
  <sheetData>
    <row r="1" spans="1:3" ht="26" x14ac:dyDescent="0.35">
      <c r="A1" s="22"/>
      <c r="B1" s="22" t="s">
        <v>780</v>
      </c>
      <c r="C1" s="29" t="s">
        <v>784</v>
      </c>
    </row>
    <row r="2" spans="1:3" ht="26" x14ac:dyDescent="0.35">
      <c r="A2" s="23" t="s">
        <v>255</v>
      </c>
      <c r="B2" s="23">
        <v>474</v>
      </c>
      <c r="C2" s="58" t="s">
        <v>785</v>
      </c>
    </row>
    <row r="3" spans="1:3" x14ac:dyDescent="0.35">
      <c r="A3" s="23" t="s">
        <v>781</v>
      </c>
      <c r="B3" s="23">
        <v>344</v>
      </c>
    </row>
    <row r="4" spans="1:3" x14ac:dyDescent="0.35">
      <c r="A4" s="23" t="s">
        <v>280</v>
      </c>
      <c r="B4" s="23">
        <v>271</v>
      </c>
    </row>
    <row r="5" spans="1:3" x14ac:dyDescent="0.35">
      <c r="A5" s="59" t="s">
        <v>257</v>
      </c>
      <c r="B5" s="59">
        <v>254</v>
      </c>
      <c r="C5">
        <f>GETPIVOTDATA("wert",statista_all!$A$3,"land","Deutschland","variable","Todesfall")</f>
        <v>243</v>
      </c>
    </row>
    <row r="6" spans="1:3" x14ac:dyDescent="0.35">
      <c r="A6" s="23" t="s">
        <v>273</v>
      </c>
      <c r="B6" s="23">
        <v>244</v>
      </c>
    </row>
    <row r="7" spans="1:3" x14ac:dyDescent="0.35">
      <c r="A7" s="23" t="s">
        <v>334</v>
      </c>
      <c r="B7" s="23">
        <v>181</v>
      </c>
    </row>
    <row r="8" spans="1:3" x14ac:dyDescent="0.35">
      <c r="A8" s="23" t="s">
        <v>276</v>
      </c>
      <c r="B8" s="23">
        <v>141</v>
      </c>
    </row>
    <row r="9" spans="1:3" x14ac:dyDescent="0.35">
      <c r="A9" s="59" t="s">
        <v>329</v>
      </c>
      <c r="B9" s="59">
        <v>134</v>
      </c>
      <c r="C9">
        <f>GETPIVOTDATA("wert",statista_all!$A$3,"land","Ungarn","variable","Todesfall")</f>
        <v>130</v>
      </c>
    </row>
    <row r="10" spans="1:3" x14ac:dyDescent="0.35">
      <c r="A10" s="23" t="s">
        <v>268</v>
      </c>
      <c r="B10" s="23">
        <v>122</v>
      </c>
    </row>
    <row r="11" spans="1:3" x14ac:dyDescent="0.35">
      <c r="A11" s="23" t="s">
        <v>133</v>
      </c>
      <c r="B11" s="23">
        <v>122</v>
      </c>
    </row>
    <row r="12" spans="1:3" ht="26" x14ac:dyDescent="0.35">
      <c r="A12" s="23" t="s">
        <v>307</v>
      </c>
      <c r="B12" s="23">
        <v>102</v>
      </c>
    </row>
    <row r="13" spans="1:3" x14ac:dyDescent="0.35">
      <c r="A13" s="23" t="s">
        <v>282</v>
      </c>
      <c r="B13" s="23">
        <v>62</v>
      </c>
    </row>
    <row r="14" spans="1:3" x14ac:dyDescent="0.35">
      <c r="A14" s="23" t="s">
        <v>331</v>
      </c>
      <c r="B14" s="23">
        <v>56</v>
      </c>
    </row>
    <row r="15" spans="1:3" x14ac:dyDescent="0.35">
      <c r="A15" s="23" t="s">
        <v>320</v>
      </c>
      <c r="B15" s="23">
        <v>44</v>
      </c>
    </row>
    <row r="16" spans="1:3" x14ac:dyDescent="0.35">
      <c r="A16" s="23" t="s">
        <v>337</v>
      </c>
      <c r="B16" s="23">
        <v>40</v>
      </c>
    </row>
    <row r="17" spans="1:2" x14ac:dyDescent="0.35">
      <c r="A17" s="23" t="s">
        <v>315</v>
      </c>
      <c r="B17" s="23">
        <v>40</v>
      </c>
    </row>
    <row r="18" spans="1:2" x14ac:dyDescent="0.35">
      <c r="A18" s="23" t="s">
        <v>339</v>
      </c>
      <c r="B18" s="23">
        <v>34</v>
      </c>
    </row>
    <row r="19" spans="1:2" x14ac:dyDescent="0.35">
      <c r="A19" s="23" t="s">
        <v>306</v>
      </c>
      <c r="B19" s="23">
        <v>33</v>
      </c>
    </row>
    <row r="20" spans="1:2" x14ac:dyDescent="0.35">
      <c r="A20" s="23" t="s">
        <v>285</v>
      </c>
      <c r="B20" s="23">
        <v>29</v>
      </c>
    </row>
    <row r="21" spans="1:2" x14ac:dyDescent="0.35">
      <c r="A21" s="23" t="s">
        <v>286</v>
      </c>
      <c r="B21" s="23">
        <v>29</v>
      </c>
    </row>
    <row r="22" spans="1:2" x14ac:dyDescent="0.35">
      <c r="A22" s="23" t="s">
        <v>292</v>
      </c>
      <c r="B22" s="23">
        <v>26</v>
      </c>
    </row>
    <row r="23" spans="1:2" x14ac:dyDescent="0.35">
      <c r="A23" s="23" t="s">
        <v>340</v>
      </c>
      <c r="B23" s="23">
        <v>23</v>
      </c>
    </row>
    <row r="24" spans="1:2" x14ac:dyDescent="0.35">
      <c r="A24" s="23" t="s">
        <v>322</v>
      </c>
      <c r="B24" s="23">
        <v>21</v>
      </c>
    </row>
    <row r="25" spans="1:2" x14ac:dyDescent="0.35">
      <c r="A25" s="23" t="s">
        <v>782</v>
      </c>
      <c r="B25" s="23">
        <v>19</v>
      </c>
    </row>
    <row r="26" spans="1:2" x14ac:dyDescent="0.35">
      <c r="A26" s="23" t="s">
        <v>324</v>
      </c>
      <c r="B26" s="23">
        <v>19</v>
      </c>
    </row>
    <row r="27" spans="1:2" x14ac:dyDescent="0.35">
      <c r="A27" s="23" t="s">
        <v>291</v>
      </c>
      <c r="B27" s="23">
        <v>18</v>
      </c>
    </row>
    <row r="28" spans="1:2" x14ac:dyDescent="0.35">
      <c r="A28" s="23" t="s">
        <v>321</v>
      </c>
      <c r="B28" s="23">
        <v>8</v>
      </c>
    </row>
    <row r="29" spans="1:2" x14ac:dyDescent="0.35">
      <c r="A29" s="23" t="s">
        <v>319</v>
      </c>
      <c r="B29" s="23">
        <v>5</v>
      </c>
    </row>
    <row r="30" spans="1:2" x14ac:dyDescent="0.35">
      <c r="A30" s="23" t="s">
        <v>318</v>
      </c>
      <c r="B30" s="23">
        <v>3</v>
      </c>
    </row>
    <row r="31" spans="1:2" x14ac:dyDescent="0.35">
      <c r="A31" s="23" t="s">
        <v>330</v>
      </c>
      <c r="B31" s="23">
        <v>2</v>
      </c>
    </row>
    <row r="32" spans="1:2" x14ac:dyDescent="0.35">
      <c r="A32" s="24" t="s">
        <v>783</v>
      </c>
      <c r="B32" s="23">
        <v>2900</v>
      </c>
    </row>
    <row r="35" spans="1:2" x14ac:dyDescent="0.35">
      <c r="A35" s="29" t="s">
        <v>803</v>
      </c>
    </row>
    <row r="36" spans="1:2" ht="17.5" x14ac:dyDescent="0.35">
      <c r="A36" s="58" t="s">
        <v>804</v>
      </c>
    </row>
    <row r="37" spans="1:2" x14ac:dyDescent="0.35">
      <c r="A37" s="60" t="s">
        <v>810</v>
      </c>
    </row>
    <row r="39" spans="1:2" x14ac:dyDescent="0.35">
      <c r="A39" s="45" t="s">
        <v>805</v>
      </c>
    </row>
    <row r="41" spans="1:2" ht="56" x14ac:dyDescent="0.35">
      <c r="A41" s="46"/>
      <c r="B41" s="46" t="s">
        <v>802</v>
      </c>
    </row>
    <row r="42" spans="1:2" x14ac:dyDescent="0.35">
      <c r="A42" s="47" t="s">
        <v>257</v>
      </c>
      <c r="B42" s="47">
        <v>17265</v>
      </c>
    </row>
    <row r="43" spans="1:2" ht="28" x14ac:dyDescent="0.35">
      <c r="A43" s="47" t="s">
        <v>806</v>
      </c>
      <c r="B43" s="47">
        <v>13192</v>
      </c>
    </row>
    <row r="44" spans="1:2" x14ac:dyDescent="0.35">
      <c r="A44" s="47" t="s">
        <v>133</v>
      </c>
      <c r="B44" s="47">
        <v>2820</v>
      </c>
    </row>
    <row r="45" spans="1:2" x14ac:dyDescent="0.35">
      <c r="A45" s="47" t="s">
        <v>273</v>
      </c>
      <c r="B45" s="47">
        <v>2058</v>
      </c>
    </row>
    <row r="46" spans="1:2" ht="28" x14ac:dyDescent="0.35">
      <c r="A46" s="47" t="s">
        <v>276</v>
      </c>
      <c r="B46" s="47">
        <v>1996</v>
      </c>
    </row>
    <row r="47" spans="1:2" x14ac:dyDescent="0.35">
      <c r="A47" s="47" t="s">
        <v>280</v>
      </c>
      <c r="B47" s="47">
        <v>1538</v>
      </c>
    </row>
    <row r="48" spans="1:2" ht="28" x14ac:dyDescent="0.35">
      <c r="A48" s="47" t="s">
        <v>807</v>
      </c>
      <c r="B48" s="47">
        <v>1473</v>
      </c>
    </row>
    <row r="49" spans="1:2" x14ac:dyDescent="0.35">
      <c r="A49" s="47" t="s">
        <v>286</v>
      </c>
      <c r="B49" s="47">
        <v>1153</v>
      </c>
    </row>
    <row r="50" spans="1:2" x14ac:dyDescent="0.35">
      <c r="A50" s="47" t="s">
        <v>808</v>
      </c>
      <c r="B50" s="47">
        <v>1125</v>
      </c>
    </row>
    <row r="51" spans="1:2" x14ac:dyDescent="0.35">
      <c r="A51" s="47" t="s">
        <v>291</v>
      </c>
      <c r="B51" s="47">
        <v>1088</v>
      </c>
    </row>
    <row r="52" spans="1:2" x14ac:dyDescent="0.35">
      <c r="A52" s="47" t="s">
        <v>285</v>
      </c>
      <c r="B52" s="47">
        <v>937</v>
      </c>
    </row>
    <row r="53" spans="1:2" x14ac:dyDescent="0.35">
      <c r="A53" s="47" t="s">
        <v>292</v>
      </c>
      <c r="B53" s="47">
        <v>815</v>
      </c>
    </row>
    <row r="54" spans="1:2" x14ac:dyDescent="0.35">
      <c r="A54" s="47" t="s">
        <v>306</v>
      </c>
      <c r="B54" s="47">
        <v>562</v>
      </c>
    </row>
    <row r="55" spans="1:2" x14ac:dyDescent="0.35">
      <c r="A55" s="47" t="s">
        <v>315</v>
      </c>
      <c r="B55" s="47">
        <v>334</v>
      </c>
    </row>
    <row r="56" spans="1:2" x14ac:dyDescent="0.35">
      <c r="A56" s="47" t="s">
        <v>268</v>
      </c>
      <c r="B56" s="47">
        <v>322</v>
      </c>
    </row>
    <row r="57" spans="1:2" x14ac:dyDescent="0.35">
      <c r="A57" s="47" t="s">
        <v>321</v>
      </c>
      <c r="B57" s="47">
        <v>297</v>
      </c>
    </row>
    <row r="58" spans="1:2" x14ac:dyDescent="0.35">
      <c r="A58" s="47" t="s">
        <v>319</v>
      </c>
      <c r="B58" s="47">
        <v>291</v>
      </c>
    </row>
    <row r="59" spans="1:2" x14ac:dyDescent="0.35">
      <c r="A59" s="47" t="s">
        <v>809</v>
      </c>
      <c r="B59" s="47">
        <v>277</v>
      </c>
    </row>
    <row r="60" spans="1:2" x14ac:dyDescent="0.35">
      <c r="A60" s="47" t="s">
        <v>320</v>
      </c>
      <c r="B60" s="47">
        <v>231</v>
      </c>
    </row>
    <row r="61" spans="1:2" x14ac:dyDescent="0.35">
      <c r="A61" s="47" t="s">
        <v>324</v>
      </c>
      <c r="B61" s="47">
        <v>217</v>
      </c>
    </row>
    <row r="62" spans="1:2" x14ac:dyDescent="0.35">
      <c r="A62" s="47" t="s">
        <v>330</v>
      </c>
      <c r="B62" s="47">
        <v>176</v>
      </c>
    </row>
    <row r="63" spans="1:2" x14ac:dyDescent="0.35">
      <c r="A63" s="47" t="s">
        <v>318</v>
      </c>
      <c r="B63" s="47">
        <v>168</v>
      </c>
    </row>
    <row r="64" spans="1:2" x14ac:dyDescent="0.35">
      <c r="A64" s="47" t="s">
        <v>334</v>
      </c>
      <c r="B64" s="47">
        <v>157</v>
      </c>
    </row>
    <row r="65" spans="1:2" x14ac:dyDescent="0.35">
      <c r="A65" s="47" t="s">
        <v>329</v>
      </c>
      <c r="B65" s="47">
        <v>153</v>
      </c>
    </row>
    <row r="66" spans="1:2" x14ac:dyDescent="0.35">
      <c r="A66" s="47" t="s">
        <v>331</v>
      </c>
      <c r="B66" s="47">
        <v>128</v>
      </c>
    </row>
    <row r="67" spans="1:2" x14ac:dyDescent="0.35">
      <c r="A67" s="47" t="s">
        <v>782</v>
      </c>
      <c r="B67" s="47">
        <v>126</v>
      </c>
    </row>
    <row r="68" spans="1:2" x14ac:dyDescent="0.35">
      <c r="A68" s="47" t="s">
        <v>337</v>
      </c>
      <c r="B68" s="47">
        <v>66</v>
      </c>
    </row>
    <row r="69" spans="1:2" x14ac:dyDescent="0.35">
      <c r="A69" s="47" t="s">
        <v>322</v>
      </c>
      <c r="B69" s="47">
        <v>64</v>
      </c>
    </row>
    <row r="70" spans="1:2" x14ac:dyDescent="0.35">
      <c r="A70" s="47" t="s">
        <v>340</v>
      </c>
      <c r="B70" s="47">
        <v>51</v>
      </c>
    </row>
    <row r="71" spans="1:2" x14ac:dyDescent="0.35">
      <c r="A71" s="47" t="s">
        <v>339</v>
      </c>
      <c r="B71" s="47">
        <v>27</v>
      </c>
    </row>
    <row r="77" spans="1:2" x14ac:dyDescent="0.35">
      <c r="A77" s="29" t="s">
        <v>819</v>
      </c>
    </row>
    <row r="78" spans="1:2" ht="17.5" x14ac:dyDescent="0.35">
      <c r="A78" s="58" t="s">
        <v>820</v>
      </c>
    </row>
    <row r="81" spans="1:2" ht="70" x14ac:dyDescent="0.35">
      <c r="A81" s="46"/>
      <c r="B81" s="46" t="s">
        <v>821</v>
      </c>
    </row>
    <row r="82" spans="1:2" x14ac:dyDescent="0.35">
      <c r="A82" s="47" t="s">
        <v>319</v>
      </c>
      <c r="B82" s="47">
        <v>1495.2</v>
      </c>
    </row>
    <row r="83" spans="1:2" x14ac:dyDescent="0.35">
      <c r="A83" s="47" t="s">
        <v>282</v>
      </c>
      <c r="B83" s="47">
        <v>501.1</v>
      </c>
    </row>
    <row r="84" spans="1:2" x14ac:dyDescent="0.35">
      <c r="A84" s="47" t="s">
        <v>782</v>
      </c>
      <c r="B84" s="47">
        <v>373.6</v>
      </c>
    </row>
    <row r="85" spans="1:2" ht="28" x14ac:dyDescent="0.35">
      <c r="A85" s="47" t="s">
        <v>822</v>
      </c>
      <c r="B85" s="47">
        <v>272.39999999999998</v>
      </c>
    </row>
    <row r="86" spans="1:2" x14ac:dyDescent="0.35">
      <c r="A86" s="47" t="s">
        <v>257</v>
      </c>
      <c r="B86" s="47">
        <v>234</v>
      </c>
    </row>
    <row r="87" spans="1:2" x14ac:dyDescent="0.35">
      <c r="A87" s="47" t="s">
        <v>318</v>
      </c>
      <c r="B87" s="47">
        <v>230.6</v>
      </c>
    </row>
    <row r="88" spans="1:2" x14ac:dyDescent="0.35">
      <c r="A88" s="47" t="s">
        <v>273</v>
      </c>
      <c r="B88" s="47">
        <v>203.3</v>
      </c>
    </row>
    <row r="89" spans="1:2" x14ac:dyDescent="0.35">
      <c r="A89" s="47" t="s">
        <v>306</v>
      </c>
      <c r="B89" s="47">
        <v>137.30000000000001</v>
      </c>
    </row>
    <row r="90" spans="1:2" x14ac:dyDescent="0.35">
      <c r="A90" s="47" t="s">
        <v>809</v>
      </c>
      <c r="B90" s="47">
        <v>137.19999999999999</v>
      </c>
    </row>
    <row r="91" spans="1:2" x14ac:dyDescent="0.35">
      <c r="A91" s="47" t="s">
        <v>334</v>
      </c>
      <c r="B91" s="47">
        <v>123.6</v>
      </c>
    </row>
    <row r="92" spans="1:2" x14ac:dyDescent="0.35">
      <c r="A92" s="47" t="s">
        <v>823</v>
      </c>
      <c r="B92" s="47">
        <v>117.7</v>
      </c>
    </row>
    <row r="93" spans="1:2" x14ac:dyDescent="0.35">
      <c r="A93" s="47" t="s">
        <v>133</v>
      </c>
      <c r="B93" s="47">
        <v>113.2</v>
      </c>
    </row>
    <row r="94" spans="1:2" x14ac:dyDescent="0.35">
      <c r="A94" s="47" t="s">
        <v>331</v>
      </c>
      <c r="B94" s="47">
        <v>111.7</v>
      </c>
    </row>
    <row r="95" spans="1:2" x14ac:dyDescent="0.35">
      <c r="A95" s="47" t="s">
        <v>329</v>
      </c>
      <c r="B95" s="47">
        <v>107.3</v>
      </c>
    </row>
    <row r="96" spans="1:2" x14ac:dyDescent="0.35">
      <c r="A96" s="47" t="s">
        <v>315</v>
      </c>
      <c r="B96" s="47">
        <v>106.8</v>
      </c>
    </row>
    <row r="97" spans="1:2" x14ac:dyDescent="0.35">
      <c r="A97" s="47" t="s">
        <v>305</v>
      </c>
      <c r="B97" s="47">
        <v>105.5</v>
      </c>
    </row>
    <row r="98" spans="1:2" x14ac:dyDescent="0.35">
      <c r="A98" s="47" t="s">
        <v>324</v>
      </c>
      <c r="B98" s="47">
        <v>102.6</v>
      </c>
    </row>
    <row r="99" spans="1:2" x14ac:dyDescent="0.35">
      <c r="A99" s="47" t="s">
        <v>321</v>
      </c>
      <c r="B99" s="47">
        <v>93.3</v>
      </c>
    </row>
    <row r="100" spans="1:2" x14ac:dyDescent="0.35">
      <c r="A100" s="47" t="s">
        <v>280</v>
      </c>
      <c r="B100" s="47">
        <v>92.7</v>
      </c>
    </row>
    <row r="101" spans="1:2" x14ac:dyDescent="0.35">
      <c r="A101" s="47" t="s">
        <v>268</v>
      </c>
      <c r="B101" s="47">
        <v>83.6</v>
      </c>
    </row>
    <row r="102" spans="1:2" ht="28" x14ac:dyDescent="0.35">
      <c r="A102" s="47" t="s">
        <v>276</v>
      </c>
      <c r="B102" s="47">
        <v>82.2</v>
      </c>
    </row>
    <row r="103" spans="1:2" x14ac:dyDescent="0.35">
      <c r="A103" s="47" t="s">
        <v>281</v>
      </c>
      <c r="B103" s="47">
        <v>73.900000000000006</v>
      </c>
    </row>
    <row r="104" spans="1:2" x14ac:dyDescent="0.35">
      <c r="A104" s="47" t="s">
        <v>292</v>
      </c>
      <c r="B104" s="47">
        <v>70</v>
      </c>
    </row>
    <row r="105" spans="1:2" x14ac:dyDescent="0.35">
      <c r="A105" s="47" t="s">
        <v>337</v>
      </c>
      <c r="B105" s="47">
        <v>64.3</v>
      </c>
    </row>
    <row r="106" spans="1:2" x14ac:dyDescent="0.35">
      <c r="A106" s="47" t="s">
        <v>340</v>
      </c>
      <c r="B106" s="47">
        <v>45.2</v>
      </c>
    </row>
    <row r="107" spans="1:2" x14ac:dyDescent="0.35">
      <c r="A107" s="47" t="s">
        <v>339</v>
      </c>
      <c r="B107" s="47">
        <v>30.7</v>
      </c>
    </row>
    <row r="108" spans="1:2" x14ac:dyDescent="0.35">
      <c r="A108" s="47" t="s">
        <v>322</v>
      </c>
      <c r="B108" s="47">
        <v>30.3</v>
      </c>
    </row>
    <row r="109" spans="1:2" x14ac:dyDescent="0.35">
      <c r="A109" s="47" t="s">
        <v>285</v>
      </c>
      <c r="B109" s="47">
        <v>24.7</v>
      </c>
    </row>
    <row r="110" spans="1:2" x14ac:dyDescent="0.35">
      <c r="A110" s="47" t="s">
        <v>320</v>
      </c>
      <c r="B110" s="47">
        <v>18.100000000000001</v>
      </c>
    </row>
    <row r="111" spans="1:2" x14ac:dyDescent="0.35">
      <c r="A111" s="29" t="s">
        <v>960</v>
      </c>
      <c r="B111" s="47">
        <v>15</v>
      </c>
    </row>
    <row r="112" spans="1:2" x14ac:dyDescent="0.35">
      <c r="A112" s="29" t="s">
        <v>961</v>
      </c>
      <c r="B112" s="47">
        <v>3</v>
      </c>
    </row>
    <row r="114" spans="1:2" x14ac:dyDescent="0.35">
      <c r="A114" s="29" t="s">
        <v>827</v>
      </c>
    </row>
    <row r="115" spans="1:2" ht="17.5" x14ac:dyDescent="0.35">
      <c r="A115" s="58" t="s">
        <v>828</v>
      </c>
    </row>
    <row r="118" spans="1:2" ht="98" x14ac:dyDescent="0.35">
      <c r="A118" s="46"/>
      <c r="B118" s="46" t="s">
        <v>824</v>
      </c>
    </row>
    <row r="119" spans="1:2" x14ac:dyDescent="0.35">
      <c r="A119" s="47" t="s">
        <v>782</v>
      </c>
      <c r="B119" s="62">
        <v>0.98</v>
      </c>
    </row>
    <row r="120" spans="1:2" x14ac:dyDescent="0.35">
      <c r="A120" s="47" t="s">
        <v>319</v>
      </c>
      <c r="B120" s="63">
        <v>0.94610000000000005</v>
      </c>
    </row>
    <row r="121" spans="1:2" x14ac:dyDescent="0.35">
      <c r="A121" s="47" t="s">
        <v>282</v>
      </c>
      <c r="B121" s="63">
        <v>0.91490000000000005</v>
      </c>
    </row>
    <row r="122" spans="1:2" x14ac:dyDescent="0.35">
      <c r="A122" s="47" t="s">
        <v>318</v>
      </c>
      <c r="B122" s="63">
        <v>0.90980000000000005</v>
      </c>
    </row>
    <row r="123" spans="1:2" x14ac:dyDescent="0.35">
      <c r="A123" s="47" t="s">
        <v>306</v>
      </c>
      <c r="B123" s="63">
        <v>0.87870000000000004</v>
      </c>
    </row>
    <row r="124" spans="1:2" x14ac:dyDescent="0.35">
      <c r="A124" s="47" t="s">
        <v>285</v>
      </c>
      <c r="B124" s="63">
        <v>0.87429999999999997</v>
      </c>
    </row>
    <row r="125" spans="1:2" x14ac:dyDescent="0.35">
      <c r="A125" s="47" t="s">
        <v>320</v>
      </c>
      <c r="B125" s="63">
        <v>0.8538</v>
      </c>
    </row>
    <row r="126" spans="1:2" ht="28" x14ac:dyDescent="0.35">
      <c r="A126" s="47" t="s">
        <v>822</v>
      </c>
      <c r="B126" s="63">
        <v>0.83399999999999996</v>
      </c>
    </row>
    <row r="127" spans="1:2" x14ac:dyDescent="0.35">
      <c r="A127" s="47" t="s">
        <v>305</v>
      </c>
      <c r="B127" s="63">
        <v>0.8044</v>
      </c>
    </row>
    <row r="128" spans="1:2" x14ac:dyDescent="0.35">
      <c r="A128" s="47" t="s">
        <v>280</v>
      </c>
      <c r="B128" s="63">
        <v>0.80320000000000003</v>
      </c>
    </row>
    <row r="129" spans="1:2" ht="28" x14ac:dyDescent="0.35">
      <c r="A129" s="47" t="s">
        <v>276</v>
      </c>
      <c r="B129" s="63">
        <v>0.79059999999999997</v>
      </c>
    </row>
    <row r="130" spans="1:2" x14ac:dyDescent="0.35">
      <c r="A130" s="47" t="s">
        <v>257</v>
      </c>
      <c r="B130" s="63">
        <v>0.77310000000000001</v>
      </c>
    </row>
    <row r="131" spans="1:2" x14ac:dyDescent="0.35">
      <c r="A131" s="47" t="s">
        <v>825</v>
      </c>
      <c r="B131" s="63">
        <v>0.76990000000000003</v>
      </c>
    </row>
    <row r="132" spans="1:2" x14ac:dyDescent="0.35">
      <c r="A132" s="47" t="s">
        <v>826</v>
      </c>
      <c r="B132" s="63">
        <v>0.75670000000000004</v>
      </c>
    </row>
    <row r="133" spans="1:2" x14ac:dyDescent="0.35">
      <c r="A133" s="47" t="s">
        <v>337</v>
      </c>
      <c r="B133" s="63">
        <v>0.75009999999999999</v>
      </c>
    </row>
    <row r="134" spans="1:2" x14ac:dyDescent="0.35">
      <c r="A134" s="47" t="s">
        <v>809</v>
      </c>
      <c r="B134" s="63">
        <v>0.7379</v>
      </c>
    </row>
    <row r="135" spans="1:2" x14ac:dyDescent="0.35">
      <c r="A135" s="47" t="s">
        <v>329</v>
      </c>
      <c r="B135" s="63">
        <v>0.71350000000000002</v>
      </c>
    </row>
    <row r="136" spans="1:2" x14ac:dyDescent="0.35">
      <c r="A136" s="47" t="s">
        <v>273</v>
      </c>
      <c r="B136" s="63">
        <v>0.70440000000000003</v>
      </c>
    </row>
    <row r="137" spans="1:2" x14ac:dyDescent="0.35">
      <c r="A137" s="47" t="s">
        <v>322</v>
      </c>
      <c r="B137" s="63">
        <v>0.68879999999999997</v>
      </c>
    </row>
    <row r="138" spans="1:2" x14ac:dyDescent="0.35">
      <c r="A138" s="47" t="s">
        <v>339</v>
      </c>
      <c r="B138" s="63">
        <v>0.68140000000000001</v>
      </c>
    </row>
    <row r="139" spans="1:2" x14ac:dyDescent="0.35">
      <c r="A139" s="47" t="s">
        <v>340</v>
      </c>
      <c r="B139" s="63">
        <v>0.67679999999999996</v>
      </c>
    </row>
    <row r="140" spans="1:2" x14ac:dyDescent="0.35">
      <c r="A140" s="47" t="s">
        <v>321</v>
      </c>
      <c r="B140" s="63">
        <v>0.66810000000000003</v>
      </c>
    </row>
    <row r="141" spans="1:2" x14ac:dyDescent="0.35">
      <c r="A141" s="47" t="s">
        <v>133</v>
      </c>
      <c r="B141" s="63">
        <v>0.65210000000000001</v>
      </c>
    </row>
    <row r="142" spans="1:2" x14ac:dyDescent="0.35">
      <c r="A142" s="47" t="s">
        <v>292</v>
      </c>
      <c r="B142" s="63">
        <v>0.63170000000000004</v>
      </c>
    </row>
    <row r="143" spans="1:2" x14ac:dyDescent="0.35">
      <c r="A143" s="47" t="s">
        <v>334</v>
      </c>
      <c r="B143" s="63">
        <v>0.60060000000000002</v>
      </c>
    </row>
    <row r="144" spans="1:2" x14ac:dyDescent="0.35">
      <c r="A144" s="47" t="s">
        <v>315</v>
      </c>
      <c r="B144" s="63">
        <v>0.58299999999999996</v>
      </c>
    </row>
    <row r="145" spans="1:2" x14ac:dyDescent="0.35">
      <c r="A145" s="47" t="s">
        <v>281</v>
      </c>
      <c r="B145" s="63">
        <v>0.56950000000000001</v>
      </c>
    </row>
    <row r="146" spans="1:2" x14ac:dyDescent="0.35">
      <c r="A146" s="47" t="s">
        <v>324</v>
      </c>
      <c r="B146" s="63">
        <v>0.5454</v>
      </c>
    </row>
    <row r="147" spans="1:2" x14ac:dyDescent="0.35">
      <c r="A147" s="47" t="s">
        <v>268</v>
      </c>
      <c r="B147" s="62">
        <v>0.54</v>
      </c>
    </row>
    <row r="148" spans="1:2" x14ac:dyDescent="0.35">
      <c r="A148" s="47" t="s">
        <v>331</v>
      </c>
      <c r="B148" s="63">
        <v>0.5373</v>
      </c>
    </row>
    <row r="149" spans="1:2" x14ac:dyDescent="0.35">
      <c r="A149" s="29" t="s">
        <v>960</v>
      </c>
      <c r="B149" s="63">
        <v>0.83400000000000007</v>
      </c>
    </row>
    <row r="150" spans="1:2" x14ac:dyDescent="0.35">
      <c r="A150" s="29" t="s">
        <v>961</v>
      </c>
      <c r="B150" s="63">
        <v>0.94400000000000006</v>
      </c>
    </row>
    <row r="152" spans="1:2" x14ac:dyDescent="0.35">
      <c r="A152" s="29" t="s">
        <v>838</v>
      </c>
    </row>
  </sheetData>
  <hyperlinks>
    <hyperlink ref="C1" r:id="rId1" xr:uid="{69AB0479-E47F-4318-8F57-8F90AC32C479}"/>
    <hyperlink ref="A35" r:id="rId2" xr:uid="{0F79BE0C-50DE-4E30-A2A9-B777E5D1B038}"/>
    <hyperlink ref="A77" r:id="rId3" xr:uid="{05C283AA-8D3A-440D-986E-AC594736ABE4}"/>
    <hyperlink ref="A114" r:id="rId4" xr:uid="{237B7E22-6045-4E41-A2A0-AC0E82119202}"/>
    <hyperlink ref="A152" r:id="rId5" xr:uid="{60D3CD75-96EE-4008-A2BD-BDF588073F40}"/>
    <hyperlink ref="A111" r:id="rId6" xr:uid="{F8B98D46-6D7A-4A4E-B1AE-CD65CA09F0DF}"/>
    <hyperlink ref="A149" r:id="rId7" xr:uid="{C051FA7E-1F67-452E-8D6E-82F5DACD95E2}"/>
    <hyperlink ref="A112" r:id="rId8" xr:uid="{498EA97D-26B7-4140-A141-C1A4BB0F97FE}"/>
    <hyperlink ref="A150" r:id="rId9" xr:uid="{8B648AFD-D1E4-4977-A0D6-8149B99902CC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76C69-7317-482D-A2E5-05603DD53ACE}">
  <dimension ref="A1:J401"/>
  <sheetViews>
    <sheetView topLeftCell="A296" workbookViewId="0">
      <selection activeCell="H211" sqref="H211"/>
    </sheetView>
  </sheetViews>
  <sheetFormatPr defaultColWidth="8.7265625" defaultRowHeight="14.5" x14ac:dyDescent="0.35"/>
  <cols>
    <col min="1" max="1" width="19.54296875" customWidth="1"/>
    <col min="4" max="4" width="16.453125" customWidth="1"/>
    <col min="5" max="5" width="29.26953125" bestFit="1" customWidth="1"/>
    <col min="6" max="6" width="14.6328125" bestFit="1" customWidth="1"/>
    <col min="7" max="7" width="8.36328125" bestFit="1" customWidth="1"/>
    <col min="8" max="8" width="9.81640625" bestFit="1" customWidth="1"/>
  </cols>
  <sheetData>
    <row r="1" spans="1:5" x14ac:dyDescent="0.35">
      <c r="A1" s="22" t="s">
        <v>359</v>
      </c>
      <c r="B1" s="22" t="s">
        <v>360</v>
      </c>
      <c r="C1" t="s">
        <v>361</v>
      </c>
      <c r="D1" s="22"/>
      <c r="E1" s="22"/>
    </row>
    <row r="2" spans="1:5" x14ac:dyDescent="0.35">
      <c r="A2" s="23" t="s">
        <v>251</v>
      </c>
      <c r="B2" s="23">
        <v>62871</v>
      </c>
      <c r="C2" t="s">
        <v>362</v>
      </c>
    </row>
    <row r="3" spans="1:5" x14ac:dyDescent="0.35">
      <c r="A3" s="23" t="s">
        <v>252</v>
      </c>
      <c r="B3" s="23">
        <v>57602</v>
      </c>
      <c r="C3" t="s">
        <v>362</v>
      </c>
    </row>
    <row r="4" spans="1:5" x14ac:dyDescent="0.35">
      <c r="A4" s="23" t="s">
        <v>253</v>
      </c>
      <c r="B4" s="23">
        <v>54298</v>
      </c>
      <c r="C4" t="s">
        <v>362</v>
      </c>
    </row>
    <row r="5" spans="1:5" x14ac:dyDescent="0.35">
      <c r="A5" s="23" t="s">
        <v>254</v>
      </c>
      <c r="B5" s="23">
        <v>37553</v>
      </c>
      <c r="C5" t="s">
        <v>362</v>
      </c>
    </row>
    <row r="6" spans="1:5" x14ac:dyDescent="0.35">
      <c r="A6" s="23" t="s">
        <v>78</v>
      </c>
      <c r="B6" s="23">
        <v>30588</v>
      </c>
      <c r="C6" t="s">
        <v>362</v>
      </c>
    </row>
    <row r="7" spans="1:5" x14ac:dyDescent="0.35">
      <c r="A7" s="23" t="s">
        <v>255</v>
      </c>
      <c r="B7" s="23">
        <v>28823</v>
      </c>
      <c r="C7" t="s">
        <v>362</v>
      </c>
    </row>
    <row r="8" spans="1:5" x14ac:dyDescent="0.35">
      <c r="A8" s="23" t="s">
        <v>256</v>
      </c>
      <c r="B8" s="23">
        <v>28465</v>
      </c>
      <c r="C8" t="s">
        <v>362</v>
      </c>
    </row>
    <row r="9" spans="1:5" x14ac:dyDescent="0.35">
      <c r="A9" s="23" t="s">
        <v>257</v>
      </c>
      <c r="B9" s="23">
        <v>19893</v>
      </c>
      <c r="C9" t="s">
        <v>362</v>
      </c>
    </row>
    <row r="10" spans="1:5" x14ac:dyDescent="0.35">
      <c r="A10" s="23" t="s">
        <v>258</v>
      </c>
      <c r="B10" s="23">
        <v>17219</v>
      </c>
      <c r="C10" t="s">
        <v>362</v>
      </c>
    </row>
    <row r="11" spans="1:5" x14ac:dyDescent="0.35">
      <c r="A11" s="23" t="s">
        <v>259</v>
      </c>
      <c r="B11" s="23">
        <v>145</v>
      </c>
      <c r="C11" t="s">
        <v>362</v>
      </c>
    </row>
    <row r="12" spans="1:5" x14ac:dyDescent="0.35">
      <c r="A12" s="23" t="s">
        <v>260</v>
      </c>
      <c r="B12" s="23">
        <v>12636</v>
      </c>
      <c r="C12" t="s">
        <v>362</v>
      </c>
    </row>
    <row r="13" spans="1:5" x14ac:dyDescent="0.35">
      <c r="A13" s="23" t="s">
        <v>109</v>
      </c>
      <c r="B13" s="23">
        <v>12258</v>
      </c>
      <c r="C13" t="s">
        <v>362</v>
      </c>
    </row>
    <row r="14" spans="1:5" x14ac:dyDescent="0.35">
      <c r="A14" s="23" t="s">
        <v>261</v>
      </c>
      <c r="B14" s="23">
        <v>10209</v>
      </c>
      <c r="C14" t="s">
        <v>362</v>
      </c>
    </row>
    <row r="15" spans="1:5" x14ac:dyDescent="0.35">
      <c r="A15" s="23" t="s">
        <v>262</v>
      </c>
      <c r="B15" s="23">
        <v>10156</v>
      </c>
      <c r="C15" t="s">
        <v>362</v>
      </c>
    </row>
    <row r="16" spans="1:5" x14ac:dyDescent="0.35">
      <c r="A16" s="23" t="s">
        <v>88</v>
      </c>
      <c r="B16" s="23">
        <v>8868</v>
      </c>
      <c r="C16" t="s">
        <v>362</v>
      </c>
    </row>
    <row r="17" spans="1:3" x14ac:dyDescent="0.35">
      <c r="A17" s="23" t="s">
        <v>263</v>
      </c>
      <c r="B17" s="23">
        <v>8193</v>
      </c>
      <c r="C17" t="s">
        <v>362</v>
      </c>
    </row>
    <row r="18" spans="1:3" x14ac:dyDescent="0.35">
      <c r="A18" s="23" t="s">
        <v>264</v>
      </c>
      <c r="B18" s="23">
        <v>7618</v>
      </c>
      <c r="C18" t="s">
        <v>362</v>
      </c>
    </row>
    <row r="19" spans="1:3" x14ac:dyDescent="0.35">
      <c r="A19" s="23" t="s">
        <v>265</v>
      </c>
      <c r="B19" s="23">
        <v>6093</v>
      </c>
      <c r="C19" t="s">
        <v>362</v>
      </c>
    </row>
    <row r="20" spans="1:3" x14ac:dyDescent="0.35">
      <c r="A20" s="23" t="s">
        <v>98</v>
      </c>
      <c r="B20" s="23">
        <v>5022</v>
      </c>
      <c r="C20" t="s">
        <v>362</v>
      </c>
    </row>
    <row r="21" spans="1:3" x14ac:dyDescent="0.35">
      <c r="A21" s="23" t="s">
        <v>120</v>
      </c>
      <c r="B21" s="23">
        <v>3672</v>
      </c>
      <c r="C21" t="s">
        <v>362</v>
      </c>
    </row>
    <row r="22" spans="1:3" x14ac:dyDescent="0.35">
      <c r="A22" s="23" t="s">
        <v>266</v>
      </c>
      <c r="B22" s="23">
        <v>3207</v>
      </c>
      <c r="C22" t="s">
        <v>362</v>
      </c>
    </row>
    <row r="23" spans="1:3" x14ac:dyDescent="0.35">
      <c r="A23" s="23" t="s">
        <v>267</v>
      </c>
      <c r="B23" s="23">
        <v>3199</v>
      </c>
      <c r="C23" t="s">
        <v>362</v>
      </c>
    </row>
    <row r="24" spans="1:3" x14ac:dyDescent="0.35">
      <c r="A24" s="23" t="s">
        <v>268</v>
      </c>
      <c r="B24" s="23">
        <v>3112</v>
      </c>
      <c r="C24" t="s">
        <v>362</v>
      </c>
    </row>
    <row r="25" spans="1:3" x14ac:dyDescent="0.35">
      <c r="A25" s="23" t="s">
        <v>269</v>
      </c>
      <c r="B25" s="23">
        <v>3031</v>
      </c>
      <c r="C25" t="s">
        <v>362</v>
      </c>
    </row>
    <row r="26" spans="1:3" x14ac:dyDescent="0.35">
      <c r="A26" s="23" t="s">
        <v>133</v>
      </c>
      <c r="B26" s="23">
        <v>2983</v>
      </c>
      <c r="C26" t="s">
        <v>362</v>
      </c>
    </row>
    <row r="27" spans="1:3" x14ac:dyDescent="0.35">
      <c r="A27" s="23" t="s">
        <v>270</v>
      </c>
      <c r="B27" s="23">
        <v>2912</v>
      </c>
      <c r="C27" t="s">
        <v>362</v>
      </c>
    </row>
    <row r="28" spans="1:3" x14ac:dyDescent="0.35">
      <c r="A28" s="23" t="s">
        <v>271</v>
      </c>
      <c r="B28" s="23">
        <v>289</v>
      </c>
      <c r="C28" t="s">
        <v>362</v>
      </c>
    </row>
    <row r="29" spans="1:3" x14ac:dyDescent="0.35">
      <c r="A29" s="23" t="s">
        <v>272</v>
      </c>
      <c r="B29" s="23">
        <v>288</v>
      </c>
      <c r="C29" t="s">
        <v>362</v>
      </c>
    </row>
    <row r="30" spans="1:3" x14ac:dyDescent="0.35">
      <c r="A30" s="23" t="s">
        <v>273</v>
      </c>
      <c r="B30" s="23">
        <v>247</v>
      </c>
      <c r="C30" t="s">
        <v>362</v>
      </c>
    </row>
    <row r="31" spans="1:3" x14ac:dyDescent="0.35">
      <c r="A31" s="23" t="s">
        <v>274</v>
      </c>
      <c r="B31" s="23">
        <v>231</v>
      </c>
      <c r="C31" t="s">
        <v>362</v>
      </c>
    </row>
    <row r="32" spans="1:3" x14ac:dyDescent="0.35">
      <c r="A32" s="23" t="s">
        <v>95</v>
      </c>
      <c r="B32" s="23">
        <v>2251</v>
      </c>
      <c r="C32" t="s">
        <v>362</v>
      </c>
    </row>
    <row r="33" spans="1:3" x14ac:dyDescent="0.35">
      <c r="A33" s="23" t="s">
        <v>275</v>
      </c>
      <c r="B33" s="23">
        <v>2172</v>
      </c>
      <c r="C33" t="s">
        <v>362</v>
      </c>
    </row>
    <row r="34" spans="1:3" x14ac:dyDescent="0.35">
      <c r="A34" s="23" t="s">
        <v>276</v>
      </c>
      <c r="B34" s="23">
        <v>2149</v>
      </c>
      <c r="C34" t="s">
        <v>362</v>
      </c>
    </row>
    <row r="35" spans="1:3" x14ac:dyDescent="0.35">
      <c r="A35" s="23" t="s">
        <v>277</v>
      </c>
      <c r="B35" s="23">
        <v>2032</v>
      </c>
      <c r="C35" t="s">
        <v>362</v>
      </c>
    </row>
    <row r="36" spans="1:3" x14ac:dyDescent="0.35">
      <c r="A36" s="23" t="s">
        <v>123</v>
      </c>
      <c r="B36" s="23">
        <v>1973</v>
      </c>
      <c r="C36" t="s">
        <v>362</v>
      </c>
    </row>
    <row r="37" spans="1:3" x14ac:dyDescent="0.35">
      <c r="A37" s="23" t="s">
        <v>278</v>
      </c>
      <c r="B37" s="23">
        <v>1838</v>
      </c>
      <c r="C37" t="s">
        <v>362</v>
      </c>
    </row>
    <row r="38" spans="1:3" x14ac:dyDescent="0.35">
      <c r="A38" s="23" t="s">
        <v>143</v>
      </c>
      <c r="B38" s="23">
        <v>1719</v>
      </c>
      <c r="C38" t="s">
        <v>362</v>
      </c>
    </row>
    <row r="39" spans="1:3" ht="39" x14ac:dyDescent="0.35">
      <c r="A39" s="23" t="s">
        <v>279</v>
      </c>
      <c r="B39" s="23">
        <v>1676</v>
      </c>
      <c r="C39" t="s">
        <v>362</v>
      </c>
    </row>
    <row r="40" spans="1:3" x14ac:dyDescent="0.35">
      <c r="A40" s="23" t="s">
        <v>165</v>
      </c>
      <c r="B40" s="23">
        <v>1596</v>
      </c>
      <c r="C40" t="s">
        <v>362</v>
      </c>
    </row>
    <row r="41" spans="1:3" x14ac:dyDescent="0.35">
      <c r="A41" s="23" t="s">
        <v>280</v>
      </c>
      <c r="B41" s="23">
        <v>1538</v>
      </c>
      <c r="C41" t="s">
        <v>362</v>
      </c>
    </row>
    <row r="42" spans="1:3" x14ac:dyDescent="0.35">
      <c r="A42" s="23" t="s">
        <v>281</v>
      </c>
      <c r="B42" s="23">
        <v>15</v>
      </c>
      <c r="C42" t="s">
        <v>362</v>
      </c>
    </row>
    <row r="43" spans="1:3" x14ac:dyDescent="0.35">
      <c r="A43" s="23" t="s">
        <v>149</v>
      </c>
      <c r="B43" s="23">
        <v>1476</v>
      </c>
      <c r="C43" t="s">
        <v>362</v>
      </c>
    </row>
    <row r="44" spans="1:3" x14ac:dyDescent="0.35">
      <c r="A44" s="23" t="s">
        <v>282</v>
      </c>
      <c r="B44" s="23">
        <v>1473</v>
      </c>
      <c r="C44" t="s">
        <v>362</v>
      </c>
    </row>
    <row r="45" spans="1:3" x14ac:dyDescent="0.35">
      <c r="A45" s="23" t="s">
        <v>283</v>
      </c>
      <c r="B45" s="23">
        <v>14</v>
      </c>
      <c r="C45" t="s">
        <v>362</v>
      </c>
    </row>
    <row r="46" spans="1:3" x14ac:dyDescent="0.35">
      <c r="A46" s="23" t="s">
        <v>284</v>
      </c>
      <c r="B46" s="23">
        <v>1381</v>
      </c>
      <c r="C46" t="s">
        <v>362</v>
      </c>
    </row>
    <row r="47" spans="1:3" x14ac:dyDescent="0.35">
      <c r="A47" s="23" t="s">
        <v>285</v>
      </c>
      <c r="B47" s="23">
        <v>1381</v>
      </c>
      <c r="C47" t="s">
        <v>362</v>
      </c>
    </row>
    <row r="48" spans="1:3" x14ac:dyDescent="0.35">
      <c r="A48" s="23" t="s">
        <v>286</v>
      </c>
      <c r="B48" s="23">
        <v>1336</v>
      </c>
      <c r="C48" t="s">
        <v>362</v>
      </c>
    </row>
    <row r="49" spans="1:3" x14ac:dyDescent="0.35">
      <c r="A49" s="23" t="s">
        <v>287</v>
      </c>
      <c r="B49" s="23">
        <v>1325</v>
      </c>
      <c r="C49" t="s">
        <v>362</v>
      </c>
    </row>
    <row r="50" spans="1:3" x14ac:dyDescent="0.35">
      <c r="A50" s="23" t="s">
        <v>288</v>
      </c>
      <c r="B50" s="23">
        <v>13</v>
      </c>
      <c r="C50" t="s">
        <v>362</v>
      </c>
    </row>
    <row r="51" spans="1:3" x14ac:dyDescent="0.35">
      <c r="A51" s="23" t="s">
        <v>289</v>
      </c>
      <c r="B51" s="23">
        <v>1217</v>
      </c>
      <c r="C51" t="s">
        <v>362</v>
      </c>
    </row>
    <row r="52" spans="1:3" x14ac:dyDescent="0.35">
      <c r="A52" s="23" t="s">
        <v>290</v>
      </c>
      <c r="B52" s="23">
        <v>12</v>
      </c>
      <c r="C52" t="s">
        <v>362</v>
      </c>
    </row>
    <row r="53" spans="1:3" x14ac:dyDescent="0.35">
      <c r="A53" s="23" t="s">
        <v>291</v>
      </c>
      <c r="B53" s="23">
        <v>1196</v>
      </c>
      <c r="C53" t="s">
        <v>362</v>
      </c>
    </row>
    <row r="54" spans="1:3" x14ac:dyDescent="0.35">
      <c r="A54" s="23" t="s">
        <v>292</v>
      </c>
      <c r="B54" s="23">
        <v>1173</v>
      </c>
      <c r="C54" t="s">
        <v>362</v>
      </c>
    </row>
    <row r="55" spans="1:3" x14ac:dyDescent="0.35">
      <c r="A55" s="23" t="s">
        <v>293</v>
      </c>
      <c r="B55" s="23">
        <v>117</v>
      </c>
      <c r="C55" t="s">
        <v>362</v>
      </c>
    </row>
    <row r="56" spans="1:3" x14ac:dyDescent="0.35">
      <c r="A56" s="23" t="s">
        <v>294</v>
      </c>
      <c r="B56" s="23">
        <v>1098</v>
      </c>
      <c r="C56" t="s">
        <v>362</v>
      </c>
    </row>
    <row r="57" spans="1:3" x14ac:dyDescent="0.35">
      <c r="A57" s="23" t="s">
        <v>177</v>
      </c>
      <c r="B57" s="23">
        <v>995</v>
      </c>
      <c r="C57" t="s">
        <v>362</v>
      </c>
    </row>
    <row r="58" spans="1:3" x14ac:dyDescent="0.35">
      <c r="A58" s="23" t="s">
        <v>295</v>
      </c>
      <c r="B58" s="23">
        <v>877</v>
      </c>
      <c r="C58" t="s">
        <v>362</v>
      </c>
    </row>
    <row r="59" spans="1:3" x14ac:dyDescent="0.35">
      <c r="A59" s="23" t="s">
        <v>296</v>
      </c>
      <c r="B59" s="23">
        <v>859</v>
      </c>
      <c r="C59" t="s">
        <v>362</v>
      </c>
    </row>
    <row r="60" spans="1:3" x14ac:dyDescent="0.35">
      <c r="A60" s="23" t="s">
        <v>190</v>
      </c>
      <c r="B60" s="23">
        <v>855</v>
      </c>
      <c r="C60" t="s">
        <v>362</v>
      </c>
    </row>
    <row r="61" spans="1:3" x14ac:dyDescent="0.35">
      <c r="A61" s="23" t="s">
        <v>297</v>
      </c>
      <c r="B61" s="23">
        <v>837</v>
      </c>
      <c r="C61" t="s">
        <v>362</v>
      </c>
    </row>
    <row r="62" spans="1:3" x14ac:dyDescent="0.35">
      <c r="A62" s="23" t="s">
        <v>298</v>
      </c>
      <c r="B62" s="23">
        <v>814</v>
      </c>
      <c r="C62" t="s">
        <v>362</v>
      </c>
    </row>
    <row r="63" spans="1:3" x14ac:dyDescent="0.35">
      <c r="A63" s="23" t="s">
        <v>299</v>
      </c>
      <c r="B63" s="23">
        <v>800</v>
      </c>
      <c r="C63" t="s">
        <v>362</v>
      </c>
    </row>
    <row r="64" spans="1:3" x14ac:dyDescent="0.35">
      <c r="A64" s="23" t="s">
        <v>300</v>
      </c>
      <c r="B64" s="23">
        <v>793</v>
      </c>
      <c r="C64" t="s">
        <v>362</v>
      </c>
    </row>
    <row r="65" spans="1:3" x14ac:dyDescent="0.35">
      <c r="A65" s="23" t="s">
        <v>301</v>
      </c>
      <c r="B65" s="23">
        <v>787</v>
      </c>
      <c r="C65" t="s">
        <v>362</v>
      </c>
    </row>
    <row r="66" spans="1:3" x14ac:dyDescent="0.35">
      <c r="A66" s="23" t="s">
        <v>302</v>
      </c>
      <c r="B66" s="23">
        <v>786</v>
      </c>
      <c r="C66" t="s">
        <v>362</v>
      </c>
    </row>
    <row r="67" spans="1:3" x14ac:dyDescent="0.35">
      <c r="A67" s="23" t="s">
        <v>303</v>
      </c>
      <c r="B67" s="23">
        <v>764</v>
      </c>
      <c r="C67" t="s">
        <v>362</v>
      </c>
    </row>
    <row r="68" spans="1:3" x14ac:dyDescent="0.35">
      <c r="A68" s="23" t="s">
        <v>304</v>
      </c>
      <c r="B68" s="23">
        <v>692</v>
      </c>
      <c r="C68" t="s">
        <v>362</v>
      </c>
    </row>
    <row r="69" spans="1:3" x14ac:dyDescent="0.35">
      <c r="A69" s="23" t="s">
        <v>305</v>
      </c>
      <c r="B69" s="23">
        <v>691</v>
      </c>
      <c r="C69" t="s">
        <v>362</v>
      </c>
    </row>
    <row r="70" spans="1:3" x14ac:dyDescent="0.35">
      <c r="A70" s="23" t="s">
        <v>306</v>
      </c>
      <c r="B70" s="23">
        <v>651</v>
      </c>
      <c r="C70" t="s">
        <v>362</v>
      </c>
    </row>
    <row r="71" spans="1:3" x14ac:dyDescent="0.35">
      <c r="A71" s="23" t="s">
        <v>307</v>
      </c>
      <c r="B71" s="23">
        <v>650</v>
      </c>
      <c r="C71" t="s">
        <v>362</v>
      </c>
    </row>
    <row r="72" spans="1:3" x14ac:dyDescent="0.35">
      <c r="A72" s="23" t="s">
        <v>200</v>
      </c>
      <c r="B72" s="23">
        <v>631</v>
      </c>
      <c r="C72" t="s">
        <v>362</v>
      </c>
    </row>
    <row r="73" spans="1:3" x14ac:dyDescent="0.35">
      <c r="A73" s="23" t="s">
        <v>308</v>
      </c>
      <c r="B73" s="23">
        <v>560</v>
      </c>
      <c r="C73" t="s">
        <v>362</v>
      </c>
    </row>
    <row r="74" spans="1:3" x14ac:dyDescent="0.35">
      <c r="A74" s="23" t="s">
        <v>309</v>
      </c>
      <c r="B74" s="23">
        <v>550</v>
      </c>
      <c r="C74" t="s">
        <v>362</v>
      </c>
    </row>
    <row r="75" spans="1:3" x14ac:dyDescent="0.35">
      <c r="A75" s="23" t="s">
        <v>310</v>
      </c>
      <c r="B75" s="23">
        <v>507</v>
      </c>
      <c r="C75" t="s">
        <v>362</v>
      </c>
    </row>
    <row r="76" spans="1:3" ht="26" x14ac:dyDescent="0.35">
      <c r="A76" s="23" t="s">
        <v>311</v>
      </c>
      <c r="B76" s="23">
        <v>491</v>
      </c>
      <c r="C76" t="s">
        <v>362</v>
      </c>
    </row>
    <row r="77" spans="1:3" x14ac:dyDescent="0.35">
      <c r="A77" s="23" t="s">
        <v>312</v>
      </c>
      <c r="B77" s="23">
        <v>476</v>
      </c>
      <c r="C77" t="s">
        <v>362</v>
      </c>
    </row>
    <row r="78" spans="1:3" x14ac:dyDescent="0.35">
      <c r="A78" s="23" t="s">
        <v>313</v>
      </c>
      <c r="B78" s="23">
        <v>432</v>
      </c>
      <c r="C78" t="s">
        <v>362</v>
      </c>
    </row>
    <row r="79" spans="1:3" x14ac:dyDescent="0.35">
      <c r="A79" s="23" t="s">
        <v>314</v>
      </c>
      <c r="B79" s="23">
        <v>417</v>
      </c>
      <c r="C79" t="s">
        <v>362</v>
      </c>
    </row>
    <row r="80" spans="1:3" x14ac:dyDescent="0.35">
      <c r="A80" s="23" t="s">
        <v>315</v>
      </c>
      <c r="B80" s="23">
        <v>361</v>
      </c>
      <c r="C80" t="s">
        <v>362</v>
      </c>
    </row>
    <row r="81" spans="1:3" x14ac:dyDescent="0.35">
      <c r="A81" s="23" t="s">
        <v>316</v>
      </c>
      <c r="B81" s="23">
        <v>344</v>
      </c>
      <c r="C81" t="s">
        <v>362</v>
      </c>
    </row>
    <row r="82" spans="1:3" x14ac:dyDescent="0.35">
      <c r="A82" s="23" t="s">
        <v>317</v>
      </c>
      <c r="B82" s="23">
        <v>338</v>
      </c>
      <c r="C82" t="s">
        <v>362</v>
      </c>
    </row>
    <row r="83" spans="1:3" x14ac:dyDescent="0.35">
      <c r="A83" s="23" t="s">
        <v>318</v>
      </c>
      <c r="B83" s="23">
        <v>333</v>
      </c>
      <c r="C83" t="s">
        <v>362</v>
      </c>
    </row>
    <row r="84" spans="1:3" x14ac:dyDescent="0.35">
      <c r="A84" s="23" t="s">
        <v>319</v>
      </c>
      <c r="B84" s="23">
        <v>305</v>
      </c>
      <c r="C84" t="s">
        <v>362</v>
      </c>
    </row>
    <row r="85" spans="1:3" x14ac:dyDescent="0.35">
      <c r="A85" s="23" t="s">
        <v>320</v>
      </c>
      <c r="B85" s="23">
        <v>305</v>
      </c>
      <c r="C85" t="s">
        <v>362</v>
      </c>
    </row>
    <row r="86" spans="1:3" x14ac:dyDescent="0.35">
      <c r="A86" s="23" t="s">
        <v>321</v>
      </c>
      <c r="B86" s="23">
        <v>297</v>
      </c>
      <c r="C86" t="s">
        <v>362</v>
      </c>
    </row>
    <row r="87" spans="1:3" x14ac:dyDescent="0.35">
      <c r="A87" s="23" t="s">
        <v>322</v>
      </c>
      <c r="B87" s="23">
        <v>270</v>
      </c>
      <c r="C87" t="s">
        <v>362</v>
      </c>
    </row>
    <row r="88" spans="1:3" x14ac:dyDescent="0.35">
      <c r="A88" s="23" t="s">
        <v>323</v>
      </c>
      <c r="B88" s="23">
        <v>262</v>
      </c>
      <c r="C88" t="s">
        <v>362</v>
      </c>
    </row>
    <row r="89" spans="1:3" x14ac:dyDescent="0.35">
      <c r="A89" s="23" t="s">
        <v>324</v>
      </c>
      <c r="B89" s="23">
        <v>244</v>
      </c>
      <c r="C89" t="s">
        <v>362</v>
      </c>
    </row>
    <row r="90" spans="1:3" x14ac:dyDescent="0.35">
      <c r="A90" s="23" t="s">
        <v>325</v>
      </c>
      <c r="B90" s="23">
        <v>234</v>
      </c>
      <c r="C90" t="s">
        <v>362</v>
      </c>
    </row>
    <row r="91" spans="1:3" x14ac:dyDescent="0.35">
      <c r="A91" s="23" t="s">
        <v>326</v>
      </c>
      <c r="B91" s="23">
        <v>234</v>
      </c>
      <c r="C91" t="s">
        <v>362</v>
      </c>
    </row>
    <row r="92" spans="1:3" ht="26" x14ac:dyDescent="0.35">
      <c r="A92" s="23" t="s">
        <v>327</v>
      </c>
      <c r="B92" s="23">
        <v>222</v>
      </c>
      <c r="C92" t="s">
        <v>362</v>
      </c>
    </row>
    <row r="93" spans="1:3" x14ac:dyDescent="0.35">
      <c r="A93" s="23" t="s">
        <v>328</v>
      </c>
      <c r="B93" s="23">
        <v>211</v>
      </c>
      <c r="C93" t="s">
        <v>362</v>
      </c>
    </row>
    <row r="94" spans="1:3" x14ac:dyDescent="0.35">
      <c r="A94" s="23" t="s">
        <v>329</v>
      </c>
      <c r="B94" s="23">
        <v>206</v>
      </c>
      <c r="C94" t="s">
        <v>362</v>
      </c>
    </row>
    <row r="95" spans="1:3" x14ac:dyDescent="0.35">
      <c r="A95" s="23" t="s">
        <v>330</v>
      </c>
      <c r="B95" s="23">
        <v>200</v>
      </c>
      <c r="C95" t="s">
        <v>362</v>
      </c>
    </row>
    <row r="96" spans="1:3" x14ac:dyDescent="0.35">
      <c r="A96" s="23" t="s">
        <v>331</v>
      </c>
      <c r="B96" s="23">
        <v>200</v>
      </c>
      <c r="C96" t="s">
        <v>362</v>
      </c>
    </row>
    <row r="97" spans="1:4" x14ac:dyDescent="0.35">
      <c r="A97" s="23" t="s">
        <v>332</v>
      </c>
      <c r="B97" s="23">
        <v>185</v>
      </c>
      <c r="C97" t="s">
        <v>362</v>
      </c>
    </row>
    <row r="98" spans="1:4" x14ac:dyDescent="0.35">
      <c r="A98" s="23" t="s">
        <v>333</v>
      </c>
      <c r="B98" s="23">
        <v>171</v>
      </c>
      <c r="C98" t="s">
        <v>362</v>
      </c>
    </row>
    <row r="99" spans="1:4" x14ac:dyDescent="0.35">
      <c r="A99" s="23" t="s">
        <v>334</v>
      </c>
      <c r="B99" s="23">
        <v>164</v>
      </c>
      <c r="C99" t="s">
        <v>362</v>
      </c>
    </row>
    <row r="100" spans="1:4" ht="26" x14ac:dyDescent="0.35">
      <c r="A100" s="23" t="s">
        <v>335</v>
      </c>
      <c r="B100" s="23">
        <v>163</v>
      </c>
      <c r="C100" t="s">
        <v>362</v>
      </c>
    </row>
    <row r="101" spans="1:4" x14ac:dyDescent="0.35">
      <c r="A101" s="23" t="s">
        <v>336</v>
      </c>
      <c r="B101" s="23">
        <v>160</v>
      </c>
      <c r="C101" t="s">
        <v>362</v>
      </c>
    </row>
    <row r="102" spans="1:4" x14ac:dyDescent="0.35">
      <c r="A102" s="23" t="s">
        <v>252</v>
      </c>
      <c r="B102" s="23">
        <v>2635</v>
      </c>
      <c r="C102" t="s">
        <v>363</v>
      </c>
    </row>
    <row r="103" spans="1:4" x14ac:dyDescent="0.35">
      <c r="A103" s="23" t="s">
        <v>258</v>
      </c>
      <c r="B103" s="23">
        <v>1632</v>
      </c>
      <c r="C103" t="s">
        <v>363</v>
      </c>
      <c r="D103" s="24"/>
    </row>
    <row r="104" spans="1:4" x14ac:dyDescent="0.35">
      <c r="A104" s="23" t="s">
        <v>256</v>
      </c>
      <c r="B104" s="23">
        <v>1404</v>
      </c>
      <c r="C104" t="s">
        <v>363</v>
      </c>
    </row>
    <row r="105" spans="1:4" x14ac:dyDescent="0.35">
      <c r="A105" s="23" t="s">
        <v>253</v>
      </c>
      <c r="B105" s="23">
        <v>1103</v>
      </c>
      <c r="C105" t="s">
        <v>363</v>
      </c>
    </row>
    <row r="106" spans="1:4" x14ac:dyDescent="0.35">
      <c r="A106" s="23" t="s">
        <v>251</v>
      </c>
      <c r="B106" s="23">
        <v>714</v>
      </c>
      <c r="C106" t="s">
        <v>363</v>
      </c>
    </row>
    <row r="107" spans="1:4" x14ac:dyDescent="0.35">
      <c r="A107" s="23" t="s">
        <v>261</v>
      </c>
      <c r="B107" s="23">
        <v>626</v>
      </c>
      <c r="C107" t="s">
        <v>363</v>
      </c>
    </row>
    <row r="108" spans="1:4" x14ac:dyDescent="0.35">
      <c r="A108" s="23" t="s">
        <v>255</v>
      </c>
      <c r="B108" s="23">
        <v>447</v>
      </c>
      <c r="C108" t="s">
        <v>363</v>
      </c>
    </row>
    <row r="109" spans="1:4" x14ac:dyDescent="0.35">
      <c r="A109" s="23" t="s">
        <v>262</v>
      </c>
      <c r="B109" s="23">
        <v>429</v>
      </c>
      <c r="C109" t="s">
        <v>363</v>
      </c>
    </row>
    <row r="110" spans="1:4" x14ac:dyDescent="0.35">
      <c r="A110" s="23" t="s">
        <v>283</v>
      </c>
      <c r="B110" s="23">
        <v>415</v>
      </c>
      <c r="C110" t="s">
        <v>363</v>
      </c>
    </row>
    <row r="111" spans="1:4" x14ac:dyDescent="0.35">
      <c r="A111" s="23" t="s">
        <v>305</v>
      </c>
      <c r="B111" s="23">
        <v>309</v>
      </c>
      <c r="C111" t="s">
        <v>363</v>
      </c>
    </row>
    <row r="112" spans="1:4" x14ac:dyDescent="0.35">
      <c r="A112" s="23" t="s">
        <v>264</v>
      </c>
      <c r="B112" s="23">
        <v>258</v>
      </c>
      <c r="C112" t="s">
        <v>363</v>
      </c>
    </row>
    <row r="113" spans="1:3" x14ac:dyDescent="0.35">
      <c r="A113" s="23" t="s">
        <v>257</v>
      </c>
      <c r="B113" s="23">
        <v>243</v>
      </c>
      <c r="C113" t="s">
        <v>363</v>
      </c>
    </row>
    <row r="114" spans="1:3" x14ac:dyDescent="0.35">
      <c r="A114" s="23" t="s">
        <v>78</v>
      </c>
      <c r="B114" s="23">
        <v>218</v>
      </c>
      <c r="C114" t="s">
        <v>363</v>
      </c>
    </row>
    <row r="115" spans="1:3" x14ac:dyDescent="0.35">
      <c r="A115" s="23" t="s">
        <v>88</v>
      </c>
      <c r="B115" s="23">
        <v>217</v>
      </c>
      <c r="C115" t="s">
        <v>363</v>
      </c>
    </row>
    <row r="116" spans="1:3" x14ac:dyDescent="0.35">
      <c r="A116" s="23" t="s">
        <v>270</v>
      </c>
      <c r="B116" s="23">
        <v>205</v>
      </c>
      <c r="C116" t="s">
        <v>363</v>
      </c>
    </row>
    <row r="117" spans="1:3" x14ac:dyDescent="0.35">
      <c r="A117" s="23" t="s">
        <v>92</v>
      </c>
      <c r="B117" s="23">
        <v>202</v>
      </c>
      <c r="C117" t="s">
        <v>363</v>
      </c>
    </row>
    <row r="118" spans="1:3" x14ac:dyDescent="0.35">
      <c r="A118" s="23" t="s">
        <v>254</v>
      </c>
      <c r="B118" s="23">
        <v>191</v>
      </c>
      <c r="C118" t="s">
        <v>363</v>
      </c>
    </row>
    <row r="119" spans="1:3" x14ac:dyDescent="0.35">
      <c r="A119" s="23" t="s">
        <v>277</v>
      </c>
      <c r="B119" s="23">
        <v>170</v>
      </c>
      <c r="C119" t="s">
        <v>363</v>
      </c>
    </row>
    <row r="120" spans="1:3" x14ac:dyDescent="0.35">
      <c r="A120" s="23" t="s">
        <v>109</v>
      </c>
      <c r="B120" s="23">
        <v>155</v>
      </c>
      <c r="C120" t="s">
        <v>363</v>
      </c>
    </row>
    <row r="121" spans="1:3" x14ac:dyDescent="0.35">
      <c r="A121" s="23" t="s">
        <v>334</v>
      </c>
      <c r="B121" s="23">
        <v>148</v>
      </c>
      <c r="C121" t="s">
        <v>363</v>
      </c>
    </row>
    <row r="122" spans="1:3" x14ac:dyDescent="0.35">
      <c r="A122" s="23" t="s">
        <v>120</v>
      </c>
      <c r="B122" s="23">
        <v>147</v>
      </c>
      <c r="C122" t="s">
        <v>363</v>
      </c>
    </row>
    <row r="123" spans="1:3" x14ac:dyDescent="0.35">
      <c r="A123" s="23" t="s">
        <v>98</v>
      </c>
      <c r="B123" s="23">
        <v>145</v>
      </c>
      <c r="C123" t="s">
        <v>363</v>
      </c>
    </row>
    <row r="124" spans="1:3" x14ac:dyDescent="0.35">
      <c r="A124" s="23" t="s">
        <v>276</v>
      </c>
      <c r="B124" s="23">
        <v>139</v>
      </c>
      <c r="C124" t="s">
        <v>363</v>
      </c>
    </row>
    <row r="125" spans="1:3" x14ac:dyDescent="0.35">
      <c r="A125" s="23" t="s">
        <v>313</v>
      </c>
      <c r="B125" s="23">
        <v>138</v>
      </c>
      <c r="C125" t="s">
        <v>363</v>
      </c>
    </row>
    <row r="126" spans="1:3" x14ac:dyDescent="0.35">
      <c r="A126" s="23" t="s">
        <v>123</v>
      </c>
      <c r="B126" s="23">
        <v>133</v>
      </c>
      <c r="C126" t="s">
        <v>363</v>
      </c>
    </row>
    <row r="127" spans="1:3" x14ac:dyDescent="0.35">
      <c r="A127" s="23" t="s">
        <v>329</v>
      </c>
      <c r="B127" s="23">
        <v>130</v>
      </c>
      <c r="C127" t="s">
        <v>363</v>
      </c>
    </row>
    <row r="128" spans="1:3" x14ac:dyDescent="0.35">
      <c r="A128" s="23" t="s">
        <v>259</v>
      </c>
      <c r="B128" s="23">
        <v>128</v>
      </c>
      <c r="C128" t="s">
        <v>363</v>
      </c>
    </row>
    <row r="129" spans="1:3" x14ac:dyDescent="0.35">
      <c r="A129" s="23" t="s">
        <v>268</v>
      </c>
      <c r="B129" s="23">
        <v>122</v>
      </c>
      <c r="C129" t="s">
        <v>363</v>
      </c>
    </row>
    <row r="130" spans="1:3" x14ac:dyDescent="0.35">
      <c r="A130" s="23" t="s">
        <v>95</v>
      </c>
      <c r="B130" s="23">
        <v>120</v>
      </c>
      <c r="C130" t="s">
        <v>363</v>
      </c>
    </row>
    <row r="131" spans="1:3" x14ac:dyDescent="0.35">
      <c r="A131" s="23" t="s">
        <v>307</v>
      </c>
      <c r="B131" s="23">
        <v>98</v>
      </c>
      <c r="C131" t="s">
        <v>363</v>
      </c>
    </row>
    <row r="132" spans="1:3" x14ac:dyDescent="0.35">
      <c r="A132" s="23" t="s">
        <v>260</v>
      </c>
      <c r="B132" s="23">
        <v>93</v>
      </c>
      <c r="C132" t="s">
        <v>363</v>
      </c>
    </row>
    <row r="133" spans="1:3" x14ac:dyDescent="0.35">
      <c r="A133" s="23" t="s">
        <v>143</v>
      </c>
      <c r="B133" s="23">
        <v>85</v>
      </c>
      <c r="C133" t="s">
        <v>363</v>
      </c>
    </row>
    <row r="134" spans="1:3" x14ac:dyDescent="0.35">
      <c r="A134" s="23" t="s">
        <v>149</v>
      </c>
      <c r="B134" s="23">
        <v>77</v>
      </c>
      <c r="C134" t="s">
        <v>363</v>
      </c>
    </row>
    <row r="135" spans="1:3" x14ac:dyDescent="0.35">
      <c r="A135" s="23" t="s">
        <v>336</v>
      </c>
      <c r="B135" s="23">
        <v>71</v>
      </c>
      <c r="C135" t="s">
        <v>363</v>
      </c>
    </row>
    <row r="136" spans="1:3" x14ac:dyDescent="0.35">
      <c r="A136" s="23" t="s">
        <v>271</v>
      </c>
      <c r="B136" s="23">
        <v>64</v>
      </c>
      <c r="C136" t="s">
        <v>363</v>
      </c>
    </row>
    <row r="137" spans="1:3" x14ac:dyDescent="0.35">
      <c r="A137" s="23" t="s">
        <v>274</v>
      </c>
      <c r="B137" s="23">
        <v>59</v>
      </c>
      <c r="C137" t="s">
        <v>363</v>
      </c>
    </row>
    <row r="138" spans="1:3" x14ac:dyDescent="0.35">
      <c r="A138" s="23" t="s">
        <v>282</v>
      </c>
      <c r="B138" s="23">
        <v>59</v>
      </c>
      <c r="C138" t="s">
        <v>363</v>
      </c>
    </row>
    <row r="139" spans="1:3" x14ac:dyDescent="0.35">
      <c r="A139" s="23" t="s">
        <v>312</v>
      </c>
      <c r="B139" s="23">
        <v>57</v>
      </c>
      <c r="C139" t="s">
        <v>363</v>
      </c>
    </row>
    <row r="140" spans="1:3" x14ac:dyDescent="0.35">
      <c r="A140" s="23" t="s">
        <v>331</v>
      </c>
      <c r="B140" s="23">
        <v>54</v>
      </c>
      <c r="C140" t="s">
        <v>363</v>
      </c>
    </row>
    <row r="141" spans="1:3" x14ac:dyDescent="0.35">
      <c r="A141" s="23" t="s">
        <v>300</v>
      </c>
      <c r="B141" s="23">
        <v>54</v>
      </c>
      <c r="C141" t="s">
        <v>363</v>
      </c>
    </row>
    <row r="142" spans="1:3" x14ac:dyDescent="0.35">
      <c r="A142" s="23" t="s">
        <v>177</v>
      </c>
      <c r="B142" s="23">
        <v>53</v>
      </c>
      <c r="C142" t="s">
        <v>363</v>
      </c>
    </row>
    <row r="143" spans="1:3" x14ac:dyDescent="0.35">
      <c r="A143" s="23" t="s">
        <v>190</v>
      </c>
      <c r="B143" s="23">
        <v>52</v>
      </c>
      <c r="C143" t="s">
        <v>363</v>
      </c>
    </row>
    <row r="144" spans="1:3" x14ac:dyDescent="0.35">
      <c r="A144" s="23" t="s">
        <v>165</v>
      </c>
      <c r="B144" s="23">
        <v>52</v>
      </c>
      <c r="C144" t="s">
        <v>363</v>
      </c>
    </row>
    <row r="145" spans="1:3" x14ac:dyDescent="0.35">
      <c r="A145" s="23" t="s">
        <v>200</v>
      </c>
      <c r="B145" s="23">
        <v>48</v>
      </c>
      <c r="C145" t="s">
        <v>363</v>
      </c>
    </row>
    <row r="146" spans="1:3" ht="39" x14ac:dyDescent="0.35">
      <c r="A146" s="23" t="s">
        <v>279</v>
      </c>
      <c r="B146" s="23">
        <v>43</v>
      </c>
      <c r="C146" t="s">
        <v>363</v>
      </c>
    </row>
    <row r="147" spans="1:3" x14ac:dyDescent="0.35">
      <c r="A147" s="23" t="s">
        <v>272</v>
      </c>
      <c r="B147" s="23">
        <v>42</v>
      </c>
      <c r="C147" t="s">
        <v>363</v>
      </c>
    </row>
    <row r="148" spans="1:3" x14ac:dyDescent="0.35">
      <c r="A148" s="23" t="s">
        <v>337</v>
      </c>
      <c r="B148" s="23">
        <v>40</v>
      </c>
      <c r="C148" t="s">
        <v>363</v>
      </c>
    </row>
    <row r="149" spans="1:3" x14ac:dyDescent="0.35">
      <c r="A149" s="23" t="s">
        <v>338</v>
      </c>
      <c r="B149" s="23">
        <v>35</v>
      </c>
      <c r="C149" t="s">
        <v>363</v>
      </c>
    </row>
    <row r="150" spans="1:3" x14ac:dyDescent="0.35">
      <c r="A150" s="23" t="s">
        <v>339</v>
      </c>
      <c r="B150" s="23">
        <v>34</v>
      </c>
      <c r="C150" t="s">
        <v>363</v>
      </c>
    </row>
    <row r="151" spans="1:3" x14ac:dyDescent="0.35">
      <c r="A151" s="23" t="s">
        <v>299</v>
      </c>
      <c r="B151" s="23">
        <v>33</v>
      </c>
      <c r="C151" t="s">
        <v>363</v>
      </c>
    </row>
    <row r="152" spans="1:3" x14ac:dyDescent="0.35">
      <c r="A152" s="23" t="s">
        <v>309</v>
      </c>
      <c r="B152" s="23">
        <v>33</v>
      </c>
      <c r="C152" t="s">
        <v>363</v>
      </c>
    </row>
    <row r="153" spans="1:3" x14ac:dyDescent="0.35">
      <c r="A153" s="23" t="s">
        <v>284</v>
      </c>
      <c r="B153" s="23">
        <v>31</v>
      </c>
      <c r="C153" t="s">
        <v>363</v>
      </c>
    </row>
    <row r="154" spans="1:3" x14ac:dyDescent="0.35">
      <c r="A154" s="23" t="s">
        <v>265</v>
      </c>
      <c r="B154" s="23">
        <v>31</v>
      </c>
      <c r="C154" t="s">
        <v>363</v>
      </c>
    </row>
    <row r="155" spans="1:3" x14ac:dyDescent="0.35">
      <c r="A155" s="23" t="s">
        <v>266</v>
      </c>
      <c r="B155" s="23">
        <v>30</v>
      </c>
      <c r="C155" t="s">
        <v>363</v>
      </c>
    </row>
    <row r="156" spans="1:3" x14ac:dyDescent="0.35">
      <c r="A156" s="23" t="s">
        <v>263</v>
      </c>
      <c r="B156" s="23">
        <v>30</v>
      </c>
      <c r="C156" t="s">
        <v>363</v>
      </c>
    </row>
    <row r="157" spans="1:3" x14ac:dyDescent="0.35">
      <c r="A157" s="23" t="s">
        <v>286</v>
      </c>
      <c r="B157" s="23">
        <v>29</v>
      </c>
      <c r="C157" t="s">
        <v>363</v>
      </c>
    </row>
    <row r="158" spans="1:3" x14ac:dyDescent="0.35">
      <c r="A158" s="23" t="s">
        <v>281</v>
      </c>
      <c r="B158" s="23">
        <v>26</v>
      </c>
      <c r="C158" t="s">
        <v>363</v>
      </c>
    </row>
    <row r="159" spans="1:3" x14ac:dyDescent="0.35">
      <c r="A159" s="23" t="s">
        <v>292</v>
      </c>
      <c r="B159" s="23">
        <v>24</v>
      </c>
      <c r="C159" t="s">
        <v>363</v>
      </c>
    </row>
    <row r="160" spans="1:3" x14ac:dyDescent="0.35">
      <c r="A160" s="23" t="s">
        <v>285</v>
      </c>
      <c r="B160" s="23">
        <v>24</v>
      </c>
      <c r="C160" t="s">
        <v>363</v>
      </c>
    </row>
    <row r="161" spans="1:3" x14ac:dyDescent="0.35">
      <c r="A161" s="23" t="s">
        <v>290</v>
      </c>
      <c r="B161" s="23">
        <v>24</v>
      </c>
      <c r="C161" t="s">
        <v>363</v>
      </c>
    </row>
    <row r="162" spans="1:3" ht="26" x14ac:dyDescent="0.35">
      <c r="A162" s="23" t="s">
        <v>311</v>
      </c>
      <c r="B162" s="23">
        <v>23</v>
      </c>
      <c r="C162" t="s">
        <v>363</v>
      </c>
    </row>
    <row r="163" spans="1:3" x14ac:dyDescent="0.35">
      <c r="A163" s="23" t="s">
        <v>340</v>
      </c>
      <c r="B163" s="23">
        <v>23</v>
      </c>
      <c r="C163" t="s">
        <v>363</v>
      </c>
    </row>
    <row r="164" spans="1:3" x14ac:dyDescent="0.35">
      <c r="A164" s="23" t="s">
        <v>341</v>
      </c>
      <c r="B164" s="23">
        <v>23</v>
      </c>
      <c r="C164" t="s">
        <v>363</v>
      </c>
    </row>
    <row r="165" spans="1:3" x14ac:dyDescent="0.35">
      <c r="A165" s="23" t="s">
        <v>342</v>
      </c>
      <c r="B165" s="23">
        <v>21</v>
      </c>
      <c r="C165" t="s">
        <v>363</v>
      </c>
    </row>
    <row r="166" spans="1:3" x14ac:dyDescent="0.35">
      <c r="A166" s="23" t="s">
        <v>267</v>
      </c>
      <c r="B166" s="23">
        <v>20</v>
      </c>
      <c r="C166" t="s">
        <v>363</v>
      </c>
    </row>
    <row r="167" spans="1:3" x14ac:dyDescent="0.35">
      <c r="A167" s="23" t="s">
        <v>296</v>
      </c>
      <c r="B167" s="23">
        <v>20</v>
      </c>
      <c r="C167" t="s">
        <v>363</v>
      </c>
    </row>
    <row r="168" spans="1:3" x14ac:dyDescent="0.35">
      <c r="A168" s="23" t="s">
        <v>343</v>
      </c>
      <c r="B168" s="23">
        <v>20</v>
      </c>
      <c r="C168" t="s">
        <v>363</v>
      </c>
    </row>
    <row r="169" spans="1:3" x14ac:dyDescent="0.35">
      <c r="A169" s="23" t="s">
        <v>322</v>
      </c>
      <c r="B169" s="23">
        <v>19</v>
      </c>
      <c r="C169" t="s">
        <v>363</v>
      </c>
    </row>
    <row r="170" spans="1:3" x14ac:dyDescent="0.35">
      <c r="A170" s="23" t="s">
        <v>344</v>
      </c>
      <c r="B170" s="23">
        <v>19</v>
      </c>
      <c r="C170" t="s">
        <v>363</v>
      </c>
    </row>
    <row r="171" spans="1:3" x14ac:dyDescent="0.35">
      <c r="A171" s="23" t="s">
        <v>289</v>
      </c>
      <c r="B171" s="23">
        <v>19</v>
      </c>
      <c r="C171" t="s">
        <v>363</v>
      </c>
    </row>
    <row r="172" spans="1:3" x14ac:dyDescent="0.35">
      <c r="A172" s="23" t="s">
        <v>269</v>
      </c>
      <c r="B172" s="23">
        <v>19</v>
      </c>
      <c r="C172" t="s">
        <v>363</v>
      </c>
    </row>
    <row r="173" spans="1:3" x14ac:dyDescent="0.35">
      <c r="A173" s="23" t="s">
        <v>324</v>
      </c>
      <c r="B173" s="23">
        <v>19</v>
      </c>
      <c r="C173" t="s">
        <v>363</v>
      </c>
    </row>
    <row r="174" spans="1:3" x14ac:dyDescent="0.35">
      <c r="A174" s="23" t="s">
        <v>293</v>
      </c>
      <c r="B174" s="23">
        <v>18</v>
      </c>
      <c r="C174" t="s">
        <v>363</v>
      </c>
    </row>
    <row r="175" spans="1:3" x14ac:dyDescent="0.35">
      <c r="A175" s="23" t="s">
        <v>297</v>
      </c>
      <c r="B175" s="23">
        <v>17</v>
      </c>
      <c r="C175" t="s">
        <v>363</v>
      </c>
    </row>
    <row r="176" spans="1:3" x14ac:dyDescent="0.35">
      <c r="A176" s="23" t="s">
        <v>308</v>
      </c>
      <c r="B176" s="23">
        <v>17</v>
      </c>
      <c r="C176" t="s">
        <v>363</v>
      </c>
    </row>
    <row r="177" spans="1:3" x14ac:dyDescent="0.35">
      <c r="A177" s="23" t="s">
        <v>291</v>
      </c>
      <c r="B177" s="23">
        <v>16</v>
      </c>
      <c r="C177" t="s">
        <v>363</v>
      </c>
    </row>
    <row r="178" spans="1:3" x14ac:dyDescent="0.35">
      <c r="A178" s="23" t="s">
        <v>345</v>
      </c>
      <c r="B178" s="23">
        <v>14</v>
      </c>
      <c r="C178" t="s">
        <v>363</v>
      </c>
    </row>
    <row r="179" spans="1:3" x14ac:dyDescent="0.35">
      <c r="A179" s="23" t="s">
        <v>346</v>
      </c>
      <c r="B179" s="23">
        <v>14</v>
      </c>
      <c r="C179" t="s">
        <v>363</v>
      </c>
    </row>
    <row r="180" spans="1:3" x14ac:dyDescent="0.35">
      <c r="A180" s="23" t="s">
        <v>301</v>
      </c>
      <c r="B180" s="23">
        <v>12</v>
      </c>
      <c r="C180" t="s">
        <v>363</v>
      </c>
    </row>
    <row r="181" spans="1:3" x14ac:dyDescent="0.35">
      <c r="A181" s="23" t="s">
        <v>275</v>
      </c>
      <c r="B181" s="23">
        <v>11</v>
      </c>
      <c r="C181" t="s">
        <v>363</v>
      </c>
    </row>
    <row r="182" spans="1:3" ht="26" x14ac:dyDescent="0.35">
      <c r="A182" s="23" t="s">
        <v>335</v>
      </c>
      <c r="B182" s="23">
        <v>10</v>
      </c>
      <c r="C182" t="s">
        <v>363</v>
      </c>
    </row>
    <row r="183" spans="1:3" x14ac:dyDescent="0.35">
      <c r="A183" s="23" t="s">
        <v>347</v>
      </c>
      <c r="B183" s="23">
        <v>10</v>
      </c>
      <c r="C183" t="s">
        <v>363</v>
      </c>
    </row>
    <row r="184" spans="1:3" x14ac:dyDescent="0.35">
      <c r="A184" s="23" t="s">
        <v>294</v>
      </c>
      <c r="B184" s="23">
        <v>10</v>
      </c>
      <c r="C184" t="s">
        <v>363</v>
      </c>
    </row>
    <row r="185" spans="1:3" x14ac:dyDescent="0.35">
      <c r="A185" s="23" t="s">
        <v>348</v>
      </c>
      <c r="B185" s="23">
        <v>9</v>
      </c>
      <c r="C185" t="s">
        <v>363</v>
      </c>
    </row>
    <row r="186" spans="1:3" x14ac:dyDescent="0.35">
      <c r="A186" s="23" t="s">
        <v>349</v>
      </c>
      <c r="B186" s="23">
        <v>8</v>
      </c>
      <c r="C186" t="s">
        <v>363</v>
      </c>
    </row>
    <row r="187" spans="1:3" x14ac:dyDescent="0.35">
      <c r="A187" s="23" t="s">
        <v>287</v>
      </c>
      <c r="B187" s="23">
        <v>8</v>
      </c>
      <c r="C187" t="s">
        <v>363</v>
      </c>
    </row>
    <row r="188" spans="1:3" x14ac:dyDescent="0.35">
      <c r="A188" s="23" t="s">
        <v>350</v>
      </c>
      <c r="B188" s="23">
        <v>7</v>
      </c>
      <c r="C188" t="s">
        <v>363</v>
      </c>
    </row>
    <row r="189" spans="1:3" x14ac:dyDescent="0.35">
      <c r="A189" s="23" t="s">
        <v>310</v>
      </c>
      <c r="B189" s="23">
        <v>7</v>
      </c>
      <c r="C189" t="s">
        <v>363</v>
      </c>
    </row>
    <row r="190" spans="1:3" x14ac:dyDescent="0.35">
      <c r="A190" s="23" t="s">
        <v>351</v>
      </c>
      <c r="B190" s="23">
        <v>7</v>
      </c>
      <c r="C190" t="s">
        <v>363</v>
      </c>
    </row>
    <row r="191" spans="1:3" x14ac:dyDescent="0.35">
      <c r="A191" s="23" t="s">
        <v>332</v>
      </c>
      <c r="B191" s="23">
        <v>7</v>
      </c>
      <c r="C191" t="s">
        <v>363</v>
      </c>
    </row>
    <row r="192" spans="1:3" x14ac:dyDescent="0.35">
      <c r="A192" s="23" t="s">
        <v>298</v>
      </c>
      <c r="B192" s="23">
        <v>6</v>
      </c>
      <c r="C192" t="s">
        <v>363</v>
      </c>
    </row>
    <row r="193" spans="1:5" x14ac:dyDescent="0.35">
      <c r="A193" s="23" t="s">
        <v>352</v>
      </c>
      <c r="B193" s="23">
        <v>6</v>
      </c>
      <c r="C193" t="s">
        <v>363</v>
      </c>
    </row>
    <row r="194" spans="1:5" ht="26" x14ac:dyDescent="0.35">
      <c r="A194" s="23" t="s">
        <v>353</v>
      </c>
      <c r="B194" s="23">
        <v>6</v>
      </c>
      <c r="C194" t="s">
        <v>363</v>
      </c>
    </row>
    <row r="195" spans="1:5" x14ac:dyDescent="0.35">
      <c r="A195" s="23" t="s">
        <v>354</v>
      </c>
      <c r="B195" s="23">
        <v>6</v>
      </c>
      <c r="C195" t="s">
        <v>363</v>
      </c>
    </row>
    <row r="196" spans="1:5" x14ac:dyDescent="0.35">
      <c r="A196" s="23" t="s">
        <v>319</v>
      </c>
      <c r="B196" s="23">
        <v>5</v>
      </c>
      <c r="C196" t="s">
        <v>363</v>
      </c>
    </row>
    <row r="197" spans="1:5" x14ac:dyDescent="0.35">
      <c r="A197" s="23" t="s">
        <v>278</v>
      </c>
      <c r="B197" s="23">
        <v>5</v>
      </c>
      <c r="C197" t="s">
        <v>363</v>
      </c>
    </row>
    <row r="198" spans="1:5" x14ac:dyDescent="0.35">
      <c r="A198" s="23" t="s">
        <v>355</v>
      </c>
      <c r="B198" s="23">
        <v>5</v>
      </c>
      <c r="C198" t="s">
        <v>363</v>
      </c>
    </row>
    <row r="199" spans="1:5" x14ac:dyDescent="0.35">
      <c r="A199" s="23" t="s">
        <v>356</v>
      </c>
      <c r="B199" s="23">
        <v>5</v>
      </c>
      <c r="C199" t="s">
        <v>363</v>
      </c>
    </row>
    <row r="200" spans="1:5" x14ac:dyDescent="0.35">
      <c r="A200" s="23" t="s">
        <v>357</v>
      </c>
      <c r="B200" s="23">
        <v>5</v>
      </c>
      <c r="C200" t="s">
        <v>363</v>
      </c>
    </row>
    <row r="201" spans="1:5" x14ac:dyDescent="0.35">
      <c r="A201" s="23" t="s">
        <v>280</v>
      </c>
      <c r="B201" s="23">
        <v>4</v>
      </c>
      <c r="C201" t="s">
        <v>363</v>
      </c>
    </row>
    <row r="202" spans="1:5" x14ac:dyDescent="0.35">
      <c r="A202" s="23" t="s">
        <v>358</v>
      </c>
      <c r="B202" s="23">
        <v>2</v>
      </c>
      <c r="C202" t="s">
        <v>363</v>
      </c>
    </row>
    <row r="203" spans="1:5" x14ac:dyDescent="0.35">
      <c r="A203" s="23" t="s">
        <v>493</v>
      </c>
      <c r="B203" s="23">
        <v>333.33</v>
      </c>
      <c r="C203" t="s">
        <v>510</v>
      </c>
    </row>
    <row r="204" spans="1:5" x14ac:dyDescent="0.35">
      <c r="A204" s="23" t="s">
        <v>356</v>
      </c>
      <c r="B204" s="23">
        <v>118.28</v>
      </c>
      <c r="C204" t="s">
        <v>510</v>
      </c>
    </row>
    <row r="205" spans="1:5" x14ac:dyDescent="0.35">
      <c r="A205" s="23" t="s">
        <v>494</v>
      </c>
      <c r="B205" s="23">
        <v>50</v>
      </c>
      <c r="C205" t="s">
        <v>510</v>
      </c>
    </row>
    <row r="206" spans="1:5" x14ac:dyDescent="0.35">
      <c r="A206" s="23" t="s">
        <v>495</v>
      </c>
      <c r="B206" s="23">
        <v>38.46</v>
      </c>
      <c r="C206" t="s">
        <v>510</v>
      </c>
    </row>
    <row r="207" spans="1:5" x14ac:dyDescent="0.35">
      <c r="A207" s="23" t="s">
        <v>310</v>
      </c>
      <c r="B207" s="23">
        <v>28</v>
      </c>
      <c r="C207" t="s">
        <v>510</v>
      </c>
      <c r="E207" s="29" t="s">
        <v>368</v>
      </c>
    </row>
    <row r="208" spans="1:5" x14ac:dyDescent="0.35">
      <c r="A208" s="23" t="s">
        <v>332</v>
      </c>
      <c r="B208" s="23">
        <v>26.02</v>
      </c>
      <c r="C208" t="s">
        <v>510</v>
      </c>
      <c r="E208" s="29" t="s">
        <v>369</v>
      </c>
    </row>
    <row r="209" spans="1:10" x14ac:dyDescent="0.35">
      <c r="A209" s="23" t="s">
        <v>496</v>
      </c>
      <c r="B209" s="23">
        <v>17.54</v>
      </c>
      <c r="C209" t="s">
        <v>510</v>
      </c>
    </row>
    <row r="210" spans="1:10" x14ac:dyDescent="0.35">
      <c r="A210" s="23" t="s">
        <v>497</v>
      </c>
      <c r="B210" s="23">
        <v>16.13</v>
      </c>
      <c r="C210" t="s">
        <v>510</v>
      </c>
      <c r="E210" s="25" t="s">
        <v>366</v>
      </c>
      <c r="F210" s="25" t="s">
        <v>365</v>
      </c>
    </row>
    <row r="211" spans="1:10" x14ac:dyDescent="0.35">
      <c r="A211" s="23" t="s">
        <v>261</v>
      </c>
      <c r="B211" s="23">
        <v>15.54</v>
      </c>
      <c r="C211" t="s">
        <v>510</v>
      </c>
      <c r="E211" s="25" t="s">
        <v>364</v>
      </c>
      <c r="F211" t="s">
        <v>362</v>
      </c>
      <c r="G211" t="s">
        <v>363</v>
      </c>
      <c r="H211" t="str">
        <f>F211</f>
        <v>Fall</v>
      </c>
      <c r="I211" t="str">
        <f>G211</f>
        <v>Todesfall</v>
      </c>
      <c r="J211" t="s">
        <v>367</v>
      </c>
    </row>
    <row r="212" spans="1:10" x14ac:dyDescent="0.35">
      <c r="A212" s="23" t="s">
        <v>498</v>
      </c>
      <c r="B212" s="23">
        <v>15.38</v>
      </c>
      <c r="C212" t="s">
        <v>510</v>
      </c>
      <c r="E212" s="26" t="s">
        <v>297</v>
      </c>
      <c r="F212" s="27">
        <v>837</v>
      </c>
      <c r="G212" s="27">
        <v>17</v>
      </c>
      <c r="H212">
        <f t="shared" ref="H212:H275" si="0">F212</f>
        <v>837</v>
      </c>
      <c r="I212">
        <f t="shared" ref="I212:I275" si="1">G212</f>
        <v>17</v>
      </c>
      <c r="J212" s="28">
        <f>I212/H212</f>
        <v>2.0310633213859019E-2</v>
      </c>
    </row>
    <row r="213" spans="1:10" x14ac:dyDescent="0.35">
      <c r="A213" s="23" t="s">
        <v>339</v>
      </c>
      <c r="B213" s="23">
        <v>15.12</v>
      </c>
      <c r="C213" t="s">
        <v>510</v>
      </c>
      <c r="E213" s="26" t="s">
        <v>264</v>
      </c>
      <c r="F213" s="27">
        <v>7618</v>
      </c>
      <c r="G213" s="27">
        <v>258</v>
      </c>
      <c r="H213">
        <f t="shared" si="0"/>
        <v>7618</v>
      </c>
      <c r="I213">
        <f t="shared" si="1"/>
        <v>258</v>
      </c>
      <c r="J213" s="28">
        <f t="shared" ref="J213" si="2">I213/H213</f>
        <v>3.3867156734050934E-2</v>
      </c>
    </row>
    <row r="214" spans="1:10" x14ac:dyDescent="0.35">
      <c r="A214" s="23" t="s">
        <v>322</v>
      </c>
      <c r="B214" s="23">
        <v>14.18</v>
      </c>
      <c r="C214" t="s">
        <v>510</v>
      </c>
      <c r="E214" s="26" t="s">
        <v>354</v>
      </c>
      <c r="F214" s="27"/>
      <c r="G214" s="27">
        <v>6</v>
      </c>
      <c r="H214">
        <f t="shared" si="0"/>
        <v>0</v>
      </c>
      <c r="I214">
        <f t="shared" si="1"/>
        <v>6</v>
      </c>
    </row>
    <row r="215" spans="1:10" x14ac:dyDescent="0.35">
      <c r="A215" s="23" t="s">
        <v>329</v>
      </c>
      <c r="B215" s="23">
        <v>13.01</v>
      </c>
      <c r="C215" t="s">
        <v>510</v>
      </c>
      <c r="E215" s="26" t="s">
        <v>312</v>
      </c>
      <c r="F215" s="27">
        <v>476</v>
      </c>
      <c r="G215" s="27">
        <v>57</v>
      </c>
      <c r="H215">
        <f t="shared" si="0"/>
        <v>476</v>
      </c>
      <c r="I215">
        <f t="shared" si="1"/>
        <v>57</v>
      </c>
      <c r="J215" s="28">
        <f t="shared" ref="J215:J216" si="3">I215/H215</f>
        <v>0.11974789915966387</v>
      </c>
    </row>
    <row r="216" spans="1:10" x14ac:dyDescent="0.35">
      <c r="A216" s="23" t="s">
        <v>262</v>
      </c>
      <c r="B216" s="23">
        <v>12.9</v>
      </c>
      <c r="C216" t="s">
        <v>510</v>
      </c>
      <c r="E216" s="26" t="s">
        <v>261</v>
      </c>
      <c r="F216" s="27">
        <v>10209</v>
      </c>
      <c r="G216" s="27">
        <v>626</v>
      </c>
      <c r="H216">
        <f t="shared" si="0"/>
        <v>10209</v>
      </c>
      <c r="I216">
        <f t="shared" si="1"/>
        <v>626</v>
      </c>
      <c r="J216" s="28">
        <f t="shared" si="3"/>
        <v>6.13184445097463E-2</v>
      </c>
    </row>
    <row r="217" spans="1:10" x14ac:dyDescent="0.35">
      <c r="A217" s="23" t="s">
        <v>276</v>
      </c>
      <c r="B217" s="23">
        <v>12.45</v>
      </c>
      <c r="C217" t="s">
        <v>510</v>
      </c>
      <c r="E217" s="26" t="s">
        <v>358</v>
      </c>
      <c r="F217" s="27"/>
      <c r="G217" s="27">
        <v>2</v>
      </c>
      <c r="H217">
        <f t="shared" si="0"/>
        <v>0</v>
      </c>
      <c r="I217">
        <f t="shared" si="1"/>
        <v>2</v>
      </c>
    </row>
    <row r="218" spans="1:10" x14ac:dyDescent="0.35">
      <c r="A218" s="23" t="s">
        <v>499</v>
      </c>
      <c r="B218" s="23">
        <v>12.27</v>
      </c>
      <c r="C218" t="s">
        <v>510</v>
      </c>
      <c r="E218" s="26" t="s">
        <v>254</v>
      </c>
      <c r="F218" s="27">
        <v>37553</v>
      </c>
      <c r="G218" s="27">
        <v>191</v>
      </c>
      <c r="H218">
        <f t="shared" si="0"/>
        <v>37553</v>
      </c>
      <c r="I218">
        <f t="shared" si="1"/>
        <v>191</v>
      </c>
      <c r="J218" s="28">
        <f t="shared" ref="J218:J224" si="4">I218/H218</f>
        <v>5.0861449151865367E-3</v>
      </c>
    </row>
    <row r="219" spans="1:10" x14ac:dyDescent="0.35">
      <c r="A219" s="23" t="s">
        <v>319</v>
      </c>
      <c r="B219" s="23">
        <v>12.22</v>
      </c>
      <c r="C219" t="s">
        <v>510</v>
      </c>
      <c r="E219" s="26" t="s">
        <v>287</v>
      </c>
      <c r="F219" s="27">
        <v>1325</v>
      </c>
      <c r="G219" s="27">
        <v>8</v>
      </c>
      <c r="H219">
        <f t="shared" si="0"/>
        <v>1325</v>
      </c>
      <c r="I219">
        <f t="shared" si="1"/>
        <v>8</v>
      </c>
      <c r="J219" s="28">
        <f t="shared" si="4"/>
        <v>6.0377358490566035E-3</v>
      </c>
    </row>
    <row r="220" spans="1:10" x14ac:dyDescent="0.35">
      <c r="A220" s="23" t="s">
        <v>143</v>
      </c>
      <c r="B220" s="23">
        <v>11.85</v>
      </c>
      <c r="C220" t="s">
        <v>510</v>
      </c>
      <c r="E220" s="26" t="s">
        <v>298</v>
      </c>
      <c r="F220" s="27">
        <v>814</v>
      </c>
      <c r="G220" s="27">
        <v>6</v>
      </c>
      <c r="H220">
        <f t="shared" si="0"/>
        <v>814</v>
      </c>
      <c r="I220">
        <f t="shared" si="1"/>
        <v>6</v>
      </c>
      <c r="J220" s="28">
        <f t="shared" si="4"/>
        <v>7.3710073710073713E-3</v>
      </c>
    </row>
    <row r="221" spans="1:10" x14ac:dyDescent="0.35">
      <c r="A221" s="23" t="s">
        <v>500</v>
      </c>
      <c r="B221" s="23">
        <v>11.72</v>
      </c>
      <c r="C221" t="s">
        <v>510</v>
      </c>
      <c r="E221" s="26" t="s">
        <v>279</v>
      </c>
      <c r="F221" s="27">
        <v>1676</v>
      </c>
      <c r="G221" s="27">
        <v>43</v>
      </c>
      <c r="H221">
        <f t="shared" si="0"/>
        <v>1676</v>
      </c>
      <c r="I221">
        <f t="shared" si="1"/>
        <v>43</v>
      </c>
      <c r="J221" s="28">
        <f t="shared" si="4"/>
        <v>2.5656324582338901E-2</v>
      </c>
    </row>
    <row r="222" spans="1:10" x14ac:dyDescent="0.35">
      <c r="A222" s="23" t="s">
        <v>501</v>
      </c>
      <c r="B222" s="23">
        <v>11.7</v>
      </c>
      <c r="C222" t="s">
        <v>510</v>
      </c>
      <c r="E222" s="26" t="s">
        <v>274</v>
      </c>
      <c r="F222" s="27">
        <v>231</v>
      </c>
      <c r="G222" s="27">
        <v>59</v>
      </c>
      <c r="H222">
        <f t="shared" si="0"/>
        <v>231</v>
      </c>
      <c r="I222">
        <f t="shared" si="1"/>
        <v>59</v>
      </c>
      <c r="J222" s="28">
        <f t="shared" si="4"/>
        <v>0.25541125541125542</v>
      </c>
    </row>
    <row r="223" spans="1:10" x14ac:dyDescent="0.35">
      <c r="A223" s="23" t="s">
        <v>165</v>
      </c>
      <c r="B223" s="23">
        <v>11.36</v>
      </c>
      <c r="C223" t="s">
        <v>510</v>
      </c>
      <c r="E223" s="26" t="s">
        <v>335</v>
      </c>
      <c r="F223" s="27">
        <v>163</v>
      </c>
      <c r="G223" s="27">
        <v>10</v>
      </c>
      <c r="H223">
        <f t="shared" si="0"/>
        <v>163</v>
      </c>
      <c r="I223">
        <f t="shared" si="1"/>
        <v>10</v>
      </c>
      <c r="J223" s="28">
        <f t="shared" si="4"/>
        <v>6.1349693251533742E-2</v>
      </c>
    </row>
    <row r="224" spans="1:10" x14ac:dyDescent="0.35">
      <c r="A224" s="23" t="s">
        <v>341</v>
      </c>
      <c r="B224" s="23">
        <v>11.26</v>
      </c>
      <c r="C224" t="s">
        <v>510</v>
      </c>
      <c r="E224" s="26" t="s">
        <v>258</v>
      </c>
      <c r="F224" s="27">
        <v>17219</v>
      </c>
      <c r="G224" s="27">
        <v>1632</v>
      </c>
      <c r="H224">
        <f t="shared" si="0"/>
        <v>17219</v>
      </c>
      <c r="I224">
        <f t="shared" si="1"/>
        <v>1632</v>
      </c>
      <c r="J224" s="28">
        <f t="shared" si="4"/>
        <v>9.4779023172077356E-2</v>
      </c>
    </row>
    <row r="225" spans="1:10" x14ac:dyDescent="0.35">
      <c r="A225" s="23" t="s">
        <v>317</v>
      </c>
      <c r="B225" s="23">
        <v>11.24</v>
      </c>
      <c r="C225" t="s">
        <v>510</v>
      </c>
      <c r="E225" s="26" t="s">
        <v>302</v>
      </c>
      <c r="F225" s="27">
        <v>786</v>
      </c>
      <c r="G225" s="27"/>
      <c r="H225">
        <f t="shared" si="0"/>
        <v>786</v>
      </c>
      <c r="I225">
        <f t="shared" si="1"/>
        <v>0</v>
      </c>
    </row>
    <row r="226" spans="1:10" x14ac:dyDescent="0.35">
      <c r="A226" s="23" t="s">
        <v>351</v>
      </c>
      <c r="B226" s="23">
        <v>11.22</v>
      </c>
      <c r="C226" t="s">
        <v>510</v>
      </c>
      <c r="E226" s="26" t="s">
        <v>337</v>
      </c>
      <c r="F226" s="27"/>
      <c r="G226" s="27">
        <v>40</v>
      </c>
      <c r="H226">
        <f t="shared" si="0"/>
        <v>0</v>
      </c>
      <c r="I226">
        <f t="shared" si="1"/>
        <v>40</v>
      </c>
    </row>
    <row r="227" spans="1:10" x14ac:dyDescent="0.35">
      <c r="A227" s="23" t="s">
        <v>502</v>
      </c>
      <c r="B227" s="23">
        <v>11.17</v>
      </c>
      <c r="C227" t="s">
        <v>510</v>
      </c>
      <c r="E227" s="26" t="s">
        <v>109</v>
      </c>
      <c r="F227" s="27">
        <v>12258</v>
      </c>
      <c r="G227" s="27">
        <v>155</v>
      </c>
      <c r="H227">
        <f t="shared" si="0"/>
        <v>12258</v>
      </c>
      <c r="I227">
        <f t="shared" si="1"/>
        <v>155</v>
      </c>
      <c r="J227" s="28">
        <f t="shared" ref="J227:J229" si="5">I227/H227</f>
        <v>1.2644803393702072E-2</v>
      </c>
    </row>
    <row r="228" spans="1:10" x14ac:dyDescent="0.35">
      <c r="A228" s="23" t="s">
        <v>265</v>
      </c>
      <c r="B228" s="23">
        <v>10.9</v>
      </c>
      <c r="C228" t="s">
        <v>510</v>
      </c>
      <c r="E228" s="26" t="s">
        <v>251</v>
      </c>
      <c r="F228" s="27">
        <v>62871</v>
      </c>
      <c r="G228" s="27">
        <v>714</v>
      </c>
      <c r="H228">
        <f t="shared" si="0"/>
        <v>62871</v>
      </c>
      <c r="I228">
        <f t="shared" si="1"/>
        <v>714</v>
      </c>
      <c r="J228" s="28">
        <f t="shared" si="5"/>
        <v>1.1356587297800258E-2</v>
      </c>
    </row>
    <row r="229" spans="1:10" x14ac:dyDescent="0.35">
      <c r="A229" s="23" t="s">
        <v>348</v>
      </c>
      <c r="B229" s="23">
        <v>10.88</v>
      </c>
      <c r="C229" t="s">
        <v>510</v>
      </c>
      <c r="E229" s="26" t="s">
        <v>165</v>
      </c>
      <c r="F229" s="27">
        <v>1596</v>
      </c>
      <c r="G229" s="27">
        <v>52</v>
      </c>
      <c r="H229">
        <f t="shared" si="0"/>
        <v>1596</v>
      </c>
      <c r="I229">
        <f t="shared" si="1"/>
        <v>52</v>
      </c>
      <c r="J229" s="28">
        <f t="shared" si="5"/>
        <v>3.2581453634085211E-2</v>
      </c>
    </row>
    <row r="230" spans="1:10" x14ac:dyDescent="0.35">
      <c r="A230" s="23" t="s">
        <v>357</v>
      </c>
      <c r="B230" s="23">
        <v>10.75</v>
      </c>
      <c r="C230" t="s">
        <v>510</v>
      </c>
      <c r="E230" s="26" t="s">
        <v>306</v>
      </c>
      <c r="F230" s="27">
        <v>651</v>
      </c>
      <c r="G230" s="27"/>
      <c r="H230">
        <f t="shared" si="0"/>
        <v>651</v>
      </c>
      <c r="I230">
        <f t="shared" si="1"/>
        <v>0</v>
      </c>
    </row>
    <row r="231" spans="1:10" x14ac:dyDescent="0.35">
      <c r="A231" s="23" t="s">
        <v>287</v>
      </c>
      <c r="B231" s="23">
        <v>10.11</v>
      </c>
      <c r="C231" t="s">
        <v>510</v>
      </c>
      <c r="E231" s="26" t="s">
        <v>327</v>
      </c>
      <c r="F231" s="27">
        <v>222</v>
      </c>
      <c r="G231" s="27"/>
      <c r="H231">
        <f t="shared" si="0"/>
        <v>222</v>
      </c>
      <c r="I231">
        <f t="shared" si="1"/>
        <v>0</v>
      </c>
    </row>
    <row r="232" spans="1:10" x14ac:dyDescent="0.35">
      <c r="A232" s="23" t="s">
        <v>253</v>
      </c>
      <c r="B232" s="23">
        <v>10.06</v>
      </c>
      <c r="C232" t="s">
        <v>510</v>
      </c>
      <c r="E232" s="26" t="s">
        <v>257</v>
      </c>
      <c r="F232" s="27">
        <v>19893</v>
      </c>
      <c r="G232" s="27">
        <v>243</v>
      </c>
      <c r="H232">
        <f t="shared" si="0"/>
        <v>19893</v>
      </c>
      <c r="I232">
        <f t="shared" si="1"/>
        <v>243</v>
      </c>
      <c r="J232" s="28">
        <f t="shared" ref="J232:J236" si="6">I232/H232</f>
        <v>1.2215352133916453E-2</v>
      </c>
    </row>
    <row r="233" spans="1:10" ht="39" x14ac:dyDescent="0.35">
      <c r="A233" s="23" t="s">
        <v>279</v>
      </c>
      <c r="B233" s="23">
        <v>10.050000000000001</v>
      </c>
      <c r="C233" t="s">
        <v>510</v>
      </c>
      <c r="E233" s="26" t="s">
        <v>311</v>
      </c>
      <c r="F233" s="27">
        <v>491</v>
      </c>
      <c r="G233" s="27">
        <v>23</v>
      </c>
      <c r="H233">
        <f t="shared" si="0"/>
        <v>491</v>
      </c>
      <c r="I233">
        <f t="shared" si="1"/>
        <v>23</v>
      </c>
      <c r="J233" s="28">
        <f t="shared" si="6"/>
        <v>4.684317718940937E-2</v>
      </c>
    </row>
    <row r="234" spans="1:10" x14ac:dyDescent="0.35">
      <c r="A234" s="23" t="s">
        <v>263</v>
      </c>
      <c r="B234" s="23">
        <v>10.050000000000001</v>
      </c>
      <c r="C234" t="s">
        <v>510</v>
      </c>
      <c r="E234" s="26" t="s">
        <v>95</v>
      </c>
      <c r="F234" s="27">
        <v>2251</v>
      </c>
      <c r="G234" s="27">
        <v>120</v>
      </c>
      <c r="H234">
        <f t="shared" si="0"/>
        <v>2251</v>
      </c>
      <c r="I234">
        <f t="shared" si="1"/>
        <v>120</v>
      </c>
      <c r="J234" s="28">
        <f t="shared" si="6"/>
        <v>5.3309640159928923E-2</v>
      </c>
    </row>
    <row r="235" spans="1:10" x14ac:dyDescent="0.35">
      <c r="A235" s="23" t="s">
        <v>331</v>
      </c>
      <c r="B235" s="23">
        <v>9.99</v>
      </c>
      <c r="C235" t="s">
        <v>510</v>
      </c>
      <c r="E235" s="26" t="s">
        <v>299</v>
      </c>
      <c r="F235" s="27">
        <v>800</v>
      </c>
      <c r="G235" s="27">
        <v>33</v>
      </c>
      <c r="H235">
        <f t="shared" si="0"/>
        <v>800</v>
      </c>
      <c r="I235">
        <f t="shared" si="1"/>
        <v>33</v>
      </c>
      <c r="J235" s="28">
        <f t="shared" si="6"/>
        <v>4.1250000000000002E-2</v>
      </c>
    </row>
    <row r="236" spans="1:10" x14ac:dyDescent="0.35">
      <c r="A236" s="23" t="s">
        <v>309</v>
      </c>
      <c r="B236" s="23">
        <v>9.82</v>
      </c>
      <c r="C236" t="s">
        <v>510</v>
      </c>
      <c r="E236" s="26" t="s">
        <v>322</v>
      </c>
      <c r="F236" s="27">
        <v>270</v>
      </c>
      <c r="G236" s="27">
        <v>19</v>
      </c>
      <c r="H236">
        <f t="shared" si="0"/>
        <v>270</v>
      </c>
      <c r="I236">
        <f t="shared" si="1"/>
        <v>19</v>
      </c>
      <c r="J236" s="28">
        <f t="shared" si="6"/>
        <v>7.0370370370370375E-2</v>
      </c>
    </row>
    <row r="237" spans="1:10" x14ac:dyDescent="0.35">
      <c r="A237" s="23" t="s">
        <v>338</v>
      </c>
      <c r="B237" s="23">
        <v>9.7100000000000009</v>
      </c>
      <c r="C237" t="s">
        <v>510</v>
      </c>
      <c r="E237" s="26" t="s">
        <v>326</v>
      </c>
      <c r="F237" s="27">
        <v>234</v>
      </c>
      <c r="G237" s="27"/>
      <c r="H237">
        <f t="shared" si="0"/>
        <v>234</v>
      </c>
      <c r="I237">
        <f t="shared" si="1"/>
        <v>0</v>
      </c>
    </row>
    <row r="238" spans="1:10" x14ac:dyDescent="0.35">
      <c r="A238" s="23" t="s">
        <v>503</v>
      </c>
      <c r="B238" s="23">
        <v>9.6199999999999992</v>
      </c>
      <c r="C238" t="s">
        <v>510</v>
      </c>
      <c r="E238" s="26" t="s">
        <v>320</v>
      </c>
      <c r="F238" s="27">
        <v>305</v>
      </c>
      <c r="G238" s="27"/>
      <c r="H238">
        <f t="shared" si="0"/>
        <v>305</v>
      </c>
      <c r="I238">
        <f t="shared" si="1"/>
        <v>0</v>
      </c>
    </row>
    <row r="239" spans="1:10" x14ac:dyDescent="0.35">
      <c r="A239" s="23" t="s">
        <v>307</v>
      </c>
      <c r="B239" s="23">
        <v>9.4499999999999993</v>
      </c>
      <c r="C239" t="s">
        <v>510</v>
      </c>
      <c r="E239" s="26" t="s">
        <v>305</v>
      </c>
      <c r="F239" s="27">
        <v>691</v>
      </c>
      <c r="G239" s="27">
        <v>309</v>
      </c>
      <c r="H239">
        <f t="shared" si="0"/>
        <v>691</v>
      </c>
      <c r="I239">
        <f t="shared" si="1"/>
        <v>309</v>
      </c>
      <c r="J239" s="28">
        <f t="shared" ref="J239:J240" si="7">I239/H239</f>
        <v>0.447178002894356</v>
      </c>
    </row>
    <row r="240" spans="1:10" x14ac:dyDescent="0.35">
      <c r="A240" s="23" t="s">
        <v>324</v>
      </c>
      <c r="B240" s="23">
        <v>9.41</v>
      </c>
      <c r="C240" t="s">
        <v>510</v>
      </c>
      <c r="E240" s="26" t="s">
        <v>332</v>
      </c>
      <c r="F240" s="27">
        <v>185</v>
      </c>
      <c r="G240" s="27">
        <v>7</v>
      </c>
      <c r="H240">
        <f t="shared" si="0"/>
        <v>185</v>
      </c>
      <c r="I240">
        <f t="shared" si="1"/>
        <v>7</v>
      </c>
      <c r="J240" s="28">
        <f t="shared" si="7"/>
        <v>3.783783783783784E-2</v>
      </c>
    </row>
    <row r="241" spans="1:10" x14ac:dyDescent="0.35">
      <c r="A241" s="23" t="s">
        <v>109</v>
      </c>
      <c r="B241" s="23">
        <v>9.1300000000000008</v>
      </c>
      <c r="C241" t="s">
        <v>510</v>
      </c>
      <c r="E241" s="26" t="s">
        <v>342</v>
      </c>
      <c r="F241" s="27"/>
      <c r="G241" s="27">
        <v>21</v>
      </c>
      <c r="H241">
        <f t="shared" si="0"/>
        <v>0</v>
      </c>
      <c r="I241">
        <f t="shared" si="1"/>
        <v>21</v>
      </c>
    </row>
    <row r="242" spans="1:10" x14ac:dyDescent="0.35">
      <c r="A242" s="23" t="s">
        <v>254</v>
      </c>
      <c r="B242" s="23">
        <v>8.9700000000000006</v>
      </c>
      <c r="C242" t="s">
        <v>510</v>
      </c>
      <c r="E242" s="26" t="s">
        <v>276</v>
      </c>
      <c r="F242" s="27">
        <v>2149</v>
      </c>
      <c r="G242" s="27">
        <v>139</v>
      </c>
      <c r="H242">
        <f t="shared" si="0"/>
        <v>2149</v>
      </c>
      <c r="I242">
        <f t="shared" si="1"/>
        <v>139</v>
      </c>
      <c r="J242" s="28">
        <f>I242/H242</f>
        <v>6.4681247091670543E-2</v>
      </c>
    </row>
    <row r="243" spans="1:10" x14ac:dyDescent="0.35">
      <c r="A243" s="23" t="s">
        <v>95</v>
      </c>
      <c r="B243" s="23">
        <v>8.81</v>
      </c>
      <c r="C243" t="s">
        <v>510</v>
      </c>
      <c r="E243" s="26" t="s">
        <v>357</v>
      </c>
      <c r="F243" s="27"/>
      <c r="G243" s="27">
        <v>5</v>
      </c>
      <c r="H243">
        <f t="shared" si="0"/>
        <v>0</v>
      </c>
      <c r="I243">
        <f t="shared" si="1"/>
        <v>5</v>
      </c>
    </row>
    <row r="244" spans="1:10" x14ac:dyDescent="0.35">
      <c r="A244" s="23" t="s">
        <v>258</v>
      </c>
      <c r="B244" s="23">
        <v>8.42</v>
      </c>
      <c r="C244" t="s">
        <v>510</v>
      </c>
      <c r="E244" s="26" t="s">
        <v>317</v>
      </c>
      <c r="F244" s="27">
        <v>338</v>
      </c>
      <c r="G244" s="27"/>
      <c r="H244">
        <f t="shared" si="0"/>
        <v>338</v>
      </c>
      <c r="I244">
        <f t="shared" si="1"/>
        <v>0</v>
      </c>
    </row>
    <row r="245" spans="1:10" x14ac:dyDescent="0.35">
      <c r="A245" s="23" t="s">
        <v>252</v>
      </c>
      <c r="B245" s="23">
        <v>8.3699999999999992</v>
      </c>
      <c r="C245" t="s">
        <v>510</v>
      </c>
      <c r="E245" s="26" t="s">
        <v>293</v>
      </c>
      <c r="F245" s="27">
        <v>117</v>
      </c>
      <c r="G245" s="27">
        <v>18</v>
      </c>
      <c r="H245">
        <f t="shared" si="0"/>
        <v>117</v>
      </c>
      <c r="I245">
        <f t="shared" si="1"/>
        <v>18</v>
      </c>
      <c r="J245" s="28">
        <f t="shared" ref="J245:J251" si="8">I245/H245</f>
        <v>0.15384615384615385</v>
      </c>
    </row>
    <row r="246" spans="1:10" x14ac:dyDescent="0.35">
      <c r="A246" s="23" t="s">
        <v>190</v>
      </c>
      <c r="B246" s="23">
        <v>8.19</v>
      </c>
      <c r="C246" t="s">
        <v>510</v>
      </c>
      <c r="E246" s="26" t="s">
        <v>308</v>
      </c>
      <c r="F246" s="27">
        <v>560</v>
      </c>
      <c r="G246" s="27">
        <v>17</v>
      </c>
      <c r="H246">
        <f t="shared" si="0"/>
        <v>560</v>
      </c>
      <c r="I246">
        <f t="shared" si="1"/>
        <v>17</v>
      </c>
      <c r="J246" s="28">
        <f t="shared" si="8"/>
        <v>3.0357142857142857E-2</v>
      </c>
    </row>
    <row r="247" spans="1:10" x14ac:dyDescent="0.35">
      <c r="A247" s="23" t="s">
        <v>346</v>
      </c>
      <c r="B247" s="23">
        <v>7.76</v>
      </c>
      <c r="C247" t="s">
        <v>510</v>
      </c>
      <c r="E247" s="26" t="s">
        <v>256</v>
      </c>
      <c r="F247" s="27">
        <v>28465</v>
      </c>
      <c r="G247" s="27">
        <v>1404</v>
      </c>
      <c r="H247">
        <f t="shared" si="0"/>
        <v>28465</v>
      </c>
      <c r="I247">
        <f t="shared" si="1"/>
        <v>1404</v>
      </c>
      <c r="J247" s="28">
        <f t="shared" si="8"/>
        <v>4.9323730897593537E-2</v>
      </c>
    </row>
    <row r="248" spans="1:10" x14ac:dyDescent="0.35">
      <c r="A248" s="23" t="s">
        <v>88</v>
      </c>
      <c r="B248" s="23">
        <v>7.44</v>
      </c>
      <c r="C248" t="s">
        <v>510</v>
      </c>
      <c r="E248" s="26" t="s">
        <v>294</v>
      </c>
      <c r="F248" s="27">
        <v>1098</v>
      </c>
      <c r="G248" s="27">
        <v>10</v>
      </c>
      <c r="H248">
        <f t="shared" si="0"/>
        <v>1098</v>
      </c>
      <c r="I248">
        <f t="shared" si="1"/>
        <v>10</v>
      </c>
      <c r="J248" s="28">
        <f t="shared" si="8"/>
        <v>9.1074681238615673E-3</v>
      </c>
    </row>
    <row r="249" spans="1:10" x14ac:dyDescent="0.35">
      <c r="A249" s="23" t="s">
        <v>296</v>
      </c>
      <c r="B249" s="23">
        <v>7.4</v>
      </c>
      <c r="C249" t="s">
        <v>510</v>
      </c>
      <c r="E249" s="26" t="s">
        <v>272</v>
      </c>
      <c r="F249" s="27">
        <v>288</v>
      </c>
      <c r="G249" s="27">
        <v>42</v>
      </c>
      <c r="H249">
        <f t="shared" si="0"/>
        <v>288</v>
      </c>
      <c r="I249">
        <f t="shared" si="1"/>
        <v>42</v>
      </c>
      <c r="J249" s="28">
        <f t="shared" si="8"/>
        <v>0.14583333333333334</v>
      </c>
    </row>
    <row r="250" spans="1:10" x14ac:dyDescent="0.35">
      <c r="A250" s="23" t="s">
        <v>255</v>
      </c>
      <c r="B250" s="23">
        <v>7.26</v>
      </c>
      <c r="C250" t="s">
        <v>510</v>
      </c>
      <c r="E250" s="26" t="s">
        <v>120</v>
      </c>
      <c r="F250" s="27">
        <v>3672</v>
      </c>
      <c r="G250" s="27">
        <v>147</v>
      </c>
      <c r="H250">
        <f t="shared" si="0"/>
        <v>3672</v>
      </c>
      <c r="I250">
        <f t="shared" si="1"/>
        <v>147</v>
      </c>
      <c r="J250" s="28">
        <f t="shared" si="8"/>
        <v>4.0032679738562088E-2</v>
      </c>
    </row>
    <row r="251" spans="1:10" x14ac:dyDescent="0.35">
      <c r="A251" s="23" t="s">
        <v>336</v>
      </c>
      <c r="B251" s="23">
        <v>7.21</v>
      </c>
      <c r="C251" t="s">
        <v>510</v>
      </c>
      <c r="E251" s="26" t="s">
        <v>292</v>
      </c>
      <c r="F251" s="27">
        <v>1173</v>
      </c>
      <c r="G251" s="27">
        <v>24</v>
      </c>
      <c r="H251">
        <f t="shared" si="0"/>
        <v>1173</v>
      </c>
      <c r="I251">
        <f t="shared" si="1"/>
        <v>24</v>
      </c>
      <c r="J251" s="28">
        <f t="shared" si="8"/>
        <v>2.0460358056265986E-2</v>
      </c>
    </row>
    <row r="252" spans="1:10" x14ac:dyDescent="0.35">
      <c r="A252" s="23" t="s">
        <v>347</v>
      </c>
      <c r="B252" s="23">
        <v>7.1</v>
      </c>
      <c r="C252" t="s">
        <v>510</v>
      </c>
      <c r="E252" s="26" t="s">
        <v>330</v>
      </c>
      <c r="F252" s="27">
        <v>200</v>
      </c>
      <c r="G252" s="27"/>
      <c r="H252">
        <f t="shared" si="0"/>
        <v>200</v>
      </c>
      <c r="I252">
        <f t="shared" si="1"/>
        <v>0</v>
      </c>
    </row>
    <row r="253" spans="1:10" x14ac:dyDescent="0.35">
      <c r="A253" s="23" t="s">
        <v>256</v>
      </c>
      <c r="B253" s="23">
        <v>7.09</v>
      </c>
      <c r="C253" t="s">
        <v>510</v>
      </c>
      <c r="E253" s="26" t="s">
        <v>143</v>
      </c>
      <c r="F253" s="27">
        <v>1719</v>
      </c>
      <c r="G253" s="27">
        <v>85</v>
      </c>
      <c r="H253">
        <f t="shared" si="0"/>
        <v>1719</v>
      </c>
      <c r="I253">
        <f t="shared" si="1"/>
        <v>85</v>
      </c>
      <c r="J253" s="28">
        <f>I253/H253</f>
        <v>4.9447353112274578E-2</v>
      </c>
    </row>
    <row r="254" spans="1:10" x14ac:dyDescent="0.35">
      <c r="A254" s="23" t="s">
        <v>340</v>
      </c>
      <c r="B254" s="23">
        <v>7</v>
      </c>
      <c r="C254" t="s">
        <v>510</v>
      </c>
      <c r="E254" s="26" t="s">
        <v>273</v>
      </c>
      <c r="F254" s="27">
        <v>247</v>
      </c>
      <c r="G254" s="27"/>
      <c r="H254">
        <f t="shared" si="0"/>
        <v>247</v>
      </c>
      <c r="I254">
        <f t="shared" si="1"/>
        <v>0</v>
      </c>
    </row>
    <row r="255" spans="1:10" x14ac:dyDescent="0.35">
      <c r="A255" s="23" t="s">
        <v>313</v>
      </c>
      <c r="B255" s="23">
        <v>6.3</v>
      </c>
      <c r="C255" t="s">
        <v>510</v>
      </c>
      <c r="E255" s="26" t="s">
        <v>350</v>
      </c>
      <c r="F255" s="27"/>
      <c r="G255" s="27">
        <v>7</v>
      </c>
      <c r="H255">
        <f t="shared" si="0"/>
        <v>0</v>
      </c>
      <c r="I255">
        <f t="shared" si="1"/>
        <v>7</v>
      </c>
    </row>
    <row r="256" spans="1:10" x14ac:dyDescent="0.35">
      <c r="A256" s="23" t="s">
        <v>349</v>
      </c>
      <c r="B256" s="23">
        <v>6.21</v>
      </c>
      <c r="C256" t="s">
        <v>510</v>
      </c>
      <c r="E256" s="26" t="s">
        <v>98</v>
      </c>
      <c r="F256" s="27">
        <v>5022</v>
      </c>
      <c r="G256" s="27">
        <v>145</v>
      </c>
      <c r="H256">
        <f t="shared" si="0"/>
        <v>5022</v>
      </c>
      <c r="I256">
        <f t="shared" si="1"/>
        <v>145</v>
      </c>
      <c r="J256" s="28">
        <f t="shared" ref="J256:J257" si="9">I256/H256</f>
        <v>2.8872958980485863E-2</v>
      </c>
    </row>
    <row r="257" spans="1:10" x14ac:dyDescent="0.35">
      <c r="A257" s="23" t="s">
        <v>330</v>
      </c>
      <c r="B257" s="23">
        <v>6.19</v>
      </c>
      <c r="C257" t="s">
        <v>510</v>
      </c>
      <c r="E257" s="26" t="s">
        <v>284</v>
      </c>
      <c r="F257" s="27">
        <v>1381</v>
      </c>
      <c r="G257" s="27">
        <v>31</v>
      </c>
      <c r="H257">
        <f t="shared" si="0"/>
        <v>1381</v>
      </c>
      <c r="I257">
        <f t="shared" si="1"/>
        <v>31</v>
      </c>
      <c r="J257" s="28">
        <f t="shared" si="9"/>
        <v>2.2447501810282405E-2</v>
      </c>
    </row>
    <row r="258" spans="1:10" x14ac:dyDescent="0.35">
      <c r="A258" s="23" t="s">
        <v>318</v>
      </c>
      <c r="B258" s="23">
        <v>6.17</v>
      </c>
      <c r="C258" t="s">
        <v>510</v>
      </c>
      <c r="E258" s="26" t="s">
        <v>325</v>
      </c>
      <c r="F258" s="27">
        <v>234</v>
      </c>
      <c r="G258" s="27"/>
      <c r="H258">
        <f t="shared" si="0"/>
        <v>234</v>
      </c>
      <c r="I258">
        <f t="shared" si="1"/>
        <v>0</v>
      </c>
    </row>
    <row r="259" spans="1:10" x14ac:dyDescent="0.35">
      <c r="A259" s="23" t="s">
        <v>286</v>
      </c>
      <c r="B259" s="23">
        <v>6.03</v>
      </c>
      <c r="C259" t="s">
        <v>510</v>
      </c>
      <c r="E259" s="26" t="s">
        <v>269</v>
      </c>
      <c r="F259" s="27">
        <v>3031</v>
      </c>
      <c r="G259" s="27">
        <v>19</v>
      </c>
      <c r="H259">
        <f t="shared" si="0"/>
        <v>3031</v>
      </c>
      <c r="I259">
        <f t="shared" si="1"/>
        <v>19</v>
      </c>
      <c r="J259" s="28">
        <f>I259/H259</f>
        <v>6.2685582316067308E-3</v>
      </c>
    </row>
    <row r="260" spans="1:10" x14ac:dyDescent="0.35">
      <c r="A260" s="23" t="s">
        <v>274</v>
      </c>
      <c r="B260" s="23">
        <v>5.98</v>
      </c>
      <c r="C260" t="s">
        <v>510</v>
      </c>
      <c r="E260" s="26" t="s">
        <v>352</v>
      </c>
      <c r="F260" s="27"/>
      <c r="G260" s="27">
        <v>6</v>
      </c>
      <c r="H260">
        <f t="shared" si="0"/>
        <v>0</v>
      </c>
      <c r="I260">
        <f t="shared" si="1"/>
        <v>6</v>
      </c>
    </row>
    <row r="261" spans="1:10" x14ac:dyDescent="0.35">
      <c r="A261" s="23" t="s">
        <v>281</v>
      </c>
      <c r="B261" s="23">
        <v>5.89</v>
      </c>
      <c r="C261" t="s">
        <v>510</v>
      </c>
      <c r="E261" s="26" t="s">
        <v>262</v>
      </c>
      <c r="F261" s="27">
        <v>10156</v>
      </c>
      <c r="G261" s="27">
        <v>429</v>
      </c>
      <c r="H261">
        <f t="shared" si="0"/>
        <v>10156</v>
      </c>
      <c r="I261">
        <f t="shared" si="1"/>
        <v>429</v>
      </c>
      <c r="J261" s="28">
        <f>I261/H261</f>
        <v>4.2241039779440721E-2</v>
      </c>
    </row>
    <row r="262" spans="1:10" x14ac:dyDescent="0.35">
      <c r="A262" s="23" t="s">
        <v>504</v>
      </c>
      <c r="B262" s="23">
        <v>5.81</v>
      </c>
      <c r="C262" t="s">
        <v>510</v>
      </c>
      <c r="E262" s="26" t="s">
        <v>347</v>
      </c>
      <c r="F262" s="27"/>
      <c r="G262" s="27">
        <v>10</v>
      </c>
      <c r="H262">
        <f t="shared" si="0"/>
        <v>0</v>
      </c>
      <c r="I262">
        <f t="shared" si="1"/>
        <v>10</v>
      </c>
    </row>
    <row r="263" spans="1:10" x14ac:dyDescent="0.35">
      <c r="A263" s="23" t="s">
        <v>268</v>
      </c>
      <c r="B263" s="23">
        <v>5.73</v>
      </c>
      <c r="C263" t="s">
        <v>510</v>
      </c>
      <c r="E263" s="26" t="s">
        <v>314</v>
      </c>
      <c r="F263" s="27">
        <v>417</v>
      </c>
      <c r="G263" s="27"/>
      <c r="H263">
        <f t="shared" si="0"/>
        <v>417</v>
      </c>
      <c r="I263">
        <f t="shared" si="1"/>
        <v>0</v>
      </c>
    </row>
    <row r="264" spans="1:10" x14ac:dyDescent="0.35">
      <c r="A264" s="23" t="s">
        <v>283</v>
      </c>
      <c r="B264" s="23">
        <v>5.55</v>
      </c>
      <c r="C264" t="s">
        <v>510</v>
      </c>
      <c r="E264" s="26" t="s">
        <v>270</v>
      </c>
      <c r="F264" s="27">
        <v>2912</v>
      </c>
      <c r="G264" s="27">
        <v>205</v>
      </c>
      <c r="H264">
        <f t="shared" si="0"/>
        <v>2912</v>
      </c>
      <c r="I264">
        <f t="shared" si="1"/>
        <v>205</v>
      </c>
      <c r="J264" s="28">
        <f t="shared" ref="J264:J265" si="10">I264/H264</f>
        <v>7.0398351648351648E-2</v>
      </c>
    </row>
    <row r="265" spans="1:10" x14ac:dyDescent="0.35">
      <c r="A265" s="23" t="s">
        <v>299</v>
      </c>
      <c r="B265" s="23">
        <v>5.35</v>
      </c>
      <c r="C265" t="s">
        <v>510</v>
      </c>
      <c r="E265" s="26" t="s">
        <v>277</v>
      </c>
      <c r="F265" s="27">
        <v>2032</v>
      </c>
      <c r="G265" s="27">
        <v>170</v>
      </c>
      <c r="H265">
        <f t="shared" si="0"/>
        <v>2032</v>
      </c>
      <c r="I265">
        <f t="shared" si="1"/>
        <v>170</v>
      </c>
      <c r="J265" s="28">
        <f t="shared" si="10"/>
        <v>8.366141732283465E-2</v>
      </c>
    </row>
    <row r="266" spans="1:10" x14ac:dyDescent="0.35">
      <c r="A266" s="23" t="s">
        <v>292</v>
      </c>
      <c r="B266" s="23">
        <v>5.32</v>
      </c>
      <c r="C266" t="s">
        <v>510</v>
      </c>
      <c r="E266" s="26" t="s">
        <v>346</v>
      </c>
      <c r="F266" s="27"/>
      <c r="G266" s="27">
        <v>14</v>
      </c>
      <c r="H266">
        <f t="shared" si="0"/>
        <v>0</v>
      </c>
      <c r="I266">
        <f t="shared" si="1"/>
        <v>14</v>
      </c>
    </row>
    <row r="267" spans="1:10" x14ac:dyDescent="0.35">
      <c r="A267" s="23" t="s">
        <v>337</v>
      </c>
      <c r="B267" s="23">
        <v>5.3</v>
      </c>
      <c r="C267" t="s">
        <v>510</v>
      </c>
      <c r="E267" s="26" t="s">
        <v>281</v>
      </c>
      <c r="F267" s="27">
        <v>15</v>
      </c>
      <c r="G267" s="27">
        <v>26</v>
      </c>
      <c r="H267">
        <f t="shared" si="0"/>
        <v>15</v>
      </c>
      <c r="I267">
        <f t="shared" si="1"/>
        <v>26</v>
      </c>
      <c r="J267" s="28">
        <f t="shared" ref="J267:J269" si="11">I267/H267</f>
        <v>1.7333333333333334</v>
      </c>
    </row>
    <row r="268" spans="1:10" x14ac:dyDescent="0.35">
      <c r="A268" s="23" t="s">
        <v>505</v>
      </c>
      <c r="B268" s="23">
        <v>5.05</v>
      </c>
      <c r="C268" t="s">
        <v>510</v>
      </c>
      <c r="E268" s="26" t="s">
        <v>300</v>
      </c>
      <c r="F268" s="27">
        <v>793</v>
      </c>
      <c r="G268" s="27">
        <v>54</v>
      </c>
      <c r="H268">
        <f t="shared" si="0"/>
        <v>793</v>
      </c>
      <c r="I268">
        <f t="shared" si="1"/>
        <v>54</v>
      </c>
      <c r="J268" s="28">
        <f t="shared" si="11"/>
        <v>6.8095838587641871E-2</v>
      </c>
    </row>
    <row r="269" spans="1:10" x14ac:dyDescent="0.35">
      <c r="A269" s="23" t="s">
        <v>259</v>
      </c>
      <c r="B269" s="23">
        <v>4.9800000000000004</v>
      </c>
      <c r="C269" t="s">
        <v>510</v>
      </c>
      <c r="E269" s="26" t="s">
        <v>263</v>
      </c>
      <c r="F269" s="27">
        <v>8193</v>
      </c>
      <c r="G269" s="27">
        <v>30</v>
      </c>
      <c r="H269">
        <f t="shared" si="0"/>
        <v>8193</v>
      </c>
      <c r="I269">
        <f t="shared" si="1"/>
        <v>30</v>
      </c>
      <c r="J269" s="28">
        <f t="shared" si="11"/>
        <v>3.6616623947272062E-3</v>
      </c>
    </row>
    <row r="270" spans="1:10" x14ac:dyDescent="0.35">
      <c r="A270" s="23" t="s">
        <v>342</v>
      </c>
      <c r="B270" s="23">
        <v>4.9800000000000004</v>
      </c>
      <c r="C270" t="s">
        <v>510</v>
      </c>
      <c r="E270" s="26" t="s">
        <v>339</v>
      </c>
      <c r="F270" s="27"/>
      <c r="G270" s="27">
        <v>34</v>
      </c>
      <c r="H270">
        <f t="shared" si="0"/>
        <v>0</v>
      </c>
      <c r="I270">
        <f t="shared" si="1"/>
        <v>34</v>
      </c>
    </row>
    <row r="271" spans="1:10" x14ac:dyDescent="0.35">
      <c r="A271" s="23" t="s">
        <v>305</v>
      </c>
      <c r="B271" s="23">
        <v>4.96</v>
      </c>
      <c r="C271" t="s">
        <v>510</v>
      </c>
      <c r="E271" s="26" t="s">
        <v>278</v>
      </c>
      <c r="F271" s="27">
        <v>1838</v>
      </c>
      <c r="G271" s="27">
        <v>5</v>
      </c>
      <c r="H271">
        <f t="shared" si="0"/>
        <v>1838</v>
      </c>
      <c r="I271">
        <f t="shared" si="1"/>
        <v>5</v>
      </c>
      <c r="J271" s="28">
        <f>I271/H271</f>
        <v>2.720348204570185E-3</v>
      </c>
    </row>
    <row r="272" spans="1:10" x14ac:dyDescent="0.35">
      <c r="A272" s="23" t="s">
        <v>300</v>
      </c>
      <c r="B272" s="23">
        <v>4.82</v>
      </c>
      <c r="C272" t="s">
        <v>510</v>
      </c>
      <c r="E272" s="26" t="s">
        <v>303</v>
      </c>
      <c r="F272" s="27">
        <v>764</v>
      </c>
      <c r="G272" s="27"/>
      <c r="H272">
        <f t="shared" si="0"/>
        <v>764</v>
      </c>
      <c r="I272">
        <f t="shared" si="1"/>
        <v>0</v>
      </c>
    </row>
    <row r="273" spans="1:10" x14ac:dyDescent="0.35">
      <c r="A273" s="23" t="s">
        <v>267</v>
      </c>
      <c r="B273" s="23">
        <v>4.6900000000000004</v>
      </c>
      <c r="C273" t="s">
        <v>510</v>
      </c>
      <c r="E273" s="26" t="s">
        <v>340</v>
      </c>
      <c r="F273" s="27"/>
      <c r="G273" s="27">
        <v>23</v>
      </c>
      <c r="H273">
        <f t="shared" si="0"/>
        <v>0</v>
      </c>
      <c r="I273">
        <f t="shared" si="1"/>
        <v>23</v>
      </c>
    </row>
    <row r="274" spans="1:10" x14ac:dyDescent="0.35">
      <c r="A274" s="23" t="s">
        <v>123</v>
      </c>
      <c r="B274" s="23">
        <v>4.6500000000000004</v>
      </c>
      <c r="C274" t="s">
        <v>510</v>
      </c>
      <c r="E274" s="26" t="s">
        <v>318</v>
      </c>
      <c r="F274" s="27">
        <v>333</v>
      </c>
      <c r="G274" s="27"/>
      <c r="H274">
        <f t="shared" si="0"/>
        <v>333</v>
      </c>
      <c r="I274">
        <f t="shared" si="1"/>
        <v>0</v>
      </c>
    </row>
    <row r="275" spans="1:10" x14ac:dyDescent="0.35">
      <c r="A275" s="23" t="s">
        <v>270</v>
      </c>
      <c r="B275" s="23">
        <v>4.49</v>
      </c>
      <c r="C275" t="s">
        <v>510</v>
      </c>
      <c r="E275" s="26" t="s">
        <v>295</v>
      </c>
      <c r="F275" s="27">
        <v>877</v>
      </c>
      <c r="G275" s="27"/>
      <c r="H275">
        <f t="shared" si="0"/>
        <v>877</v>
      </c>
      <c r="I275">
        <f t="shared" si="1"/>
        <v>0</v>
      </c>
    </row>
    <row r="276" spans="1:10" x14ac:dyDescent="0.35">
      <c r="A276" s="23" t="s">
        <v>92</v>
      </c>
      <c r="B276" s="23">
        <v>4.42</v>
      </c>
      <c r="C276" t="s">
        <v>510</v>
      </c>
      <c r="E276" s="26" t="s">
        <v>149</v>
      </c>
      <c r="F276" s="27">
        <v>1476</v>
      </c>
      <c r="G276" s="27">
        <v>77</v>
      </c>
      <c r="H276">
        <f t="shared" ref="H276:H334" si="12">F276</f>
        <v>1476</v>
      </c>
      <c r="I276">
        <f t="shared" ref="I276:I334" si="13">G276</f>
        <v>77</v>
      </c>
      <c r="J276" s="28">
        <f t="shared" ref="J276:J278" si="14">I276/H276</f>
        <v>5.2168021680216801E-2</v>
      </c>
    </row>
    <row r="277" spans="1:10" x14ac:dyDescent="0.35">
      <c r="A277" s="23" t="s">
        <v>506</v>
      </c>
      <c r="B277" s="23">
        <v>4.33</v>
      </c>
      <c r="C277" t="s">
        <v>510</v>
      </c>
      <c r="E277" s="26" t="s">
        <v>319</v>
      </c>
      <c r="F277" s="27">
        <v>305</v>
      </c>
      <c r="G277" s="27">
        <v>5</v>
      </c>
      <c r="H277">
        <f t="shared" si="12"/>
        <v>305</v>
      </c>
      <c r="I277">
        <f t="shared" si="13"/>
        <v>5</v>
      </c>
      <c r="J277" s="28">
        <f t="shared" si="14"/>
        <v>1.6393442622950821E-2</v>
      </c>
    </row>
    <row r="278" spans="1:10" x14ac:dyDescent="0.35">
      <c r="A278" s="23" t="s">
        <v>289</v>
      </c>
      <c r="B278" s="23">
        <v>4.01</v>
      </c>
      <c r="C278" t="s">
        <v>510</v>
      </c>
      <c r="E278" s="26" t="s">
        <v>271</v>
      </c>
      <c r="F278" s="27">
        <v>289</v>
      </c>
      <c r="G278" s="27">
        <v>64</v>
      </c>
      <c r="H278">
        <f t="shared" si="12"/>
        <v>289</v>
      </c>
      <c r="I278">
        <f t="shared" si="13"/>
        <v>64</v>
      </c>
      <c r="J278" s="28">
        <f t="shared" si="14"/>
        <v>0.22145328719723184</v>
      </c>
    </row>
    <row r="279" spans="1:10" x14ac:dyDescent="0.35">
      <c r="A279" s="23" t="s">
        <v>334</v>
      </c>
      <c r="B279" s="23">
        <v>3.88</v>
      </c>
      <c r="C279" t="s">
        <v>510</v>
      </c>
      <c r="E279" s="26" t="s">
        <v>349</v>
      </c>
      <c r="F279" s="27"/>
      <c r="G279" s="27">
        <v>8</v>
      </c>
      <c r="H279">
        <f t="shared" si="12"/>
        <v>0</v>
      </c>
      <c r="I279">
        <f t="shared" si="13"/>
        <v>8</v>
      </c>
    </row>
    <row r="280" spans="1:10" x14ac:dyDescent="0.35">
      <c r="A280" s="23" t="s">
        <v>507</v>
      </c>
      <c r="B280" s="23">
        <v>3.85</v>
      </c>
      <c r="C280" t="s">
        <v>510</v>
      </c>
      <c r="E280" s="26" t="s">
        <v>341</v>
      </c>
      <c r="F280" s="27"/>
      <c r="G280" s="27">
        <v>23</v>
      </c>
      <c r="H280">
        <f t="shared" si="12"/>
        <v>0</v>
      </c>
      <c r="I280">
        <f t="shared" si="13"/>
        <v>23</v>
      </c>
    </row>
    <row r="281" spans="1:10" x14ac:dyDescent="0.35">
      <c r="A281" s="23" t="s">
        <v>355</v>
      </c>
      <c r="B281" s="23">
        <v>3.73</v>
      </c>
      <c r="C281" t="s">
        <v>510</v>
      </c>
      <c r="E281" s="26" t="s">
        <v>253</v>
      </c>
      <c r="F281" s="27">
        <v>54298</v>
      </c>
      <c r="G281" s="27">
        <v>1103</v>
      </c>
      <c r="H281">
        <f t="shared" si="12"/>
        <v>54298</v>
      </c>
      <c r="I281">
        <f t="shared" si="13"/>
        <v>1103</v>
      </c>
      <c r="J281" s="28">
        <f>I281/H281</f>
        <v>2.0313823713580609E-2</v>
      </c>
    </row>
    <row r="282" spans="1:10" x14ac:dyDescent="0.35">
      <c r="A282" s="23" t="s">
        <v>282</v>
      </c>
      <c r="B282" s="23">
        <v>3.56</v>
      </c>
      <c r="C282" t="s">
        <v>510</v>
      </c>
      <c r="E282" s="26" t="s">
        <v>338</v>
      </c>
      <c r="F282" s="27"/>
      <c r="G282" s="27">
        <v>35</v>
      </c>
      <c r="H282">
        <f t="shared" si="12"/>
        <v>0</v>
      </c>
      <c r="I282">
        <f t="shared" si="13"/>
        <v>35</v>
      </c>
    </row>
    <row r="283" spans="1:10" x14ac:dyDescent="0.35">
      <c r="A283" s="23" t="s">
        <v>277</v>
      </c>
      <c r="B283" s="23">
        <v>3.52</v>
      </c>
      <c r="C283" t="s">
        <v>510</v>
      </c>
      <c r="E283" s="26" t="s">
        <v>296</v>
      </c>
      <c r="F283" s="27">
        <v>859</v>
      </c>
      <c r="G283" s="27">
        <v>20</v>
      </c>
      <c r="H283">
        <f t="shared" si="12"/>
        <v>859</v>
      </c>
      <c r="I283">
        <f t="shared" si="13"/>
        <v>20</v>
      </c>
      <c r="J283" s="28">
        <f>I283/H283</f>
        <v>2.3282887077997673E-2</v>
      </c>
    </row>
    <row r="284" spans="1:10" x14ac:dyDescent="0.35">
      <c r="A284" s="23" t="s">
        <v>78</v>
      </c>
      <c r="B284" s="23">
        <v>3.22</v>
      </c>
      <c r="C284" t="s">
        <v>510</v>
      </c>
      <c r="E284" s="26" t="s">
        <v>351</v>
      </c>
      <c r="F284" s="27"/>
      <c r="G284" s="27">
        <v>7</v>
      </c>
      <c r="H284">
        <f t="shared" si="12"/>
        <v>0</v>
      </c>
      <c r="I284">
        <f t="shared" si="13"/>
        <v>7</v>
      </c>
    </row>
    <row r="285" spans="1:10" x14ac:dyDescent="0.35">
      <c r="A285" s="23" t="s">
        <v>508</v>
      </c>
      <c r="B285" s="23">
        <v>3.18</v>
      </c>
      <c r="C285" t="s">
        <v>510</v>
      </c>
      <c r="E285" s="26" t="s">
        <v>333</v>
      </c>
      <c r="F285" s="27">
        <v>171</v>
      </c>
      <c r="G285" s="27"/>
      <c r="H285">
        <f t="shared" si="12"/>
        <v>171</v>
      </c>
      <c r="I285">
        <f t="shared" si="13"/>
        <v>0</v>
      </c>
    </row>
    <row r="286" spans="1:10" x14ac:dyDescent="0.35">
      <c r="A286" s="23" t="s">
        <v>264</v>
      </c>
      <c r="B286" s="23">
        <v>3.11</v>
      </c>
      <c r="C286" t="s">
        <v>510</v>
      </c>
      <c r="E286" s="26" t="s">
        <v>310</v>
      </c>
      <c r="F286" s="27">
        <v>507</v>
      </c>
      <c r="G286" s="27">
        <v>7</v>
      </c>
      <c r="H286">
        <f t="shared" si="12"/>
        <v>507</v>
      </c>
      <c r="I286">
        <f t="shared" si="13"/>
        <v>7</v>
      </c>
      <c r="J286" s="28">
        <f t="shared" ref="J286:J291" si="15">I286/H286</f>
        <v>1.3806706114398421E-2</v>
      </c>
    </row>
    <row r="287" spans="1:10" x14ac:dyDescent="0.35">
      <c r="A287" s="23" t="s">
        <v>269</v>
      </c>
      <c r="B287" s="23">
        <v>3.01</v>
      </c>
      <c r="C287" t="s">
        <v>510</v>
      </c>
      <c r="E287" s="26" t="s">
        <v>267</v>
      </c>
      <c r="F287" s="27">
        <v>3199</v>
      </c>
      <c r="G287" s="27">
        <v>20</v>
      </c>
      <c r="H287">
        <f t="shared" si="12"/>
        <v>3199</v>
      </c>
      <c r="I287">
        <f t="shared" si="13"/>
        <v>20</v>
      </c>
      <c r="J287" s="28">
        <f t="shared" si="15"/>
        <v>6.2519537355423573E-3</v>
      </c>
    </row>
    <row r="288" spans="1:10" x14ac:dyDescent="0.35">
      <c r="A288" s="23" t="s">
        <v>257</v>
      </c>
      <c r="B288" s="23">
        <v>2.96</v>
      </c>
      <c r="C288" t="s">
        <v>510</v>
      </c>
      <c r="E288" s="26" t="s">
        <v>275</v>
      </c>
      <c r="F288" s="27">
        <v>2172</v>
      </c>
      <c r="G288" s="27">
        <v>11</v>
      </c>
      <c r="H288">
        <f t="shared" si="12"/>
        <v>2172</v>
      </c>
      <c r="I288">
        <f t="shared" si="13"/>
        <v>11</v>
      </c>
      <c r="J288" s="28">
        <f t="shared" si="15"/>
        <v>5.0644567219152855E-3</v>
      </c>
    </row>
    <row r="289" spans="1:10" x14ac:dyDescent="0.35">
      <c r="A289" s="23" t="s">
        <v>149</v>
      </c>
      <c r="B289" s="23">
        <v>2.8</v>
      </c>
      <c r="C289" t="s">
        <v>510</v>
      </c>
      <c r="E289" s="26" t="s">
        <v>282</v>
      </c>
      <c r="F289" s="27">
        <v>1473</v>
      </c>
      <c r="G289" s="27">
        <v>59</v>
      </c>
      <c r="H289">
        <f t="shared" si="12"/>
        <v>1473</v>
      </c>
      <c r="I289">
        <f t="shared" si="13"/>
        <v>59</v>
      </c>
      <c r="J289" s="28">
        <f t="shared" si="15"/>
        <v>4.005431093007468E-2</v>
      </c>
    </row>
    <row r="290" spans="1:10" ht="26" x14ac:dyDescent="0.35">
      <c r="A290" s="23" t="s">
        <v>335</v>
      </c>
      <c r="B290" s="23">
        <v>2.65</v>
      </c>
      <c r="C290" t="s">
        <v>510</v>
      </c>
      <c r="E290" s="26" t="s">
        <v>286</v>
      </c>
      <c r="F290" s="27">
        <v>1336</v>
      </c>
      <c r="G290" s="27">
        <v>29</v>
      </c>
      <c r="H290">
        <f t="shared" si="12"/>
        <v>1336</v>
      </c>
      <c r="I290">
        <f t="shared" si="13"/>
        <v>29</v>
      </c>
      <c r="J290" s="28">
        <f t="shared" si="15"/>
        <v>2.1706586826347306E-2</v>
      </c>
    </row>
    <row r="291" spans="1:10" x14ac:dyDescent="0.35">
      <c r="A291" s="23" t="s">
        <v>285</v>
      </c>
      <c r="B291" s="23">
        <v>2.59</v>
      </c>
      <c r="C291" t="s">
        <v>510</v>
      </c>
      <c r="E291" s="26" t="s">
        <v>265</v>
      </c>
      <c r="F291" s="27">
        <v>6093</v>
      </c>
      <c r="G291" s="27">
        <v>31</v>
      </c>
      <c r="H291">
        <f t="shared" si="12"/>
        <v>6093</v>
      </c>
      <c r="I291">
        <f t="shared" si="13"/>
        <v>31</v>
      </c>
      <c r="J291" s="28">
        <f t="shared" si="15"/>
        <v>5.0878056786476285E-3</v>
      </c>
    </row>
    <row r="292" spans="1:10" x14ac:dyDescent="0.35">
      <c r="A292" s="23" t="s">
        <v>350</v>
      </c>
      <c r="B292" s="23">
        <v>2.57</v>
      </c>
      <c r="C292" t="s">
        <v>510</v>
      </c>
      <c r="E292" s="26" t="s">
        <v>315</v>
      </c>
      <c r="F292" s="27">
        <v>361</v>
      </c>
      <c r="G292" s="27"/>
      <c r="H292">
        <f t="shared" si="12"/>
        <v>361</v>
      </c>
      <c r="I292">
        <f t="shared" si="13"/>
        <v>0</v>
      </c>
    </row>
    <row r="293" spans="1:10" x14ac:dyDescent="0.35">
      <c r="A293" s="23" t="s">
        <v>302</v>
      </c>
      <c r="B293" s="23">
        <v>2.5</v>
      </c>
      <c r="C293" t="s">
        <v>510</v>
      </c>
      <c r="E293" s="26" t="s">
        <v>345</v>
      </c>
      <c r="F293" s="27"/>
      <c r="G293" s="27">
        <v>14</v>
      </c>
      <c r="H293">
        <f t="shared" si="12"/>
        <v>0</v>
      </c>
      <c r="I293">
        <f t="shared" si="13"/>
        <v>14</v>
      </c>
    </row>
    <row r="294" spans="1:10" x14ac:dyDescent="0.35">
      <c r="A294" s="23" t="s">
        <v>509</v>
      </c>
      <c r="B294" s="23">
        <v>2.4700000000000002</v>
      </c>
      <c r="C294" t="s">
        <v>510</v>
      </c>
      <c r="E294" s="26" t="s">
        <v>301</v>
      </c>
      <c r="F294" s="27">
        <v>787</v>
      </c>
      <c r="G294" s="27">
        <v>12</v>
      </c>
      <c r="H294">
        <f t="shared" si="12"/>
        <v>787</v>
      </c>
      <c r="I294">
        <f t="shared" si="13"/>
        <v>12</v>
      </c>
      <c r="J294" s="28">
        <f t="shared" ref="J294:J298" si="16">I294/H294</f>
        <v>1.5247776365946633E-2</v>
      </c>
    </row>
    <row r="295" spans="1:10" x14ac:dyDescent="0.35">
      <c r="A295" s="23" t="s">
        <v>200</v>
      </c>
      <c r="B295" s="23">
        <v>2.37</v>
      </c>
      <c r="C295" t="s">
        <v>510</v>
      </c>
      <c r="E295" s="26" t="s">
        <v>190</v>
      </c>
      <c r="F295" s="27">
        <v>855</v>
      </c>
      <c r="G295" s="27">
        <v>52</v>
      </c>
      <c r="H295">
        <f t="shared" si="12"/>
        <v>855</v>
      </c>
      <c r="I295">
        <f t="shared" si="13"/>
        <v>52</v>
      </c>
      <c r="J295" s="28">
        <f t="shared" si="16"/>
        <v>6.0818713450292397E-2</v>
      </c>
    </row>
    <row r="296" spans="1:10" x14ac:dyDescent="0.35">
      <c r="A296" s="23" t="s">
        <v>290</v>
      </c>
      <c r="B296" s="23">
        <v>2.34</v>
      </c>
      <c r="C296" t="s">
        <v>510</v>
      </c>
      <c r="E296" s="26" t="s">
        <v>88</v>
      </c>
      <c r="F296" s="27">
        <v>8868</v>
      </c>
      <c r="G296" s="27">
        <v>217</v>
      </c>
      <c r="H296">
        <f t="shared" si="12"/>
        <v>8868</v>
      </c>
      <c r="I296">
        <f t="shared" si="13"/>
        <v>217</v>
      </c>
      <c r="J296" s="28">
        <f t="shared" si="16"/>
        <v>2.447000451059991E-2</v>
      </c>
    </row>
    <row r="297" spans="1:10" x14ac:dyDescent="0.35">
      <c r="A297" s="23" t="s">
        <v>308</v>
      </c>
      <c r="B297" s="23">
        <v>2.2799999999999998</v>
      </c>
      <c r="C297" t="s">
        <v>510</v>
      </c>
      <c r="E297" s="26" t="s">
        <v>266</v>
      </c>
      <c r="F297" s="27">
        <v>3207</v>
      </c>
      <c r="G297" s="27">
        <v>30</v>
      </c>
      <c r="H297">
        <f t="shared" si="12"/>
        <v>3207</v>
      </c>
      <c r="I297">
        <f t="shared" si="13"/>
        <v>30</v>
      </c>
      <c r="J297" s="28">
        <f t="shared" si="16"/>
        <v>9.3545369504209538E-3</v>
      </c>
    </row>
    <row r="298" spans="1:10" ht="26" x14ac:dyDescent="0.35">
      <c r="A298" s="23" t="s">
        <v>311</v>
      </c>
      <c r="B298" s="23">
        <v>2.2799999999999998</v>
      </c>
      <c r="C298" t="s">
        <v>510</v>
      </c>
      <c r="E298" s="26" t="s">
        <v>334</v>
      </c>
      <c r="F298" s="27">
        <v>164</v>
      </c>
      <c r="G298" s="27">
        <v>148</v>
      </c>
      <c r="H298">
        <f t="shared" si="12"/>
        <v>164</v>
      </c>
      <c r="I298">
        <f t="shared" si="13"/>
        <v>148</v>
      </c>
      <c r="J298" s="28">
        <f t="shared" si="16"/>
        <v>0.90243902439024393</v>
      </c>
    </row>
    <row r="299" spans="1:10" x14ac:dyDescent="0.35">
      <c r="A299" s="23" t="s">
        <v>291</v>
      </c>
      <c r="B299" s="23">
        <v>2.11</v>
      </c>
      <c r="C299" t="s">
        <v>510</v>
      </c>
      <c r="E299" s="26" t="s">
        <v>133</v>
      </c>
      <c r="F299" s="27">
        <v>2983</v>
      </c>
      <c r="G299" s="27"/>
      <c r="H299">
        <f t="shared" si="12"/>
        <v>2983</v>
      </c>
      <c r="I299">
        <f t="shared" si="13"/>
        <v>0</v>
      </c>
    </row>
    <row r="300" spans="1:10" x14ac:dyDescent="0.35">
      <c r="A300" s="23" t="s">
        <v>343</v>
      </c>
      <c r="B300" s="23">
        <v>2.09</v>
      </c>
      <c r="C300" t="s">
        <v>510</v>
      </c>
      <c r="E300" s="26" t="s">
        <v>348</v>
      </c>
      <c r="F300" s="27"/>
      <c r="G300" s="27">
        <v>9</v>
      </c>
      <c r="H300">
        <f t="shared" si="12"/>
        <v>0</v>
      </c>
      <c r="I300">
        <f t="shared" si="13"/>
        <v>9</v>
      </c>
    </row>
    <row r="301" spans="1:10" x14ac:dyDescent="0.35">
      <c r="A301" s="23" t="s">
        <v>271</v>
      </c>
      <c r="B301" s="23">
        <v>2</v>
      </c>
      <c r="C301" t="s">
        <v>510</v>
      </c>
      <c r="E301" s="26" t="s">
        <v>316</v>
      </c>
      <c r="F301" s="27">
        <v>344</v>
      </c>
      <c r="G301" s="27"/>
      <c r="H301">
        <f t="shared" si="12"/>
        <v>344</v>
      </c>
      <c r="I301">
        <f t="shared" si="13"/>
        <v>0</v>
      </c>
    </row>
    <row r="302" spans="1:10" x14ac:dyDescent="0.35">
      <c r="A302" s="47" t="s">
        <v>494</v>
      </c>
      <c r="B302" s="47">
        <v>5300</v>
      </c>
      <c r="C302" t="s">
        <v>626</v>
      </c>
      <c r="E302" s="26" t="s">
        <v>268</v>
      </c>
      <c r="F302" s="27">
        <v>3112</v>
      </c>
      <c r="G302" s="27">
        <v>122</v>
      </c>
      <c r="H302">
        <f t="shared" si="12"/>
        <v>3112</v>
      </c>
      <c r="I302">
        <f t="shared" si="13"/>
        <v>122</v>
      </c>
      <c r="J302" s="28">
        <f>I302/H302</f>
        <v>3.9203084832904883E-2</v>
      </c>
    </row>
    <row r="303" spans="1:10" x14ac:dyDescent="0.35">
      <c r="A303" s="47" t="s">
        <v>512</v>
      </c>
      <c r="B303" s="47">
        <v>3500</v>
      </c>
      <c r="C303" t="s">
        <v>626</v>
      </c>
      <c r="E303" s="26" t="s">
        <v>344</v>
      </c>
      <c r="F303" s="27"/>
      <c r="G303" s="27">
        <v>19</v>
      </c>
      <c r="H303">
        <f t="shared" si="12"/>
        <v>0</v>
      </c>
      <c r="I303">
        <f t="shared" si="13"/>
        <v>19</v>
      </c>
    </row>
    <row r="304" spans="1:10" x14ac:dyDescent="0.35">
      <c r="A304" s="47" t="s">
        <v>263</v>
      </c>
      <c r="B304" s="47">
        <v>2744.72</v>
      </c>
      <c r="C304" t="s">
        <v>626</v>
      </c>
      <c r="E304" s="26" t="s">
        <v>288</v>
      </c>
      <c r="F304" s="27">
        <v>13</v>
      </c>
      <c r="G304" s="27"/>
      <c r="H304">
        <f t="shared" si="12"/>
        <v>13</v>
      </c>
      <c r="I304">
        <f t="shared" si="13"/>
        <v>0</v>
      </c>
    </row>
    <row r="305" spans="1:10" x14ac:dyDescent="0.35">
      <c r="A305" s="47" t="s">
        <v>325</v>
      </c>
      <c r="B305" s="47">
        <v>2556.46</v>
      </c>
      <c r="C305" t="s">
        <v>626</v>
      </c>
      <c r="E305" s="26" t="s">
        <v>259</v>
      </c>
      <c r="F305" s="27">
        <v>145</v>
      </c>
      <c r="G305" s="27">
        <v>128</v>
      </c>
      <c r="H305">
        <f t="shared" si="12"/>
        <v>145</v>
      </c>
      <c r="I305">
        <f t="shared" si="13"/>
        <v>128</v>
      </c>
      <c r="J305" s="28">
        <f t="shared" ref="J305:J313" si="17">I305/H305</f>
        <v>0.88275862068965516</v>
      </c>
    </row>
    <row r="306" spans="1:10" x14ac:dyDescent="0.35">
      <c r="A306" s="47" t="s">
        <v>515</v>
      </c>
      <c r="B306" s="47">
        <v>2350</v>
      </c>
      <c r="C306" t="s">
        <v>626</v>
      </c>
      <c r="E306" s="26" t="s">
        <v>285</v>
      </c>
      <c r="F306" s="27">
        <v>1381</v>
      </c>
      <c r="G306" s="27">
        <v>24</v>
      </c>
      <c r="H306">
        <f t="shared" si="12"/>
        <v>1381</v>
      </c>
      <c r="I306">
        <f t="shared" si="13"/>
        <v>24</v>
      </c>
      <c r="J306" s="28">
        <f t="shared" si="17"/>
        <v>1.7378711078928313E-2</v>
      </c>
    </row>
    <row r="307" spans="1:10" x14ac:dyDescent="0.35">
      <c r="A307" s="47" t="s">
        <v>493</v>
      </c>
      <c r="B307" s="47">
        <v>2333.33</v>
      </c>
      <c r="C307" t="s">
        <v>626</v>
      </c>
      <c r="E307" s="26" t="s">
        <v>291</v>
      </c>
      <c r="F307" s="27">
        <v>1196</v>
      </c>
      <c r="G307" s="27">
        <v>16</v>
      </c>
      <c r="H307">
        <f t="shared" si="12"/>
        <v>1196</v>
      </c>
      <c r="I307">
        <f t="shared" si="13"/>
        <v>16</v>
      </c>
      <c r="J307" s="28">
        <f t="shared" si="17"/>
        <v>1.3377926421404682E-2</v>
      </c>
    </row>
    <row r="308" spans="1:10" x14ac:dyDescent="0.35">
      <c r="A308" s="47" t="s">
        <v>265</v>
      </c>
      <c r="B308" s="47">
        <v>2141.65</v>
      </c>
      <c r="C308" t="s">
        <v>626</v>
      </c>
      <c r="E308" s="26" t="s">
        <v>336</v>
      </c>
      <c r="F308" s="27">
        <v>160</v>
      </c>
      <c r="G308" s="27">
        <v>71</v>
      </c>
      <c r="H308">
        <f t="shared" si="12"/>
        <v>160</v>
      </c>
      <c r="I308">
        <f t="shared" si="13"/>
        <v>71</v>
      </c>
      <c r="J308" s="28">
        <f t="shared" si="17"/>
        <v>0.44374999999999998</v>
      </c>
    </row>
    <row r="309" spans="1:10" x14ac:dyDescent="0.35">
      <c r="A309" s="47" t="s">
        <v>496</v>
      </c>
      <c r="B309" s="47">
        <v>2070.1799999999998</v>
      </c>
      <c r="C309" t="s">
        <v>626</v>
      </c>
      <c r="E309" s="26" t="s">
        <v>289</v>
      </c>
      <c r="F309" s="27">
        <v>1217</v>
      </c>
      <c r="G309" s="27">
        <v>19</v>
      </c>
      <c r="H309">
        <f t="shared" si="12"/>
        <v>1217</v>
      </c>
      <c r="I309">
        <f t="shared" si="13"/>
        <v>19</v>
      </c>
      <c r="J309" s="28">
        <f t="shared" si="17"/>
        <v>1.5612161051766639E-2</v>
      </c>
    </row>
    <row r="310" spans="1:10" x14ac:dyDescent="0.35">
      <c r="A310" s="47" t="s">
        <v>310</v>
      </c>
      <c r="B310" s="47">
        <v>2028</v>
      </c>
      <c r="C310" t="s">
        <v>626</v>
      </c>
      <c r="E310" s="26" t="s">
        <v>331</v>
      </c>
      <c r="F310" s="27">
        <v>200</v>
      </c>
      <c r="G310" s="27">
        <v>54</v>
      </c>
      <c r="H310">
        <f t="shared" si="12"/>
        <v>200</v>
      </c>
      <c r="I310">
        <f t="shared" si="13"/>
        <v>54</v>
      </c>
      <c r="J310" s="28">
        <f t="shared" si="17"/>
        <v>0.27</v>
      </c>
    </row>
    <row r="311" spans="1:10" x14ac:dyDescent="0.35">
      <c r="A311" s="47" t="s">
        <v>519</v>
      </c>
      <c r="B311" s="47">
        <v>2000</v>
      </c>
      <c r="C311" t="s">
        <v>626</v>
      </c>
      <c r="E311" s="26" t="s">
        <v>324</v>
      </c>
      <c r="F311" s="27">
        <v>244</v>
      </c>
      <c r="G311" s="27">
        <v>19</v>
      </c>
      <c r="H311">
        <f t="shared" si="12"/>
        <v>244</v>
      </c>
      <c r="I311">
        <f t="shared" si="13"/>
        <v>19</v>
      </c>
      <c r="J311" s="28">
        <f t="shared" si="17"/>
        <v>7.7868852459016397E-2</v>
      </c>
    </row>
    <row r="312" spans="1:10" x14ac:dyDescent="0.35">
      <c r="A312" s="47" t="s">
        <v>302</v>
      </c>
      <c r="B312" s="47">
        <v>1965</v>
      </c>
      <c r="C312" t="s">
        <v>626</v>
      </c>
      <c r="E312" s="26" t="s">
        <v>280</v>
      </c>
      <c r="F312" s="27">
        <v>1538</v>
      </c>
      <c r="G312" s="27">
        <v>4</v>
      </c>
      <c r="H312">
        <f t="shared" si="12"/>
        <v>1538</v>
      </c>
      <c r="I312">
        <f t="shared" si="13"/>
        <v>4</v>
      </c>
      <c r="J312" s="28">
        <f t="shared" si="17"/>
        <v>2.6007802340702211E-3</v>
      </c>
    </row>
    <row r="313" spans="1:10" x14ac:dyDescent="0.35">
      <c r="A313" s="47" t="s">
        <v>520</v>
      </c>
      <c r="B313" s="47">
        <v>1944.44</v>
      </c>
      <c r="C313" t="s">
        <v>626</v>
      </c>
      <c r="E313" s="26" t="s">
        <v>200</v>
      </c>
      <c r="F313" s="27">
        <v>631</v>
      </c>
      <c r="G313" s="27">
        <v>48</v>
      </c>
      <c r="H313">
        <f t="shared" si="12"/>
        <v>631</v>
      </c>
      <c r="I313">
        <f t="shared" si="13"/>
        <v>48</v>
      </c>
      <c r="J313" s="28">
        <f t="shared" si="17"/>
        <v>7.6069730586370843E-2</v>
      </c>
    </row>
    <row r="314" spans="1:10" x14ac:dyDescent="0.35">
      <c r="A314" s="47" t="s">
        <v>317</v>
      </c>
      <c r="B314" s="47">
        <v>1898.88</v>
      </c>
      <c r="C314" t="s">
        <v>626</v>
      </c>
      <c r="E314" s="26" t="s">
        <v>356</v>
      </c>
      <c r="F314" s="27"/>
      <c r="G314" s="27">
        <v>5</v>
      </c>
      <c r="H314">
        <f t="shared" si="12"/>
        <v>0</v>
      </c>
      <c r="I314">
        <f t="shared" si="13"/>
        <v>5</v>
      </c>
    </row>
    <row r="315" spans="1:10" x14ac:dyDescent="0.35">
      <c r="A315" s="47" t="s">
        <v>497</v>
      </c>
      <c r="B315" s="47">
        <v>1854.84</v>
      </c>
      <c r="C315" t="s">
        <v>626</v>
      </c>
      <c r="E315" s="26" t="s">
        <v>260</v>
      </c>
      <c r="F315" s="27">
        <v>12636</v>
      </c>
      <c r="G315" s="27">
        <v>93</v>
      </c>
      <c r="H315">
        <f t="shared" si="12"/>
        <v>12636</v>
      </c>
      <c r="I315">
        <f t="shared" si="13"/>
        <v>93</v>
      </c>
      <c r="J315" s="28">
        <f t="shared" ref="J315:J316" si="18">I315/H315</f>
        <v>7.3599240265906935E-3</v>
      </c>
    </row>
    <row r="316" spans="1:10" x14ac:dyDescent="0.35">
      <c r="A316" s="47" t="s">
        <v>254</v>
      </c>
      <c r="B316" s="47">
        <v>1763.63</v>
      </c>
      <c r="C316" t="s">
        <v>626</v>
      </c>
      <c r="E316" s="26" t="s">
        <v>313</v>
      </c>
      <c r="F316" s="27">
        <v>432</v>
      </c>
      <c r="G316" s="27">
        <v>138</v>
      </c>
      <c r="H316">
        <f t="shared" si="12"/>
        <v>432</v>
      </c>
      <c r="I316">
        <f t="shared" si="13"/>
        <v>138</v>
      </c>
      <c r="J316" s="28">
        <f t="shared" si="18"/>
        <v>0.31944444444444442</v>
      </c>
    </row>
    <row r="317" spans="1:10" x14ac:dyDescent="0.35">
      <c r="A317" s="47" t="s">
        <v>287</v>
      </c>
      <c r="B317" s="47">
        <v>1675.09</v>
      </c>
      <c r="C317" t="s">
        <v>626</v>
      </c>
      <c r="E317" s="26" t="s">
        <v>304</v>
      </c>
      <c r="F317" s="27">
        <v>692</v>
      </c>
      <c r="G317" s="27"/>
      <c r="H317">
        <f t="shared" si="12"/>
        <v>692</v>
      </c>
      <c r="I317">
        <f t="shared" si="13"/>
        <v>0</v>
      </c>
    </row>
    <row r="318" spans="1:10" ht="28" x14ac:dyDescent="0.35">
      <c r="A318" s="47" t="s">
        <v>526</v>
      </c>
      <c r="B318" s="47">
        <v>1333.33</v>
      </c>
      <c r="C318" t="s">
        <v>626</v>
      </c>
      <c r="E318" s="26" t="s">
        <v>78</v>
      </c>
      <c r="F318" s="27">
        <v>30588</v>
      </c>
      <c r="G318" s="27">
        <v>218</v>
      </c>
      <c r="H318">
        <f t="shared" si="12"/>
        <v>30588</v>
      </c>
      <c r="I318">
        <f t="shared" si="13"/>
        <v>218</v>
      </c>
      <c r="J318" s="28">
        <f>I318/H318</f>
        <v>7.1269778998299983E-3</v>
      </c>
    </row>
    <row r="319" spans="1:10" ht="28" x14ac:dyDescent="0.35">
      <c r="A319" s="47" t="s">
        <v>528</v>
      </c>
      <c r="B319" s="47">
        <v>1268.6600000000001</v>
      </c>
      <c r="C319" t="s">
        <v>626</v>
      </c>
      <c r="E319" s="26" t="s">
        <v>355</v>
      </c>
      <c r="F319" s="27"/>
      <c r="G319" s="27">
        <v>5</v>
      </c>
      <c r="H319">
        <f t="shared" si="12"/>
        <v>0</v>
      </c>
      <c r="I319">
        <f t="shared" si="13"/>
        <v>5</v>
      </c>
    </row>
    <row r="320" spans="1:10" x14ac:dyDescent="0.35">
      <c r="A320" s="47" t="s">
        <v>530</v>
      </c>
      <c r="B320" s="47">
        <v>983.99</v>
      </c>
      <c r="C320" t="s">
        <v>626</v>
      </c>
      <c r="E320" s="26" t="s">
        <v>328</v>
      </c>
      <c r="F320" s="27">
        <v>211</v>
      </c>
      <c r="G320" s="27"/>
      <c r="H320">
        <f t="shared" si="12"/>
        <v>211</v>
      </c>
      <c r="I320">
        <f t="shared" si="13"/>
        <v>0</v>
      </c>
    </row>
    <row r="321" spans="1:10" x14ac:dyDescent="0.35">
      <c r="A321" s="47" t="s">
        <v>532</v>
      </c>
      <c r="B321" s="47">
        <v>933.33</v>
      </c>
      <c r="C321" t="s">
        <v>626</v>
      </c>
      <c r="E321" s="26" t="s">
        <v>307</v>
      </c>
      <c r="F321" s="27">
        <v>650</v>
      </c>
      <c r="G321" s="27">
        <v>98</v>
      </c>
      <c r="H321">
        <f t="shared" si="12"/>
        <v>650</v>
      </c>
      <c r="I321">
        <f t="shared" si="13"/>
        <v>98</v>
      </c>
      <c r="J321" s="28">
        <f t="shared" ref="J321:J323" si="19">I321/H321</f>
        <v>0.15076923076923077</v>
      </c>
    </row>
    <row r="322" spans="1:10" x14ac:dyDescent="0.35">
      <c r="A322" s="47" t="s">
        <v>534</v>
      </c>
      <c r="B322" s="47">
        <v>800</v>
      </c>
      <c r="C322" t="s">
        <v>626</v>
      </c>
      <c r="E322" s="26" t="s">
        <v>290</v>
      </c>
      <c r="F322" s="27">
        <v>12</v>
      </c>
      <c r="G322" s="27">
        <v>24</v>
      </c>
      <c r="H322">
        <f t="shared" si="12"/>
        <v>12</v>
      </c>
      <c r="I322">
        <f t="shared" si="13"/>
        <v>24</v>
      </c>
      <c r="J322" s="28">
        <f t="shared" si="19"/>
        <v>2</v>
      </c>
    </row>
    <row r="323" spans="1:10" x14ac:dyDescent="0.35">
      <c r="A323" s="47" t="s">
        <v>502</v>
      </c>
      <c r="B323" s="47">
        <v>770.95</v>
      </c>
      <c r="C323" t="s">
        <v>626</v>
      </c>
      <c r="E323" s="26" t="s">
        <v>283</v>
      </c>
      <c r="F323" s="27">
        <v>14</v>
      </c>
      <c r="G323" s="27">
        <v>415</v>
      </c>
      <c r="H323">
        <f t="shared" si="12"/>
        <v>14</v>
      </c>
      <c r="I323">
        <f t="shared" si="13"/>
        <v>415</v>
      </c>
      <c r="J323" s="28">
        <f t="shared" si="19"/>
        <v>29.642857142857142</v>
      </c>
    </row>
    <row r="324" spans="1:10" x14ac:dyDescent="0.35">
      <c r="A324" s="47" t="s">
        <v>267</v>
      </c>
      <c r="B324" s="47">
        <v>749.88</v>
      </c>
      <c r="C324" t="s">
        <v>626</v>
      </c>
      <c r="E324" s="26" t="s">
        <v>323</v>
      </c>
      <c r="F324" s="27">
        <v>262</v>
      </c>
      <c r="G324" s="27"/>
      <c r="H324">
        <f t="shared" si="12"/>
        <v>262</v>
      </c>
      <c r="I324">
        <f t="shared" si="13"/>
        <v>0</v>
      </c>
    </row>
    <row r="325" spans="1:10" x14ac:dyDescent="0.35">
      <c r="A325" s="47" t="s">
        <v>319</v>
      </c>
      <c r="B325" s="47">
        <v>745.72</v>
      </c>
      <c r="C325" t="s">
        <v>626</v>
      </c>
      <c r="E325" s="26" t="s">
        <v>92</v>
      </c>
      <c r="F325" s="27"/>
      <c r="G325" s="27">
        <v>202</v>
      </c>
      <c r="H325">
        <f t="shared" si="12"/>
        <v>0</v>
      </c>
      <c r="I325">
        <f t="shared" si="13"/>
        <v>202</v>
      </c>
    </row>
    <row r="326" spans="1:10" ht="42" x14ac:dyDescent="0.35">
      <c r="A326" s="47" t="s">
        <v>538</v>
      </c>
      <c r="B326" s="47">
        <v>738.74</v>
      </c>
      <c r="C326" t="s">
        <v>626</v>
      </c>
      <c r="E326" s="26" t="s">
        <v>329</v>
      </c>
      <c r="F326" s="27">
        <v>206</v>
      </c>
      <c r="G326" s="27">
        <v>130</v>
      </c>
      <c r="H326">
        <f t="shared" si="12"/>
        <v>206</v>
      </c>
      <c r="I326">
        <f t="shared" si="13"/>
        <v>130</v>
      </c>
      <c r="J326" s="28">
        <f t="shared" ref="J326:J329" si="20">I326/H326</f>
        <v>0.6310679611650486</v>
      </c>
    </row>
    <row r="327" spans="1:10" x14ac:dyDescent="0.35">
      <c r="A327" s="47" t="s">
        <v>109</v>
      </c>
      <c r="B327" s="47">
        <v>722.33</v>
      </c>
      <c r="C327" t="s">
        <v>626</v>
      </c>
      <c r="E327" s="26" t="s">
        <v>309</v>
      </c>
      <c r="F327" s="27">
        <v>550</v>
      </c>
      <c r="G327" s="27">
        <v>33</v>
      </c>
      <c r="H327">
        <f t="shared" si="12"/>
        <v>550</v>
      </c>
      <c r="I327">
        <f t="shared" si="13"/>
        <v>33</v>
      </c>
      <c r="J327" s="28">
        <f t="shared" si="20"/>
        <v>0.06</v>
      </c>
    </row>
    <row r="328" spans="1:10" ht="28" x14ac:dyDescent="0.35">
      <c r="A328" s="47" t="s">
        <v>332</v>
      </c>
      <c r="B328" s="47">
        <v>687.73</v>
      </c>
      <c r="C328" t="s">
        <v>626</v>
      </c>
      <c r="E328" s="26" t="s">
        <v>252</v>
      </c>
      <c r="F328" s="27">
        <v>57602</v>
      </c>
      <c r="G328" s="27">
        <v>2635</v>
      </c>
      <c r="H328">
        <f t="shared" si="12"/>
        <v>57602</v>
      </c>
      <c r="I328">
        <f t="shared" si="13"/>
        <v>2635</v>
      </c>
      <c r="J328" s="28">
        <f t="shared" si="20"/>
        <v>4.5744939411825981E-2</v>
      </c>
    </row>
    <row r="329" spans="1:10" x14ac:dyDescent="0.35">
      <c r="A329" s="47" t="s">
        <v>318</v>
      </c>
      <c r="B329" s="47">
        <v>685.19</v>
      </c>
      <c r="C329" t="s">
        <v>626</v>
      </c>
      <c r="E329" s="26" t="s">
        <v>123</v>
      </c>
      <c r="F329" s="27">
        <v>1973</v>
      </c>
      <c r="G329" s="27">
        <v>133</v>
      </c>
      <c r="H329">
        <f t="shared" si="12"/>
        <v>1973</v>
      </c>
      <c r="I329">
        <f t="shared" si="13"/>
        <v>133</v>
      </c>
      <c r="J329" s="28">
        <f t="shared" si="20"/>
        <v>6.7410035478966041E-2</v>
      </c>
    </row>
    <row r="330" spans="1:10" x14ac:dyDescent="0.35">
      <c r="A330" s="47" t="s">
        <v>729</v>
      </c>
      <c r="B330" s="47">
        <v>634.15</v>
      </c>
      <c r="C330" t="s">
        <v>626</v>
      </c>
      <c r="E330" s="26" t="s">
        <v>353</v>
      </c>
      <c r="F330" s="27"/>
      <c r="G330" s="27">
        <v>6</v>
      </c>
      <c r="H330">
        <f t="shared" si="12"/>
        <v>0</v>
      </c>
      <c r="I330">
        <f t="shared" si="13"/>
        <v>6</v>
      </c>
    </row>
    <row r="331" spans="1:10" x14ac:dyDescent="0.35">
      <c r="A331" s="47" t="s">
        <v>330</v>
      </c>
      <c r="B331" s="47">
        <v>619.20000000000005</v>
      </c>
      <c r="C331" t="s">
        <v>626</v>
      </c>
      <c r="E331" s="26" t="s">
        <v>255</v>
      </c>
      <c r="F331" s="27">
        <v>28823</v>
      </c>
      <c r="G331" s="27">
        <v>447</v>
      </c>
      <c r="H331">
        <f t="shared" si="12"/>
        <v>28823</v>
      </c>
      <c r="I331">
        <f t="shared" si="13"/>
        <v>447</v>
      </c>
      <c r="J331" s="28">
        <f t="shared" ref="J331:J332" si="21">I331/H331</f>
        <v>1.550844811435312E-2</v>
      </c>
    </row>
    <row r="332" spans="1:10" x14ac:dyDescent="0.35">
      <c r="A332" s="47" t="s">
        <v>500</v>
      </c>
      <c r="B332" s="47">
        <v>601.55999999999995</v>
      </c>
      <c r="C332" t="s">
        <v>626</v>
      </c>
      <c r="E332" s="26" t="s">
        <v>177</v>
      </c>
      <c r="F332" s="27">
        <v>995</v>
      </c>
      <c r="G332" s="27">
        <v>53</v>
      </c>
      <c r="H332">
        <f t="shared" si="12"/>
        <v>995</v>
      </c>
      <c r="I332">
        <f t="shared" si="13"/>
        <v>53</v>
      </c>
      <c r="J332" s="28">
        <f t="shared" si="21"/>
        <v>5.3266331658291456E-2</v>
      </c>
    </row>
    <row r="333" spans="1:10" x14ac:dyDescent="0.35">
      <c r="A333" s="47" t="s">
        <v>356</v>
      </c>
      <c r="B333" s="47">
        <v>567.75</v>
      </c>
      <c r="C333" t="s">
        <v>626</v>
      </c>
      <c r="E333" s="26" t="s">
        <v>343</v>
      </c>
      <c r="F333" s="27"/>
      <c r="G333" s="27">
        <v>20</v>
      </c>
      <c r="H333">
        <f t="shared" si="12"/>
        <v>0</v>
      </c>
      <c r="I333">
        <f t="shared" si="13"/>
        <v>20</v>
      </c>
    </row>
    <row r="334" spans="1:10" x14ac:dyDescent="0.35">
      <c r="A334" s="47" t="s">
        <v>259</v>
      </c>
      <c r="B334" s="47">
        <v>563.74</v>
      </c>
      <c r="C334" t="s">
        <v>626</v>
      </c>
      <c r="E334" s="26" t="s">
        <v>321</v>
      </c>
      <c r="F334" s="27">
        <v>297</v>
      </c>
      <c r="G334" s="27"/>
      <c r="H334">
        <f t="shared" si="12"/>
        <v>297</v>
      </c>
      <c r="I334">
        <f t="shared" si="13"/>
        <v>0</v>
      </c>
    </row>
    <row r="335" spans="1:10" x14ac:dyDescent="0.35">
      <c r="A335" s="47" t="s">
        <v>549</v>
      </c>
      <c r="B335" s="47">
        <v>537.30999999999995</v>
      </c>
      <c r="C335" t="s">
        <v>626</v>
      </c>
    </row>
    <row r="336" spans="1:10" x14ac:dyDescent="0.35">
      <c r="A336" s="47" t="s">
        <v>551</v>
      </c>
      <c r="B336" s="47">
        <v>532.71</v>
      </c>
      <c r="C336" t="s">
        <v>626</v>
      </c>
    </row>
    <row r="337" spans="1:3" x14ac:dyDescent="0.35">
      <c r="A337" s="47" t="s">
        <v>253</v>
      </c>
      <c r="B337" s="47">
        <v>495.37</v>
      </c>
      <c r="C337" t="s">
        <v>626</v>
      </c>
    </row>
    <row r="338" spans="1:3" x14ac:dyDescent="0.35">
      <c r="A338" s="47" t="s">
        <v>269</v>
      </c>
      <c r="B338" s="47">
        <v>479.89</v>
      </c>
      <c r="C338" t="s">
        <v>626</v>
      </c>
    </row>
    <row r="339" spans="1:3" x14ac:dyDescent="0.35">
      <c r="A339" s="47" t="s">
        <v>255</v>
      </c>
      <c r="B339" s="47">
        <v>468.17</v>
      </c>
      <c r="C339" t="s">
        <v>626</v>
      </c>
    </row>
    <row r="340" spans="1:3" x14ac:dyDescent="0.35">
      <c r="A340" s="47" t="s">
        <v>78</v>
      </c>
      <c r="B340" s="47">
        <v>451.39</v>
      </c>
      <c r="C340" t="s">
        <v>626</v>
      </c>
    </row>
    <row r="341" spans="1:3" x14ac:dyDescent="0.35">
      <c r="A341" s="47" t="s">
        <v>557</v>
      </c>
      <c r="B341" s="47">
        <v>445.45</v>
      </c>
      <c r="C341" t="s">
        <v>626</v>
      </c>
    </row>
    <row r="342" spans="1:3" x14ac:dyDescent="0.35">
      <c r="A342" s="47" t="s">
        <v>730</v>
      </c>
      <c r="B342" s="47">
        <v>436.3</v>
      </c>
      <c r="C342" t="s">
        <v>626</v>
      </c>
    </row>
    <row r="343" spans="1:3" x14ac:dyDescent="0.35">
      <c r="A343" s="47" t="s">
        <v>278</v>
      </c>
      <c r="B343" s="47">
        <v>425.27</v>
      </c>
      <c r="C343" t="s">
        <v>626</v>
      </c>
    </row>
    <row r="344" spans="1:3" x14ac:dyDescent="0.35">
      <c r="A344" s="47" t="s">
        <v>562</v>
      </c>
      <c r="B344" s="47">
        <v>392.86</v>
      </c>
      <c r="C344" t="s">
        <v>626</v>
      </c>
    </row>
    <row r="345" spans="1:3" ht="42" x14ac:dyDescent="0.35">
      <c r="A345" s="47" t="s">
        <v>279</v>
      </c>
      <c r="B345" s="47">
        <v>391.86</v>
      </c>
      <c r="C345" t="s">
        <v>626</v>
      </c>
    </row>
    <row r="346" spans="1:3" x14ac:dyDescent="0.35">
      <c r="A346" s="47" t="s">
        <v>275</v>
      </c>
      <c r="B346" s="47">
        <v>378.2</v>
      </c>
      <c r="C346" t="s">
        <v>626</v>
      </c>
    </row>
    <row r="347" spans="1:3" x14ac:dyDescent="0.35">
      <c r="A347" s="47" t="s">
        <v>165</v>
      </c>
      <c r="B347" s="47">
        <v>348.55</v>
      </c>
      <c r="C347" t="s">
        <v>626</v>
      </c>
    </row>
    <row r="348" spans="1:3" x14ac:dyDescent="0.35">
      <c r="A348" s="47" t="s">
        <v>321</v>
      </c>
      <c r="B348" s="47">
        <v>340.99</v>
      </c>
      <c r="C348" t="s">
        <v>626</v>
      </c>
    </row>
    <row r="349" spans="1:3" x14ac:dyDescent="0.35">
      <c r="A349" s="47" t="s">
        <v>281</v>
      </c>
      <c r="B349" s="47">
        <v>339.67</v>
      </c>
      <c r="C349" t="s">
        <v>626</v>
      </c>
    </row>
    <row r="350" spans="1:3" x14ac:dyDescent="0.35">
      <c r="A350" s="47" t="s">
        <v>731</v>
      </c>
      <c r="B350" s="47">
        <v>319.77</v>
      </c>
      <c r="C350" t="s">
        <v>626</v>
      </c>
    </row>
    <row r="351" spans="1:3" x14ac:dyDescent="0.35">
      <c r="A351" s="47" t="s">
        <v>296</v>
      </c>
      <c r="B351" s="47">
        <v>318.02999999999997</v>
      </c>
      <c r="C351" t="s">
        <v>626</v>
      </c>
    </row>
    <row r="352" spans="1:3" x14ac:dyDescent="0.35">
      <c r="A352" s="47" t="s">
        <v>262</v>
      </c>
      <c r="B352" s="47">
        <v>305.36</v>
      </c>
      <c r="C352" t="s">
        <v>626</v>
      </c>
    </row>
    <row r="353" spans="1:3" x14ac:dyDescent="0.35">
      <c r="A353" s="47" t="s">
        <v>88</v>
      </c>
      <c r="B353" s="47">
        <v>304.06</v>
      </c>
      <c r="C353" t="s">
        <v>626</v>
      </c>
    </row>
    <row r="354" spans="1:3" x14ac:dyDescent="0.35">
      <c r="A354" s="47" t="s">
        <v>133</v>
      </c>
      <c r="B354" s="47">
        <v>278.60000000000002</v>
      </c>
      <c r="C354" t="s">
        <v>626</v>
      </c>
    </row>
    <row r="355" spans="1:3" x14ac:dyDescent="0.35">
      <c r="A355" s="47" t="s">
        <v>732</v>
      </c>
      <c r="B355" s="47">
        <v>277.77999999999997</v>
      </c>
      <c r="C355" t="s">
        <v>626</v>
      </c>
    </row>
    <row r="356" spans="1:3" x14ac:dyDescent="0.35">
      <c r="A356" s="47" t="s">
        <v>286</v>
      </c>
      <c r="B356" s="47">
        <v>277.64</v>
      </c>
      <c r="C356" t="s">
        <v>626</v>
      </c>
    </row>
    <row r="357" spans="1:3" x14ac:dyDescent="0.35">
      <c r="A357" s="47" t="s">
        <v>326</v>
      </c>
      <c r="B357" s="47">
        <v>275.62</v>
      </c>
      <c r="C357" t="s">
        <v>626</v>
      </c>
    </row>
    <row r="358" spans="1:3" x14ac:dyDescent="0.35">
      <c r="A358" s="47" t="s">
        <v>292</v>
      </c>
      <c r="B358" s="47">
        <v>259.8</v>
      </c>
      <c r="C358" t="s">
        <v>626</v>
      </c>
    </row>
    <row r="359" spans="1:3" x14ac:dyDescent="0.35">
      <c r="A359" s="47" t="s">
        <v>578</v>
      </c>
      <c r="B359" s="47">
        <v>258.64999999999998</v>
      </c>
      <c r="C359" t="s">
        <v>626</v>
      </c>
    </row>
    <row r="360" spans="1:3" x14ac:dyDescent="0.35">
      <c r="A360" s="47" t="s">
        <v>289</v>
      </c>
      <c r="B360" s="47">
        <v>256.91000000000003</v>
      </c>
      <c r="C360" t="s">
        <v>626</v>
      </c>
    </row>
    <row r="361" spans="1:3" x14ac:dyDescent="0.35">
      <c r="A361" s="47" t="s">
        <v>261</v>
      </c>
      <c r="B361" s="47">
        <v>253.48</v>
      </c>
      <c r="C361" t="s">
        <v>626</v>
      </c>
    </row>
    <row r="362" spans="1:3" x14ac:dyDescent="0.35">
      <c r="A362" s="47" t="s">
        <v>260</v>
      </c>
      <c r="B362" s="47">
        <v>252.17</v>
      </c>
      <c r="C362" t="s">
        <v>626</v>
      </c>
    </row>
    <row r="363" spans="1:3" x14ac:dyDescent="0.35">
      <c r="A363" s="47" t="s">
        <v>499</v>
      </c>
      <c r="B363" s="47">
        <v>251.53</v>
      </c>
      <c r="C363" t="s">
        <v>626</v>
      </c>
    </row>
    <row r="364" spans="1:3" x14ac:dyDescent="0.35">
      <c r="A364" s="47" t="s">
        <v>257</v>
      </c>
      <c r="B364" s="47">
        <v>242.1</v>
      </c>
      <c r="C364" t="s">
        <v>626</v>
      </c>
    </row>
    <row r="365" spans="1:3" x14ac:dyDescent="0.35">
      <c r="A365" s="47" t="s">
        <v>143</v>
      </c>
      <c r="B365" s="47">
        <v>239.75</v>
      </c>
      <c r="C365" t="s">
        <v>626</v>
      </c>
    </row>
    <row r="366" spans="1:3" x14ac:dyDescent="0.35">
      <c r="A366" s="47" t="s">
        <v>274</v>
      </c>
      <c r="B366" s="47">
        <v>234.21</v>
      </c>
      <c r="C366" t="s">
        <v>626</v>
      </c>
    </row>
    <row r="367" spans="1:3" x14ac:dyDescent="0.35">
      <c r="A367" s="47" t="s">
        <v>301</v>
      </c>
      <c r="B367" s="47">
        <v>227.85</v>
      </c>
      <c r="C367" t="s">
        <v>626</v>
      </c>
    </row>
    <row r="368" spans="1:3" ht="28" x14ac:dyDescent="0.35">
      <c r="A368" s="47" t="s">
        <v>588</v>
      </c>
      <c r="B368" s="47">
        <v>217.39</v>
      </c>
      <c r="C368" t="s">
        <v>626</v>
      </c>
    </row>
    <row r="369" spans="1:3" x14ac:dyDescent="0.35">
      <c r="A369" s="47" t="s">
        <v>507</v>
      </c>
      <c r="B369" s="47">
        <v>209.62</v>
      </c>
      <c r="C369" t="s">
        <v>626</v>
      </c>
    </row>
    <row r="370" spans="1:3" x14ac:dyDescent="0.35">
      <c r="A370" s="47" t="s">
        <v>322</v>
      </c>
      <c r="B370" s="47">
        <v>201.49</v>
      </c>
      <c r="C370" t="s">
        <v>626</v>
      </c>
    </row>
    <row r="371" spans="1:3" x14ac:dyDescent="0.35">
      <c r="A371" s="47" t="s">
        <v>276</v>
      </c>
      <c r="B371" s="47">
        <v>192.55</v>
      </c>
      <c r="C371" t="s">
        <v>626</v>
      </c>
    </row>
    <row r="372" spans="1:3" x14ac:dyDescent="0.35">
      <c r="A372" s="47" t="s">
        <v>593</v>
      </c>
      <c r="B372" s="47">
        <v>192.31</v>
      </c>
      <c r="C372" t="s">
        <v>626</v>
      </c>
    </row>
    <row r="373" spans="1:3" x14ac:dyDescent="0.35">
      <c r="A373" s="47" t="s">
        <v>503</v>
      </c>
      <c r="B373" s="47">
        <v>192.31</v>
      </c>
      <c r="C373" t="s">
        <v>626</v>
      </c>
    </row>
    <row r="374" spans="1:3" x14ac:dyDescent="0.35">
      <c r="A374" s="47" t="s">
        <v>351</v>
      </c>
      <c r="B374" s="47">
        <v>190.71</v>
      </c>
      <c r="C374" t="s">
        <v>626</v>
      </c>
    </row>
    <row r="375" spans="1:3" x14ac:dyDescent="0.35">
      <c r="A375" s="47" t="s">
        <v>252</v>
      </c>
      <c r="B375" s="47">
        <v>183.06</v>
      </c>
      <c r="C375" t="s">
        <v>626</v>
      </c>
    </row>
    <row r="376" spans="1:3" x14ac:dyDescent="0.35">
      <c r="A376" s="47" t="s">
        <v>95</v>
      </c>
      <c r="B376" s="47">
        <v>165.21</v>
      </c>
      <c r="C376" t="s">
        <v>626</v>
      </c>
    </row>
    <row r="377" spans="1:3" x14ac:dyDescent="0.35">
      <c r="A377" s="47" t="s">
        <v>309</v>
      </c>
      <c r="B377" s="47">
        <v>163.63999999999999</v>
      </c>
      <c r="C377" t="s">
        <v>626</v>
      </c>
    </row>
    <row r="378" spans="1:3" x14ac:dyDescent="0.35">
      <c r="A378" s="47" t="s">
        <v>291</v>
      </c>
      <c r="B378" s="47">
        <v>158.03</v>
      </c>
      <c r="C378" t="s">
        <v>626</v>
      </c>
    </row>
    <row r="379" spans="1:3" x14ac:dyDescent="0.35">
      <c r="A379" s="47" t="s">
        <v>355</v>
      </c>
      <c r="B379" s="47">
        <v>157.58000000000001</v>
      </c>
      <c r="C379" t="s">
        <v>626</v>
      </c>
    </row>
    <row r="380" spans="1:3" ht="28" x14ac:dyDescent="0.35">
      <c r="A380" s="47" t="s">
        <v>733</v>
      </c>
      <c r="B380" s="47">
        <v>155.96</v>
      </c>
      <c r="C380" t="s">
        <v>626</v>
      </c>
    </row>
    <row r="381" spans="1:3" x14ac:dyDescent="0.35">
      <c r="A381" s="47" t="s">
        <v>498</v>
      </c>
      <c r="B381" s="47">
        <v>153.85</v>
      </c>
      <c r="C381" t="s">
        <v>626</v>
      </c>
    </row>
    <row r="382" spans="1:3" x14ac:dyDescent="0.35">
      <c r="A382" s="47" t="s">
        <v>285</v>
      </c>
      <c r="B382" s="47">
        <v>149.31</v>
      </c>
      <c r="C382" t="s">
        <v>626</v>
      </c>
    </row>
    <row r="383" spans="1:3" x14ac:dyDescent="0.35">
      <c r="A383" s="47" t="s">
        <v>268</v>
      </c>
      <c r="B383" s="47">
        <v>146.27000000000001</v>
      </c>
      <c r="C383" t="s">
        <v>626</v>
      </c>
    </row>
    <row r="384" spans="1:3" x14ac:dyDescent="0.35">
      <c r="A384" s="47" t="s">
        <v>256</v>
      </c>
      <c r="B384" s="47">
        <v>143.76</v>
      </c>
      <c r="C384" t="s">
        <v>626</v>
      </c>
    </row>
    <row r="385" spans="1:3" x14ac:dyDescent="0.35">
      <c r="A385" s="47" t="s">
        <v>607</v>
      </c>
      <c r="B385" s="47">
        <v>138.88999999999999</v>
      </c>
      <c r="C385" t="s">
        <v>626</v>
      </c>
    </row>
    <row r="386" spans="1:3" x14ac:dyDescent="0.35">
      <c r="A386" s="47" t="s">
        <v>609</v>
      </c>
      <c r="B386" s="47">
        <v>136.81</v>
      </c>
      <c r="C386" t="s">
        <v>626</v>
      </c>
    </row>
    <row r="387" spans="1:3" x14ac:dyDescent="0.35">
      <c r="A387" s="47" t="s">
        <v>190</v>
      </c>
      <c r="B387" s="47">
        <v>134.66999999999999</v>
      </c>
      <c r="C387" t="s">
        <v>626</v>
      </c>
    </row>
    <row r="388" spans="1:3" x14ac:dyDescent="0.35">
      <c r="A388" s="47" t="s">
        <v>299</v>
      </c>
      <c r="B388" s="47">
        <v>129.81</v>
      </c>
      <c r="C388" t="s">
        <v>626</v>
      </c>
    </row>
    <row r="389" spans="1:3" x14ac:dyDescent="0.35">
      <c r="A389" s="47" t="s">
        <v>506</v>
      </c>
      <c r="B389" s="47">
        <v>125.54</v>
      </c>
      <c r="C389" t="s">
        <v>626</v>
      </c>
    </row>
    <row r="390" spans="1:3" x14ac:dyDescent="0.35">
      <c r="A390" s="47" t="s">
        <v>614</v>
      </c>
      <c r="B390" s="47">
        <v>122.53</v>
      </c>
      <c r="C390" t="s">
        <v>626</v>
      </c>
    </row>
    <row r="391" spans="1:3" x14ac:dyDescent="0.35">
      <c r="A391" s="47" t="s">
        <v>324</v>
      </c>
      <c r="B391" s="47">
        <v>120.79</v>
      </c>
      <c r="C391" t="s">
        <v>626</v>
      </c>
    </row>
    <row r="392" spans="1:3" x14ac:dyDescent="0.35">
      <c r="A392" s="47" t="s">
        <v>306</v>
      </c>
      <c r="B392" s="47">
        <v>119.01</v>
      </c>
      <c r="C392" t="s">
        <v>626</v>
      </c>
    </row>
    <row r="393" spans="1:3" x14ac:dyDescent="0.35">
      <c r="A393" s="47" t="s">
        <v>303</v>
      </c>
      <c r="B393" s="47">
        <v>119</v>
      </c>
      <c r="C393" t="s">
        <v>626</v>
      </c>
    </row>
    <row r="394" spans="1:3" x14ac:dyDescent="0.35">
      <c r="A394" s="47" t="s">
        <v>290</v>
      </c>
      <c r="B394" s="47">
        <v>116.82</v>
      </c>
      <c r="C394" t="s">
        <v>626</v>
      </c>
    </row>
    <row r="395" spans="1:3" x14ac:dyDescent="0.35">
      <c r="A395" s="47" t="s">
        <v>734</v>
      </c>
      <c r="B395" s="47">
        <v>115.38</v>
      </c>
      <c r="C395" t="s">
        <v>626</v>
      </c>
    </row>
    <row r="396" spans="1:3" x14ac:dyDescent="0.35">
      <c r="A396" s="47" t="s">
        <v>508</v>
      </c>
      <c r="B396" s="47">
        <v>111.46</v>
      </c>
      <c r="C396" t="s">
        <v>626</v>
      </c>
    </row>
    <row r="397" spans="1:3" x14ac:dyDescent="0.35">
      <c r="A397" s="47" t="s">
        <v>509</v>
      </c>
      <c r="B397" s="47">
        <v>108.64</v>
      </c>
      <c r="C397" t="s">
        <v>626</v>
      </c>
    </row>
    <row r="398" spans="1:3" x14ac:dyDescent="0.35">
      <c r="A398" s="47" t="s">
        <v>272</v>
      </c>
      <c r="B398" s="47">
        <v>93.67</v>
      </c>
      <c r="C398" t="s">
        <v>626</v>
      </c>
    </row>
    <row r="399" spans="1:3" x14ac:dyDescent="0.35">
      <c r="A399" s="47" t="s">
        <v>264</v>
      </c>
      <c r="B399" s="47">
        <v>91.78</v>
      </c>
      <c r="C399" t="s">
        <v>626</v>
      </c>
    </row>
    <row r="400" spans="1:3" x14ac:dyDescent="0.35">
      <c r="A400" s="47" t="s">
        <v>271</v>
      </c>
      <c r="B400" s="47">
        <v>90.33</v>
      </c>
      <c r="C400" t="s">
        <v>626</v>
      </c>
    </row>
    <row r="401" spans="1:3" x14ac:dyDescent="0.35">
      <c r="A401" s="47" t="s">
        <v>282</v>
      </c>
      <c r="B401" s="47">
        <v>88.78</v>
      </c>
      <c r="C401" t="s">
        <v>626</v>
      </c>
    </row>
  </sheetData>
  <autoFilter ref="H211:I334" xr:uid="{E7D421F8-C74A-4600-97AC-AAA9CEB13A05}"/>
  <hyperlinks>
    <hyperlink ref="E207" r:id="rId2" xr:uid="{3C590FE0-E217-4F68-B446-9DA70E266492}"/>
    <hyperlink ref="E208" r:id="rId3" xr:uid="{E8D9E057-54C2-4613-9478-0145AE1EB176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2A1F8-0557-4824-AD51-2FC5EB9D4074}">
  <dimension ref="A1:R101"/>
  <sheetViews>
    <sheetView topLeftCell="D1" workbookViewId="0">
      <selection activeCell="F2" sqref="F2"/>
    </sheetView>
  </sheetViews>
  <sheetFormatPr defaultColWidth="8.7265625" defaultRowHeight="14.5" x14ac:dyDescent="0.35"/>
  <cols>
    <col min="2" max="2" width="8.6328125" bestFit="1" customWidth="1"/>
    <col min="3" max="3" width="26.54296875" customWidth="1"/>
    <col min="8" max="8" width="32" customWidth="1"/>
  </cols>
  <sheetData>
    <row r="1" spans="1:18" ht="84" x14ac:dyDescent="0.35">
      <c r="A1" s="22"/>
      <c r="B1" s="22" t="s">
        <v>492</v>
      </c>
      <c r="C1" s="44" t="s">
        <v>628</v>
      </c>
      <c r="F1" s="22"/>
      <c r="G1" s="22" t="s">
        <v>511</v>
      </c>
      <c r="H1" s="44" t="s">
        <v>627</v>
      </c>
      <c r="J1" s="45" t="s">
        <v>629</v>
      </c>
      <c r="O1" t="s">
        <v>409</v>
      </c>
      <c r="P1" s="46"/>
      <c r="Q1" s="46" t="s">
        <v>511</v>
      </c>
    </row>
    <row r="2" spans="1:18" ht="28" x14ac:dyDescent="0.35">
      <c r="A2" s="23" t="s">
        <v>493</v>
      </c>
      <c r="B2" s="23">
        <v>333.33</v>
      </c>
      <c r="C2" t="s">
        <v>510</v>
      </c>
      <c r="F2" s="23" t="s">
        <v>494</v>
      </c>
      <c r="G2" s="23">
        <v>5.3</v>
      </c>
      <c r="H2" t="s">
        <v>626</v>
      </c>
      <c r="J2" s="45" t="s">
        <v>630</v>
      </c>
      <c r="P2" s="47" t="s">
        <v>494</v>
      </c>
      <c r="Q2" s="47">
        <v>5300</v>
      </c>
      <c r="R2" t="str">
        <f>H2</f>
        <v>infektionsrate</v>
      </c>
    </row>
    <row r="3" spans="1:18" ht="28" x14ac:dyDescent="0.35">
      <c r="A3" s="23" t="s">
        <v>356</v>
      </c>
      <c r="B3" s="23">
        <v>118.28</v>
      </c>
      <c r="C3" t="s">
        <v>510</v>
      </c>
      <c r="F3" s="23" t="s">
        <v>512</v>
      </c>
      <c r="G3" s="23">
        <v>3.5</v>
      </c>
      <c r="H3" t="s">
        <v>626</v>
      </c>
      <c r="J3" s="45" t="s">
        <v>631</v>
      </c>
      <c r="P3" s="47" t="s">
        <v>512</v>
      </c>
      <c r="Q3" s="47">
        <v>3500</v>
      </c>
      <c r="R3" t="str">
        <f t="shared" ref="R3:R66" si="0">H3</f>
        <v>infektionsrate</v>
      </c>
    </row>
    <row r="4" spans="1:18" ht="26" x14ac:dyDescent="0.35">
      <c r="A4" s="23" t="s">
        <v>494</v>
      </c>
      <c r="B4" s="23">
        <v>50</v>
      </c>
      <c r="C4" t="s">
        <v>510</v>
      </c>
      <c r="F4" s="23" t="s">
        <v>263</v>
      </c>
      <c r="G4" s="23" t="s">
        <v>513</v>
      </c>
      <c r="H4" t="s">
        <v>626</v>
      </c>
      <c r="J4" s="45" t="s">
        <v>632</v>
      </c>
      <c r="P4" s="47" t="s">
        <v>263</v>
      </c>
      <c r="Q4" s="47">
        <v>2744.72</v>
      </c>
      <c r="R4" t="str">
        <f t="shared" si="0"/>
        <v>infektionsrate</v>
      </c>
    </row>
    <row r="5" spans="1:18" ht="26" x14ac:dyDescent="0.35">
      <c r="A5" s="23" t="s">
        <v>495</v>
      </c>
      <c r="B5" s="23">
        <v>38.46</v>
      </c>
      <c r="C5" t="s">
        <v>510</v>
      </c>
      <c r="F5" s="23" t="s">
        <v>325</v>
      </c>
      <c r="G5" s="23" t="s">
        <v>514</v>
      </c>
      <c r="H5" t="s">
        <v>626</v>
      </c>
      <c r="J5" s="45" t="s">
        <v>633</v>
      </c>
      <c r="P5" s="47" t="s">
        <v>325</v>
      </c>
      <c r="Q5" s="47">
        <v>2556.46</v>
      </c>
      <c r="R5" t="str">
        <f t="shared" si="0"/>
        <v>infektionsrate</v>
      </c>
    </row>
    <row r="6" spans="1:18" ht="39" x14ac:dyDescent="0.35">
      <c r="A6" s="23" t="s">
        <v>310</v>
      </c>
      <c r="B6" s="23">
        <v>28</v>
      </c>
      <c r="C6" t="s">
        <v>510</v>
      </c>
      <c r="F6" s="23" t="s">
        <v>515</v>
      </c>
      <c r="G6" s="23">
        <v>2.35</v>
      </c>
      <c r="H6" t="s">
        <v>626</v>
      </c>
      <c r="J6" s="45" t="s">
        <v>634</v>
      </c>
      <c r="P6" s="47" t="s">
        <v>515</v>
      </c>
      <c r="Q6" s="47">
        <v>2350</v>
      </c>
      <c r="R6" t="str">
        <f t="shared" si="0"/>
        <v>infektionsrate</v>
      </c>
    </row>
    <row r="7" spans="1:18" ht="52" x14ac:dyDescent="0.35">
      <c r="A7" s="23" t="s">
        <v>332</v>
      </c>
      <c r="B7" s="23">
        <v>26.02</v>
      </c>
      <c r="C7" t="s">
        <v>510</v>
      </c>
      <c r="F7" s="23" t="s">
        <v>493</v>
      </c>
      <c r="G7" s="23" t="s">
        <v>516</v>
      </c>
      <c r="H7" t="s">
        <v>626</v>
      </c>
      <c r="J7" s="45" t="s">
        <v>635</v>
      </c>
      <c r="P7" s="47" t="s">
        <v>493</v>
      </c>
      <c r="Q7" s="47">
        <v>2333.33</v>
      </c>
      <c r="R7" t="str">
        <f t="shared" si="0"/>
        <v>infektionsrate</v>
      </c>
    </row>
    <row r="8" spans="1:18" ht="26" x14ac:dyDescent="0.35">
      <c r="A8" s="23" t="s">
        <v>496</v>
      </c>
      <c r="B8" s="23">
        <v>17.54</v>
      </c>
      <c r="C8" t="s">
        <v>510</v>
      </c>
      <c r="F8" s="23" t="s">
        <v>265</v>
      </c>
      <c r="G8" s="23" t="s">
        <v>517</v>
      </c>
      <c r="H8" t="s">
        <v>626</v>
      </c>
      <c r="J8" s="45" t="s">
        <v>636</v>
      </c>
      <c r="P8" s="47" t="s">
        <v>265</v>
      </c>
      <c r="Q8" s="47">
        <v>2141.65</v>
      </c>
      <c r="R8" t="str">
        <f t="shared" si="0"/>
        <v>infektionsrate</v>
      </c>
    </row>
    <row r="9" spans="1:18" ht="39" x14ac:dyDescent="0.35">
      <c r="A9" s="23" t="s">
        <v>497</v>
      </c>
      <c r="B9" s="23">
        <v>16.13</v>
      </c>
      <c r="C9" t="s">
        <v>510</v>
      </c>
      <c r="F9" s="23" t="s">
        <v>496</v>
      </c>
      <c r="G9" s="23" t="s">
        <v>518</v>
      </c>
      <c r="H9" t="s">
        <v>626</v>
      </c>
      <c r="J9" s="45" t="s">
        <v>637</v>
      </c>
      <c r="P9" s="47" t="s">
        <v>496</v>
      </c>
      <c r="Q9" s="47">
        <v>2070.1799999999998</v>
      </c>
      <c r="R9" t="str">
        <f t="shared" si="0"/>
        <v>infektionsrate</v>
      </c>
    </row>
    <row r="10" spans="1:18" ht="42" x14ac:dyDescent="0.35">
      <c r="A10" s="23" t="s">
        <v>261</v>
      </c>
      <c r="B10" s="23">
        <v>15.54</v>
      </c>
      <c r="C10" t="s">
        <v>510</v>
      </c>
      <c r="F10" s="23" t="s">
        <v>310</v>
      </c>
      <c r="G10" s="23">
        <v>2.028</v>
      </c>
      <c r="H10" t="s">
        <v>626</v>
      </c>
      <c r="J10" s="45" t="s">
        <v>638</v>
      </c>
      <c r="P10" s="47" t="s">
        <v>310</v>
      </c>
      <c r="Q10" s="47">
        <v>2028</v>
      </c>
      <c r="R10" t="str">
        <f t="shared" si="0"/>
        <v>infektionsrate</v>
      </c>
    </row>
    <row r="11" spans="1:18" x14ac:dyDescent="0.35">
      <c r="A11" s="23" t="s">
        <v>498</v>
      </c>
      <c r="B11" s="23">
        <v>15.38</v>
      </c>
      <c r="C11" t="s">
        <v>510</v>
      </c>
      <c r="F11" s="23" t="s">
        <v>519</v>
      </c>
      <c r="G11" s="23">
        <v>2</v>
      </c>
      <c r="H11" t="s">
        <v>626</v>
      </c>
      <c r="J11" s="45" t="s">
        <v>639</v>
      </c>
      <c r="P11" s="47" t="s">
        <v>519</v>
      </c>
      <c r="Q11" s="47">
        <v>2000</v>
      </c>
      <c r="R11" t="str">
        <f t="shared" si="0"/>
        <v>infektionsrate</v>
      </c>
    </row>
    <row r="12" spans="1:18" ht="42" x14ac:dyDescent="0.35">
      <c r="A12" s="23" t="s">
        <v>339</v>
      </c>
      <c r="B12" s="23">
        <v>15.12</v>
      </c>
      <c r="C12" t="s">
        <v>510</v>
      </c>
      <c r="F12" s="23" t="s">
        <v>302</v>
      </c>
      <c r="G12" s="23">
        <v>1.9650000000000001</v>
      </c>
      <c r="H12" t="s">
        <v>626</v>
      </c>
      <c r="J12" s="45" t="s">
        <v>640</v>
      </c>
      <c r="P12" s="47" t="s">
        <v>302</v>
      </c>
      <c r="Q12" s="47">
        <v>1965</v>
      </c>
      <c r="R12" t="str">
        <f t="shared" si="0"/>
        <v>infektionsrate</v>
      </c>
    </row>
    <row r="13" spans="1:18" ht="28" x14ac:dyDescent="0.35">
      <c r="A13" s="23" t="s">
        <v>322</v>
      </c>
      <c r="B13" s="23">
        <v>14.18</v>
      </c>
      <c r="C13" t="s">
        <v>510</v>
      </c>
      <c r="F13" s="23" t="s">
        <v>520</v>
      </c>
      <c r="G13" s="23" t="s">
        <v>521</v>
      </c>
      <c r="H13" t="s">
        <v>626</v>
      </c>
      <c r="J13" s="45" t="s">
        <v>641</v>
      </c>
      <c r="P13" s="47" t="s">
        <v>520</v>
      </c>
      <c r="Q13" s="47">
        <v>1944.44</v>
      </c>
      <c r="R13" t="str">
        <f t="shared" si="0"/>
        <v>infektionsrate</v>
      </c>
    </row>
    <row r="14" spans="1:18" x14ac:dyDescent="0.35">
      <c r="A14" s="23" t="s">
        <v>329</v>
      </c>
      <c r="B14" s="23">
        <v>13.01</v>
      </c>
      <c r="C14" t="s">
        <v>510</v>
      </c>
      <c r="F14" s="23" t="s">
        <v>317</v>
      </c>
      <c r="G14" s="23" t="s">
        <v>522</v>
      </c>
      <c r="H14" t="s">
        <v>626</v>
      </c>
      <c r="J14" s="45" t="s">
        <v>642</v>
      </c>
      <c r="P14" s="47" t="s">
        <v>317</v>
      </c>
      <c r="Q14" s="47">
        <v>1898.88</v>
      </c>
      <c r="R14" t="str">
        <f t="shared" si="0"/>
        <v>infektionsrate</v>
      </c>
    </row>
    <row r="15" spans="1:18" ht="42" x14ac:dyDescent="0.35">
      <c r="A15" s="23" t="s">
        <v>262</v>
      </c>
      <c r="B15" s="23">
        <v>12.9</v>
      </c>
      <c r="C15" t="s">
        <v>510</v>
      </c>
      <c r="F15" s="23" t="s">
        <v>497</v>
      </c>
      <c r="G15" s="23" t="s">
        <v>523</v>
      </c>
      <c r="H15" t="s">
        <v>626</v>
      </c>
      <c r="J15" s="45" t="s">
        <v>643</v>
      </c>
      <c r="P15" s="47" t="s">
        <v>497</v>
      </c>
      <c r="Q15" s="47">
        <v>1854.84</v>
      </c>
      <c r="R15" t="str">
        <f t="shared" si="0"/>
        <v>infektionsrate</v>
      </c>
    </row>
    <row r="16" spans="1:18" ht="28" x14ac:dyDescent="0.35">
      <c r="A16" s="23" t="s">
        <v>276</v>
      </c>
      <c r="B16" s="23">
        <v>12.45</v>
      </c>
      <c r="C16" t="s">
        <v>510</v>
      </c>
      <c r="F16" s="23" t="s">
        <v>254</v>
      </c>
      <c r="G16" s="23" t="s">
        <v>524</v>
      </c>
      <c r="H16" t="s">
        <v>626</v>
      </c>
      <c r="J16" s="45" t="s">
        <v>644</v>
      </c>
      <c r="P16" s="47" t="s">
        <v>254</v>
      </c>
      <c r="Q16" s="47">
        <v>1763.63</v>
      </c>
      <c r="R16" t="str">
        <f t="shared" si="0"/>
        <v>infektionsrate</v>
      </c>
    </row>
    <row r="17" spans="1:18" ht="26" x14ac:dyDescent="0.35">
      <c r="A17" s="23" t="s">
        <v>499</v>
      </c>
      <c r="B17" s="23">
        <v>12.27</v>
      </c>
      <c r="C17" t="s">
        <v>510</v>
      </c>
      <c r="F17" s="23" t="s">
        <v>287</v>
      </c>
      <c r="G17" s="23" t="s">
        <v>525</v>
      </c>
      <c r="H17" t="s">
        <v>626</v>
      </c>
      <c r="J17" s="45" t="s">
        <v>645</v>
      </c>
      <c r="P17" s="47" t="s">
        <v>287</v>
      </c>
      <c r="Q17" s="47">
        <v>1675.09</v>
      </c>
      <c r="R17" t="str">
        <f t="shared" si="0"/>
        <v>infektionsrate</v>
      </c>
    </row>
    <row r="18" spans="1:18" ht="56" x14ac:dyDescent="0.35">
      <c r="A18" s="23" t="s">
        <v>319</v>
      </c>
      <c r="B18" s="23">
        <v>12.22</v>
      </c>
      <c r="C18" t="s">
        <v>510</v>
      </c>
      <c r="F18" s="23" t="s">
        <v>526</v>
      </c>
      <c r="G18" s="23" t="s">
        <v>527</v>
      </c>
      <c r="H18" t="s">
        <v>626</v>
      </c>
      <c r="J18" s="45" t="s">
        <v>646</v>
      </c>
      <c r="P18" s="47" t="s">
        <v>526</v>
      </c>
      <c r="Q18" s="47">
        <v>1333.33</v>
      </c>
      <c r="R18" t="str">
        <f t="shared" si="0"/>
        <v>infektionsrate</v>
      </c>
    </row>
    <row r="19" spans="1:18" ht="56" x14ac:dyDescent="0.35">
      <c r="A19" s="23" t="s">
        <v>143</v>
      </c>
      <c r="B19" s="23">
        <v>11.85</v>
      </c>
      <c r="C19" t="s">
        <v>510</v>
      </c>
      <c r="F19" s="23" t="s">
        <v>528</v>
      </c>
      <c r="G19" s="23" t="s">
        <v>529</v>
      </c>
      <c r="H19" t="s">
        <v>626</v>
      </c>
      <c r="J19" s="45" t="s">
        <v>647</v>
      </c>
      <c r="P19" s="47" t="s">
        <v>528</v>
      </c>
      <c r="Q19" s="47">
        <v>1268.6600000000001</v>
      </c>
      <c r="R19" t="str">
        <f t="shared" si="0"/>
        <v>infektionsrate</v>
      </c>
    </row>
    <row r="20" spans="1:18" ht="28" x14ac:dyDescent="0.35">
      <c r="A20" s="23" t="s">
        <v>500</v>
      </c>
      <c r="B20" s="23">
        <v>11.72</v>
      </c>
      <c r="C20" t="s">
        <v>510</v>
      </c>
      <c r="F20" s="23" t="s">
        <v>530</v>
      </c>
      <c r="G20" s="23" t="s">
        <v>531</v>
      </c>
      <c r="H20" t="s">
        <v>626</v>
      </c>
      <c r="J20" s="45" t="s">
        <v>648</v>
      </c>
      <c r="P20" s="47" t="s">
        <v>530</v>
      </c>
      <c r="Q20" s="47">
        <v>983.99</v>
      </c>
      <c r="R20" t="str">
        <f t="shared" si="0"/>
        <v>infektionsrate</v>
      </c>
    </row>
    <row r="21" spans="1:18" x14ac:dyDescent="0.35">
      <c r="A21" s="23" t="s">
        <v>501</v>
      </c>
      <c r="B21" s="23">
        <v>11.7</v>
      </c>
      <c r="C21" t="s">
        <v>510</v>
      </c>
      <c r="F21" s="23" t="s">
        <v>532</v>
      </c>
      <c r="G21" s="23" t="s">
        <v>533</v>
      </c>
      <c r="H21" t="s">
        <v>626</v>
      </c>
      <c r="J21" s="45" t="s">
        <v>649</v>
      </c>
      <c r="P21" s="47" t="s">
        <v>532</v>
      </c>
      <c r="Q21" s="47">
        <v>933.33</v>
      </c>
      <c r="R21" t="str">
        <f t="shared" si="0"/>
        <v>infektionsrate</v>
      </c>
    </row>
    <row r="22" spans="1:18" x14ac:dyDescent="0.35">
      <c r="A22" s="23" t="s">
        <v>165</v>
      </c>
      <c r="B22" s="23">
        <v>11.36</v>
      </c>
      <c r="C22" t="s">
        <v>510</v>
      </c>
      <c r="F22" s="23" t="s">
        <v>534</v>
      </c>
      <c r="G22" s="23">
        <v>800</v>
      </c>
      <c r="H22" t="s">
        <v>626</v>
      </c>
      <c r="J22" s="45" t="s">
        <v>650</v>
      </c>
      <c r="P22" s="47" t="s">
        <v>534</v>
      </c>
      <c r="Q22" s="47">
        <v>800</v>
      </c>
      <c r="R22" t="str">
        <f t="shared" si="0"/>
        <v>infektionsrate</v>
      </c>
    </row>
    <row r="23" spans="1:18" ht="26" x14ac:dyDescent="0.35">
      <c r="A23" s="23" t="s">
        <v>341</v>
      </c>
      <c r="B23" s="23">
        <v>11.26</v>
      </c>
      <c r="C23" t="s">
        <v>510</v>
      </c>
      <c r="F23" s="23" t="s">
        <v>502</v>
      </c>
      <c r="G23" s="23" t="s">
        <v>535</v>
      </c>
      <c r="H23" t="s">
        <v>626</v>
      </c>
      <c r="J23" s="45" t="s">
        <v>651</v>
      </c>
      <c r="P23" s="47" t="s">
        <v>502</v>
      </c>
      <c r="Q23" s="47">
        <v>770.95</v>
      </c>
      <c r="R23" t="str">
        <f t="shared" si="0"/>
        <v>infektionsrate</v>
      </c>
    </row>
    <row r="24" spans="1:18" ht="28" x14ac:dyDescent="0.35">
      <c r="A24" s="23" t="s">
        <v>317</v>
      </c>
      <c r="B24" s="23">
        <v>11.24</v>
      </c>
      <c r="C24" t="s">
        <v>510</v>
      </c>
      <c r="F24" s="23" t="s">
        <v>267</v>
      </c>
      <c r="G24" s="23" t="s">
        <v>536</v>
      </c>
      <c r="H24" t="s">
        <v>626</v>
      </c>
      <c r="J24" s="45" t="s">
        <v>652</v>
      </c>
      <c r="P24" s="47" t="s">
        <v>267</v>
      </c>
      <c r="Q24" s="47">
        <v>749.88</v>
      </c>
      <c r="R24" t="str">
        <f t="shared" si="0"/>
        <v>infektionsrate</v>
      </c>
    </row>
    <row r="25" spans="1:18" ht="26" x14ac:dyDescent="0.35">
      <c r="A25" s="23" t="s">
        <v>351</v>
      </c>
      <c r="B25" s="23">
        <v>11.22</v>
      </c>
      <c r="C25" t="s">
        <v>510</v>
      </c>
      <c r="F25" s="23" t="s">
        <v>319</v>
      </c>
      <c r="G25" s="23" t="s">
        <v>537</v>
      </c>
      <c r="H25" t="s">
        <v>626</v>
      </c>
      <c r="J25" s="45" t="s">
        <v>653</v>
      </c>
      <c r="P25" s="47" t="s">
        <v>319</v>
      </c>
      <c r="Q25" s="47">
        <v>745.72</v>
      </c>
      <c r="R25" t="str">
        <f t="shared" si="0"/>
        <v>infektionsrate</v>
      </c>
    </row>
    <row r="26" spans="1:18" ht="98" x14ac:dyDescent="0.35">
      <c r="A26" s="23" t="s">
        <v>502</v>
      </c>
      <c r="B26" s="23">
        <v>11.17</v>
      </c>
      <c r="C26" t="s">
        <v>510</v>
      </c>
      <c r="F26" s="23" t="s">
        <v>538</v>
      </c>
      <c r="G26" s="23" t="s">
        <v>539</v>
      </c>
      <c r="H26" t="s">
        <v>626</v>
      </c>
      <c r="J26" s="45" t="s">
        <v>654</v>
      </c>
      <c r="P26" s="47" t="s">
        <v>538</v>
      </c>
      <c r="Q26" s="47">
        <v>738.74</v>
      </c>
      <c r="R26" t="str">
        <f t="shared" si="0"/>
        <v>infektionsrate</v>
      </c>
    </row>
    <row r="27" spans="1:18" x14ac:dyDescent="0.35">
      <c r="A27" s="23" t="s">
        <v>265</v>
      </c>
      <c r="B27" s="23">
        <v>10.9</v>
      </c>
      <c r="C27" t="s">
        <v>510</v>
      </c>
      <c r="F27" s="23" t="s">
        <v>109</v>
      </c>
      <c r="G27" s="23" t="s">
        <v>540</v>
      </c>
      <c r="H27" t="s">
        <v>626</v>
      </c>
      <c r="J27" s="45" t="s">
        <v>655</v>
      </c>
      <c r="P27" s="47" t="s">
        <v>109</v>
      </c>
      <c r="Q27" s="47">
        <v>722.33</v>
      </c>
      <c r="R27" t="str">
        <f t="shared" si="0"/>
        <v>infektionsrate</v>
      </c>
    </row>
    <row r="28" spans="1:18" ht="56" x14ac:dyDescent="0.35">
      <c r="A28" s="23" t="s">
        <v>348</v>
      </c>
      <c r="B28" s="23">
        <v>10.88</v>
      </c>
      <c r="C28" t="s">
        <v>510</v>
      </c>
      <c r="F28" s="23" t="s">
        <v>332</v>
      </c>
      <c r="G28" s="23" t="s">
        <v>541</v>
      </c>
      <c r="H28" t="s">
        <v>626</v>
      </c>
      <c r="J28" s="45" t="s">
        <v>656</v>
      </c>
      <c r="P28" s="47" t="s">
        <v>332</v>
      </c>
      <c r="Q28" s="47">
        <v>687.73</v>
      </c>
      <c r="R28" t="str">
        <f t="shared" si="0"/>
        <v>infektionsrate</v>
      </c>
    </row>
    <row r="29" spans="1:18" ht="28" x14ac:dyDescent="0.35">
      <c r="A29" s="23" t="s">
        <v>357</v>
      </c>
      <c r="B29" s="23">
        <v>10.75</v>
      </c>
      <c r="C29" t="s">
        <v>510</v>
      </c>
      <c r="F29" s="23" t="s">
        <v>318</v>
      </c>
      <c r="G29" s="23" t="s">
        <v>542</v>
      </c>
      <c r="H29" t="s">
        <v>626</v>
      </c>
      <c r="J29" s="45" t="s">
        <v>657</v>
      </c>
      <c r="P29" s="47" t="s">
        <v>318</v>
      </c>
      <c r="Q29" s="47">
        <v>685.19</v>
      </c>
      <c r="R29" t="str">
        <f t="shared" si="0"/>
        <v>infektionsrate</v>
      </c>
    </row>
    <row r="30" spans="1:18" ht="42" x14ac:dyDescent="0.35">
      <c r="A30" s="23" t="s">
        <v>287</v>
      </c>
      <c r="B30" s="23">
        <v>10.11</v>
      </c>
      <c r="C30" t="s">
        <v>510</v>
      </c>
      <c r="F30" s="23" t="s">
        <v>543</v>
      </c>
      <c r="G30" s="23" t="s">
        <v>544</v>
      </c>
      <c r="H30" t="s">
        <v>626</v>
      </c>
      <c r="J30" s="45" t="s">
        <v>658</v>
      </c>
      <c r="P30" s="47" t="s">
        <v>729</v>
      </c>
      <c r="Q30" s="47">
        <v>634.15</v>
      </c>
      <c r="R30" t="str">
        <f t="shared" si="0"/>
        <v>infektionsrate</v>
      </c>
    </row>
    <row r="31" spans="1:18" x14ac:dyDescent="0.35">
      <c r="A31" s="23" t="s">
        <v>253</v>
      </c>
      <c r="B31" s="23">
        <v>10.06</v>
      </c>
      <c r="C31" t="s">
        <v>510</v>
      </c>
      <c r="F31" s="23" t="s">
        <v>330</v>
      </c>
      <c r="G31" s="23" t="s">
        <v>545</v>
      </c>
      <c r="H31" t="s">
        <v>626</v>
      </c>
      <c r="J31" s="45" t="s">
        <v>659</v>
      </c>
      <c r="P31" s="47" t="s">
        <v>330</v>
      </c>
      <c r="Q31" s="47">
        <v>619.20000000000005</v>
      </c>
      <c r="R31" t="str">
        <f t="shared" si="0"/>
        <v>infektionsrate</v>
      </c>
    </row>
    <row r="32" spans="1:18" ht="52" x14ac:dyDescent="0.35">
      <c r="A32" s="23" t="s">
        <v>279</v>
      </c>
      <c r="B32" s="23">
        <v>10.050000000000001</v>
      </c>
      <c r="C32" t="s">
        <v>510</v>
      </c>
      <c r="F32" s="23" t="s">
        <v>500</v>
      </c>
      <c r="G32" s="23" t="s">
        <v>546</v>
      </c>
      <c r="H32" t="s">
        <v>626</v>
      </c>
      <c r="J32" s="45" t="s">
        <v>660</v>
      </c>
      <c r="P32" s="47" t="s">
        <v>500</v>
      </c>
      <c r="Q32" s="47">
        <v>601.55999999999995</v>
      </c>
      <c r="R32" t="str">
        <f t="shared" si="0"/>
        <v>infektionsrate</v>
      </c>
    </row>
    <row r="33" spans="1:18" x14ac:dyDescent="0.35">
      <c r="A33" s="23" t="s">
        <v>263</v>
      </c>
      <c r="B33" s="23">
        <v>10.050000000000001</v>
      </c>
      <c r="C33" t="s">
        <v>510</v>
      </c>
      <c r="F33" s="23" t="s">
        <v>356</v>
      </c>
      <c r="G33" s="23" t="s">
        <v>547</v>
      </c>
      <c r="H33" t="s">
        <v>626</v>
      </c>
      <c r="J33" s="45" t="s">
        <v>661</v>
      </c>
      <c r="P33" s="47" t="s">
        <v>356</v>
      </c>
      <c r="Q33" s="47">
        <v>567.75</v>
      </c>
      <c r="R33" t="str">
        <f t="shared" si="0"/>
        <v>infektionsrate</v>
      </c>
    </row>
    <row r="34" spans="1:18" ht="28" x14ac:dyDescent="0.35">
      <c r="A34" s="23" t="s">
        <v>331</v>
      </c>
      <c r="B34" s="23">
        <v>9.99</v>
      </c>
      <c r="C34" t="s">
        <v>510</v>
      </c>
      <c r="F34" s="23" t="s">
        <v>259</v>
      </c>
      <c r="G34" s="23" t="s">
        <v>548</v>
      </c>
      <c r="H34" t="s">
        <v>626</v>
      </c>
      <c r="J34" s="45" t="s">
        <v>662</v>
      </c>
      <c r="P34" s="47" t="s">
        <v>259</v>
      </c>
      <c r="Q34" s="47">
        <v>563.74</v>
      </c>
      <c r="R34" t="str">
        <f t="shared" si="0"/>
        <v>infektionsrate</v>
      </c>
    </row>
    <row r="35" spans="1:18" x14ac:dyDescent="0.35">
      <c r="A35" s="23" t="s">
        <v>309</v>
      </c>
      <c r="B35" s="23">
        <v>9.82</v>
      </c>
      <c r="C35" t="s">
        <v>510</v>
      </c>
      <c r="F35" s="23" t="s">
        <v>549</v>
      </c>
      <c r="G35" s="23" t="s">
        <v>550</v>
      </c>
      <c r="H35" t="s">
        <v>626</v>
      </c>
      <c r="J35" s="45" t="s">
        <v>663</v>
      </c>
      <c r="P35" s="47" t="s">
        <v>549</v>
      </c>
      <c r="Q35" s="47">
        <v>537.30999999999995</v>
      </c>
      <c r="R35" t="str">
        <f t="shared" si="0"/>
        <v>infektionsrate</v>
      </c>
    </row>
    <row r="36" spans="1:18" ht="26" x14ac:dyDescent="0.35">
      <c r="A36" s="23" t="s">
        <v>338</v>
      </c>
      <c r="B36" s="23">
        <v>9.7100000000000009</v>
      </c>
      <c r="C36" t="s">
        <v>510</v>
      </c>
      <c r="F36" s="23" t="s">
        <v>551</v>
      </c>
      <c r="G36" s="23" t="s">
        <v>552</v>
      </c>
      <c r="H36" t="s">
        <v>626</v>
      </c>
      <c r="J36" s="45" t="s">
        <v>664</v>
      </c>
      <c r="P36" s="47" t="s">
        <v>551</v>
      </c>
      <c r="Q36" s="47">
        <v>532.71</v>
      </c>
      <c r="R36" t="str">
        <f t="shared" si="0"/>
        <v>infektionsrate</v>
      </c>
    </row>
    <row r="37" spans="1:18" x14ac:dyDescent="0.35">
      <c r="A37" s="23" t="s">
        <v>503</v>
      </c>
      <c r="B37" s="23">
        <v>9.6199999999999992</v>
      </c>
      <c r="C37" t="s">
        <v>510</v>
      </c>
      <c r="F37" s="23" t="s">
        <v>253</v>
      </c>
      <c r="G37" s="23" t="s">
        <v>553</v>
      </c>
      <c r="H37" t="s">
        <v>626</v>
      </c>
      <c r="J37" s="45" t="s">
        <v>665</v>
      </c>
      <c r="P37" s="47" t="s">
        <v>253</v>
      </c>
      <c r="Q37" s="47">
        <v>495.37</v>
      </c>
      <c r="R37" t="str">
        <f t="shared" si="0"/>
        <v>infektionsrate</v>
      </c>
    </row>
    <row r="38" spans="1:18" ht="39" x14ac:dyDescent="0.35">
      <c r="A38" s="23" t="s">
        <v>307</v>
      </c>
      <c r="B38" s="23">
        <v>9.4499999999999993</v>
      </c>
      <c r="C38" t="s">
        <v>510</v>
      </c>
      <c r="F38" s="23" t="s">
        <v>269</v>
      </c>
      <c r="G38" s="23" t="s">
        <v>554</v>
      </c>
      <c r="H38" t="s">
        <v>626</v>
      </c>
      <c r="J38" s="45" t="s">
        <v>666</v>
      </c>
      <c r="P38" s="47" t="s">
        <v>269</v>
      </c>
      <c r="Q38" s="47">
        <v>479.89</v>
      </c>
      <c r="R38" t="str">
        <f t="shared" si="0"/>
        <v>infektionsrate</v>
      </c>
    </row>
    <row r="39" spans="1:18" ht="56" x14ac:dyDescent="0.35">
      <c r="A39" s="23" t="s">
        <v>324</v>
      </c>
      <c r="B39" s="23">
        <v>9.41</v>
      </c>
      <c r="C39" t="s">
        <v>510</v>
      </c>
      <c r="F39" s="23" t="s">
        <v>255</v>
      </c>
      <c r="G39" s="23" t="s">
        <v>555</v>
      </c>
      <c r="H39" t="s">
        <v>626</v>
      </c>
      <c r="J39" s="45" t="s">
        <v>667</v>
      </c>
      <c r="P39" s="47" t="s">
        <v>255</v>
      </c>
      <c r="Q39" s="47">
        <v>468.17</v>
      </c>
      <c r="R39" t="str">
        <f t="shared" si="0"/>
        <v>infektionsrate</v>
      </c>
    </row>
    <row r="40" spans="1:18" x14ac:dyDescent="0.35">
      <c r="A40" s="23" t="s">
        <v>109</v>
      </c>
      <c r="B40" s="23">
        <v>9.1300000000000008</v>
      </c>
      <c r="C40" t="s">
        <v>510</v>
      </c>
      <c r="F40" s="23" t="s">
        <v>78</v>
      </c>
      <c r="G40" s="23" t="s">
        <v>556</v>
      </c>
      <c r="H40" t="s">
        <v>626</v>
      </c>
      <c r="J40" s="45" t="s">
        <v>668</v>
      </c>
      <c r="P40" s="47" t="s">
        <v>78</v>
      </c>
      <c r="Q40" s="47">
        <v>451.39</v>
      </c>
      <c r="R40" t="str">
        <f t="shared" si="0"/>
        <v>infektionsrate</v>
      </c>
    </row>
    <row r="41" spans="1:18" ht="28" x14ac:dyDescent="0.35">
      <c r="A41" s="23" t="s">
        <v>254</v>
      </c>
      <c r="B41" s="23">
        <v>8.9700000000000006</v>
      </c>
      <c r="C41" t="s">
        <v>510</v>
      </c>
      <c r="F41" s="23" t="s">
        <v>557</v>
      </c>
      <c r="G41" s="23" t="s">
        <v>558</v>
      </c>
      <c r="H41" t="s">
        <v>626</v>
      </c>
      <c r="J41" s="45" t="s">
        <v>669</v>
      </c>
      <c r="P41" s="47" t="s">
        <v>557</v>
      </c>
      <c r="Q41" s="47">
        <v>445.45</v>
      </c>
      <c r="R41" t="str">
        <f t="shared" si="0"/>
        <v>infektionsrate</v>
      </c>
    </row>
    <row r="42" spans="1:18" ht="42" x14ac:dyDescent="0.35">
      <c r="A42" s="23" t="s">
        <v>95</v>
      </c>
      <c r="B42" s="23">
        <v>8.81</v>
      </c>
      <c r="C42" t="s">
        <v>510</v>
      </c>
      <c r="F42" s="23" t="s">
        <v>559</v>
      </c>
      <c r="G42" s="23" t="s">
        <v>560</v>
      </c>
      <c r="H42" t="s">
        <v>626</v>
      </c>
      <c r="J42" s="45" t="s">
        <v>670</v>
      </c>
      <c r="P42" s="47" t="s">
        <v>730</v>
      </c>
      <c r="Q42" s="47">
        <v>436.3</v>
      </c>
      <c r="R42" t="str">
        <f t="shared" si="0"/>
        <v>infektionsrate</v>
      </c>
    </row>
    <row r="43" spans="1:18" x14ac:dyDescent="0.35">
      <c r="A43" s="23" t="s">
        <v>258</v>
      </c>
      <c r="B43" s="23">
        <v>8.42</v>
      </c>
      <c r="C43" t="s">
        <v>510</v>
      </c>
      <c r="F43" s="23" t="s">
        <v>278</v>
      </c>
      <c r="G43" s="23" t="s">
        <v>561</v>
      </c>
      <c r="H43" t="s">
        <v>626</v>
      </c>
      <c r="J43" s="45" t="s">
        <v>671</v>
      </c>
      <c r="P43" s="47" t="s">
        <v>278</v>
      </c>
      <c r="Q43" s="47">
        <v>425.27</v>
      </c>
      <c r="R43" t="str">
        <f t="shared" si="0"/>
        <v>infektionsrate</v>
      </c>
    </row>
    <row r="44" spans="1:18" ht="28" x14ac:dyDescent="0.35">
      <c r="A44" s="23" t="s">
        <v>252</v>
      </c>
      <c r="B44" s="23">
        <v>8.3699999999999992</v>
      </c>
      <c r="C44" t="s">
        <v>510</v>
      </c>
      <c r="F44" s="23" t="s">
        <v>562</v>
      </c>
      <c r="G44" s="23" t="s">
        <v>563</v>
      </c>
      <c r="H44" t="s">
        <v>626</v>
      </c>
      <c r="J44" s="45" t="s">
        <v>672</v>
      </c>
      <c r="P44" s="47" t="s">
        <v>562</v>
      </c>
      <c r="Q44" s="47">
        <v>392.86</v>
      </c>
      <c r="R44" t="str">
        <f t="shared" si="0"/>
        <v>infektionsrate</v>
      </c>
    </row>
    <row r="45" spans="1:18" ht="56" x14ac:dyDescent="0.35">
      <c r="A45" s="23" t="s">
        <v>190</v>
      </c>
      <c r="B45" s="23">
        <v>8.19</v>
      </c>
      <c r="C45" t="s">
        <v>510</v>
      </c>
      <c r="F45" s="23" t="s">
        <v>279</v>
      </c>
      <c r="G45" s="23" t="s">
        <v>564</v>
      </c>
      <c r="H45" t="s">
        <v>626</v>
      </c>
      <c r="J45" s="45" t="s">
        <v>673</v>
      </c>
      <c r="P45" s="47" t="s">
        <v>279</v>
      </c>
      <c r="Q45" s="47">
        <v>391.86</v>
      </c>
      <c r="R45" t="str">
        <f t="shared" si="0"/>
        <v>infektionsrate</v>
      </c>
    </row>
    <row r="46" spans="1:18" ht="28" x14ac:dyDescent="0.35">
      <c r="A46" s="23" t="s">
        <v>346</v>
      </c>
      <c r="B46" s="23">
        <v>7.76</v>
      </c>
      <c r="C46" t="s">
        <v>510</v>
      </c>
      <c r="F46" s="23" t="s">
        <v>275</v>
      </c>
      <c r="G46" s="23" t="s">
        <v>565</v>
      </c>
      <c r="H46" t="s">
        <v>626</v>
      </c>
      <c r="J46" s="45" t="s">
        <v>674</v>
      </c>
      <c r="P46" s="47" t="s">
        <v>275</v>
      </c>
      <c r="Q46" s="47">
        <v>378.2</v>
      </c>
      <c r="R46" t="str">
        <f t="shared" si="0"/>
        <v>infektionsrate</v>
      </c>
    </row>
    <row r="47" spans="1:18" ht="28" x14ac:dyDescent="0.35">
      <c r="A47" s="23" t="s">
        <v>88</v>
      </c>
      <c r="B47" s="23">
        <v>7.44</v>
      </c>
      <c r="C47" t="s">
        <v>510</v>
      </c>
      <c r="F47" s="23" t="s">
        <v>165</v>
      </c>
      <c r="G47" s="23" t="s">
        <v>566</v>
      </c>
      <c r="H47" t="s">
        <v>626</v>
      </c>
      <c r="J47" s="45" t="s">
        <v>675</v>
      </c>
      <c r="P47" s="47" t="s">
        <v>165</v>
      </c>
      <c r="Q47" s="47">
        <v>348.55</v>
      </c>
      <c r="R47" t="str">
        <f t="shared" si="0"/>
        <v>infektionsrate</v>
      </c>
    </row>
    <row r="48" spans="1:18" x14ac:dyDescent="0.35">
      <c r="A48" s="23" t="s">
        <v>296</v>
      </c>
      <c r="B48" s="23">
        <v>7.4</v>
      </c>
      <c r="C48" t="s">
        <v>510</v>
      </c>
      <c r="F48" s="23" t="s">
        <v>321</v>
      </c>
      <c r="G48" s="23" t="s">
        <v>567</v>
      </c>
      <c r="H48" t="s">
        <v>626</v>
      </c>
      <c r="J48" s="45" t="s">
        <v>676</v>
      </c>
      <c r="P48" s="47" t="s">
        <v>321</v>
      </c>
      <c r="Q48" s="47">
        <v>340.99</v>
      </c>
      <c r="R48" t="str">
        <f t="shared" si="0"/>
        <v>infektionsrate</v>
      </c>
    </row>
    <row r="49" spans="1:18" ht="52" x14ac:dyDescent="0.35">
      <c r="A49" s="23" t="s">
        <v>255</v>
      </c>
      <c r="B49" s="23">
        <v>7.26</v>
      </c>
      <c r="C49" t="s">
        <v>510</v>
      </c>
      <c r="F49" s="23" t="s">
        <v>281</v>
      </c>
      <c r="G49" s="23" t="s">
        <v>568</v>
      </c>
      <c r="H49" t="s">
        <v>626</v>
      </c>
      <c r="J49" s="45" t="s">
        <v>677</v>
      </c>
      <c r="P49" s="47" t="s">
        <v>281</v>
      </c>
      <c r="Q49" s="47">
        <v>339.67</v>
      </c>
      <c r="R49" t="str">
        <f t="shared" si="0"/>
        <v>infektionsrate</v>
      </c>
    </row>
    <row r="50" spans="1:18" x14ac:dyDescent="0.35">
      <c r="A50" s="23" t="s">
        <v>336</v>
      </c>
      <c r="B50" s="23">
        <v>7.21</v>
      </c>
      <c r="C50" t="s">
        <v>510</v>
      </c>
      <c r="F50" s="23" t="s">
        <v>504</v>
      </c>
      <c r="G50" s="23" t="s">
        <v>569</v>
      </c>
      <c r="H50" t="s">
        <v>626</v>
      </c>
      <c r="J50" s="45" t="s">
        <v>678</v>
      </c>
      <c r="P50" s="47" t="s">
        <v>731</v>
      </c>
      <c r="Q50" s="47">
        <v>319.77</v>
      </c>
      <c r="R50" t="str">
        <f t="shared" si="0"/>
        <v>infektionsrate</v>
      </c>
    </row>
    <row r="51" spans="1:18" x14ac:dyDescent="0.35">
      <c r="A51" s="23" t="s">
        <v>347</v>
      </c>
      <c r="B51" s="23">
        <v>7.1</v>
      </c>
      <c r="C51" t="s">
        <v>510</v>
      </c>
      <c r="F51" s="23" t="s">
        <v>296</v>
      </c>
      <c r="G51" s="23" t="s">
        <v>570</v>
      </c>
      <c r="H51" t="s">
        <v>626</v>
      </c>
      <c r="J51" s="45" t="s">
        <v>679</v>
      </c>
      <c r="P51" s="47" t="s">
        <v>296</v>
      </c>
      <c r="Q51" s="47">
        <v>318.02999999999997</v>
      </c>
      <c r="R51" t="str">
        <f t="shared" si="0"/>
        <v>infektionsrate</v>
      </c>
    </row>
    <row r="52" spans="1:18" x14ac:dyDescent="0.35">
      <c r="A52" s="23" t="s">
        <v>256</v>
      </c>
      <c r="B52" s="23">
        <v>7.09</v>
      </c>
      <c r="C52" t="s">
        <v>510</v>
      </c>
      <c r="F52" s="23" t="s">
        <v>262</v>
      </c>
      <c r="G52" s="23" t="s">
        <v>571</v>
      </c>
      <c r="H52" t="s">
        <v>626</v>
      </c>
      <c r="J52" s="45" t="s">
        <v>680</v>
      </c>
      <c r="P52" s="47" t="s">
        <v>262</v>
      </c>
      <c r="Q52" s="47">
        <v>305.36</v>
      </c>
      <c r="R52" t="str">
        <f t="shared" si="0"/>
        <v>infektionsrate</v>
      </c>
    </row>
    <row r="53" spans="1:18" x14ac:dyDescent="0.35">
      <c r="A53" s="23" t="s">
        <v>340</v>
      </c>
      <c r="B53" s="23">
        <v>7</v>
      </c>
      <c r="C53" t="s">
        <v>510</v>
      </c>
      <c r="F53" s="23" t="s">
        <v>88</v>
      </c>
      <c r="G53" s="23" t="s">
        <v>572</v>
      </c>
      <c r="H53" t="s">
        <v>626</v>
      </c>
      <c r="J53" s="45" t="s">
        <v>681</v>
      </c>
      <c r="P53" s="47" t="s">
        <v>88</v>
      </c>
      <c r="Q53" s="47">
        <v>304.06</v>
      </c>
      <c r="R53" t="str">
        <f t="shared" si="0"/>
        <v>infektionsrate</v>
      </c>
    </row>
    <row r="54" spans="1:18" x14ac:dyDescent="0.35">
      <c r="A54" s="23" t="s">
        <v>313</v>
      </c>
      <c r="B54" s="23">
        <v>6.3</v>
      </c>
      <c r="C54" t="s">
        <v>510</v>
      </c>
      <c r="F54" s="23" t="s">
        <v>133</v>
      </c>
      <c r="G54" s="23" t="s">
        <v>573</v>
      </c>
      <c r="H54" t="s">
        <v>626</v>
      </c>
      <c r="J54" s="45" t="s">
        <v>682</v>
      </c>
      <c r="P54" s="47" t="s">
        <v>133</v>
      </c>
      <c r="Q54" s="47">
        <v>278.60000000000002</v>
      </c>
      <c r="R54" t="str">
        <f t="shared" si="0"/>
        <v>infektionsrate</v>
      </c>
    </row>
    <row r="55" spans="1:18" ht="28" x14ac:dyDescent="0.35">
      <c r="A55" s="23" t="s">
        <v>349</v>
      </c>
      <c r="B55" s="23">
        <v>6.21</v>
      </c>
      <c r="C55" t="s">
        <v>510</v>
      </c>
      <c r="F55" s="23" t="s">
        <v>505</v>
      </c>
      <c r="G55" s="23" t="s">
        <v>574</v>
      </c>
      <c r="H55" t="s">
        <v>626</v>
      </c>
      <c r="J55" s="45" t="s">
        <v>683</v>
      </c>
      <c r="P55" s="47" t="s">
        <v>732</v>
      </c>
      <c r="Q55" s="47">
        <v>277.77999999999997</v>
      </c>
      <c r="R55" t="str">
        <f t="shared" si="0"/>
        <v>infektionsrate</v>
      </c>
    </row>
    <row r="56" spans="1:18" ht="28" x14ac:dyDescent="0.35">
      <c r="A56" s="23" t="s">
        <v>330</v>
      </c>
      <c r="B56" s="23">
        <v>6.19</v>
      </c>
      <c r="C56" t="s">
        <v>510</v>
      </c>
      <c r="F56" s="23" t="s">
        <v>286</v>
      </c>
      <c r="G56" s="23" t="s">
        <v>575</v>
      </c>
      <c r="H56" t="s">
        <v>626</v>
      </c>
      <c r="J56" s="45" t="s">
        <v>684</v>
      </c>
      <c r="P56" s="47" t="s">
        <v>286</v>
      </c>
      <c r="Q56" s="47">
        <v>277.64</v>
      </c>
      <c r="R56" t="str">
        <f t="shared" si="0"/>
        <v>infektionsrate</v>
      </c>
    </row>
    <row r="57" spans="1:18" ht="26" x14ac:dyDescent="0.35">
      <c r="A57" s="23" t="s">
        <v>318</v>
      </c>
      <c r="B57" s="23">
        <v>6.17</v>
      </c>
      <c r="C57" t="s">
        <v>510</v>
      </c>
      <c r="F57" s="23" t="s">
        <v>326</v>
      </c>
      <c r="G57" s="23" t="s">
        <v>576</v>
      </c>
      <c r="H57" t="s">
        <v>626</v>
      </c>
      <c r="J57" s="45" t="s">
        <v>685</v>
      </c>
      <c r="P57" s="47" t="s">
        <v>326</v>
      </c>
      <c r="Q57" s="47">
        <v>275.62</v>
      </c>
      <c r="R57" t="str">
        <f t="shared" si="0"/>
        <v>infektionsrate</v>
      </c>
    </row>
    <row r="58" spans="1:18" x14ac:dyDescent="0.35">
      <c r="A58" s="23" t="s">
        <v>286</v>
      </c>
      <c r="B58" s="23">
        <v>6.03</v>
      </c>
      <c r="C58" t="s">
        <v>510</v>
      </c>
      <c r="F58" s="23" t="s">
        <v>292</v>
      </c>
      <c r="G58" s="23" t="s">
        <v>577</v>
      </c>
      <c r="H58" t="s">
        <v>626</v>
      </c>
      <c r="J58" s="45" t="s">
        <v>686</v>
      </c>
      <c r="P58" s="47" t="s">
        <v>292</v>
      </c>
      <c r="Q58" s="47">
        <v>259.8</v>
      </c>
      <c r="R58" t="str">
        <f t="shared" si="0"/>
        <v>infektionsrate</v>
      </c>
    </row>
    <row r="59" spans="1:18" x14ac:dyDescent="0.35">
      <c r="A59" s="23" t="s">
        <v>274</v>
      </c>
      <c r="B59" s="23">
        <v>5.98</v>
      </c>
      <c r="C59" t="s">
        <v>510</v>
      </c>
      <c r="F59" s="23" t="s">
        <v>578</v>
      </c>
      <c r="G59" s="23" t="s">
        <v>579</v>
      </c>
      <c r="H59" t="s">
        <v>626</v>
      </c>
      <c r="J59" s="45" t="s">
        <v>687</v>
      </c>
      <c r="P59" s="47" t="s">
        <v>578</v>
      </c>
      <c r="Q59" s="47">
        <v>258.64999999999998</v>
      </c>
      <c r="R59" t="str">
        <f t="shared" si="0"/>
        <v>infektionsrate</v>
      </c>
    </row>
    <row r="60" spans="1:18" x14ac:dyDescent="0.35">
      <c r="A60" s="23" t="s">
        <v>281</v>
      </c>
      <c r="B60" s="23">
        <v>5.89</v>
      </c>
      <c r="C60" t="s">
        <v>510</v>
      </c>
      <c r="F60" s="23" t="s">
        <v>289</v>
      </c>
      <c r="G60" s="23" t="s">
        <v>580</v>
      </c>
      <c r="H60" t="s">
        <v>626</v>
      </c>
      <c r="J60" s="45" t="s">
        <v>688</v>
      </c>
      <c r="P60" s="47" t="s">
        <v>289</v>
      </c>
      <c r="Q60" s="47">
        <v>256.91000000000003</v>
      </c>
      <c r="R60" t="str">
        <f t="shared" si="0"/>
        <v>infektionsrate</v>
      </c>
    </row>
    <row r="61" spans="1:18" ht="28" x14ac:dyDescent="0.35">
      <c r="A61" s="23" t="s">
        <v>504</v>
      </c>
      <c r="B61" s="23">
        <v>5.81</v>
      </c>
      <c r="C61" t="s">
        <v>510</v>
      </c>
      <c r="F61" s="23" t="s">
        <v>261</v>
      </c>
      <c r="G61" s="23" t="s">
        <v>581</v>
      </c>
      <c r="H61" t="s">
        <v>626</v>
      </c>
      <c r="J61" s="45" t="s">
        <v>689</v>
      </c>
      <c r="P61" s="47" t="s">
        <v>261</v>
      </c>
      <c r="Q61" s="47">
        <v>253.48</v>
      </c>
      <c r="R61" t="str">
        <f t="shared" si="0"/>
        <v>infektionsrate</v>
      </c>
    </row>
    <row r="62" spans="1:18" x14ac:dyDescent="0.35">
      <c r="A62" s="23" t="s">
        <v>268</v>
      </c>
      <c r="B62" s="23">
        <v>5.73</v>
      </c>
      <c r="C62" t="s">
        <v>510</v>
      </c>
      <c r="F62" s="23" t="s">
        <v>260</v>
      </c>
      <c r="G62" s="23" t="s">
        <v>582</v>
      </c>
      <c r="H62" t="s">
        <v>626</v>
      </c>
      <c r="J62" s="45" t="s">
        <v>690</v>
      </c>
      <c r="P62" s="47" t="s">
        <v>260</v>
      </c>
      <c r="Q62" s="47">
        <v>252.17</v>
      </c>
      <c r="R62" t="str">
        <f t="shared" si="0"/>
        <v>infektionsrate</v>
      </c>
    </row>
    <row r="63" spans="1:18" ht="42" x14ac:dyDescent="0.35">
      <c r="A63" s="23" t="s">
        <v>283</v>
      </c>
      <c r="B63" s="23">
        <v>5.55</v>
      </c>
      <c r="C63" t="s">
        <v>510</v>
      </c>
      <c r="F63" s="23" t="s">
        <v>499</v>
      </c>
      <c r="G63" s="23" t="s">
        <v>583</v>
      </c>
      <c r="H63" t="s">
        <v>626</v>
      </c>
      <c r="J63" s="45" t="s">
        <v>691</v>
      </c>
      <c r="P63" s="47" t="s">
        <v>499</v>
      </c>
      <c r="Q63" s="47">
        <v>251.53</v>
      </c>
      <c r="R63" t="str">
        <f t="shared" si="0"/>
        <v>infektionsrate</v>
      </c>
    </row>
    <row r="64" spans="1:18" ht="28" x14ac:dyDescent="0.35">
      <c r="A64" s="23" t="s">
        <v>299</v>
      </c>
      <c r="B64" s="23">
        <v>5.35</v>
      </c>
      <c r="C64" t="s">
        <v>510</v>
      </c>
      <c r="F64" s="23" t="s">
        <v>257</v>
      </c>
      <c r="G64" s="23" t="s">
        <v>584</v>
      </c>
      <c r="H64" t="s">
        <v>626</v>
      </c>
      <c r="J64" s="45" t="s">
        <v>692</v>
      </c>
      <c r="P64" s="47" t="s">
        <v>257</v>
      </c>
      <c r="Q64" s="47">
        <v>242.1</v>
      </c>
      <c r="R64" t="str">
        <f t="shared" si="0"/>
        <v>infektionsrate</v>
      </c>
    </row>
    <row r="65" spans="1:18" x14ac:dyDescent="0.35">
      <c r="A65" s="23" t="s">
        <v>292</v>
      </c>
      <c r="B65" s="23">
        <v>5.32</v>
      </c>
      <c r="C65" t="s">
        <v>510</v>
      </c>
      <c r="F65" s="23" t="s">
        <v>143</v>
      </c>
      <c r="G65" s="23" t="s">
        <v>585</v>
      </c>
      <c r="H65" t="s">
        <v>626</v>
      </c>
      <c r="J65" s="45" t="s">
        <v>693</v>
      </c>
      <c r="P65" s="47" t="s">
        <v>143</v>
      </c>
      <c r="Q65" s="47">
        <v>239.75</v>
      </c>
      <c r="R65" t="str">
        <f t="shared" si="0"/>
        <v>infektionsrate</v>
      </c>
    </row>
    <row r="66" spans="1:18" x14ac:dyDescent="0.35">
      <c r="A66" s="23" t="s">
        <v>337</v>
      </c>
      <c r="B66" s="23">
        <v>5.3</v>
      </c>
      <c r="C66" t="s">
        <v>510</v>
      </c>
      <c r="F66" s="23" t="s">
        <v>274</v>
      </c>
      <c r="G66" s="23" t="s">
        <v>586</v>
      </c>
      <c r="H66" t="s">
        <v>626</v>
      </c>
      <c r="J66" s="45" t="s">
        <v>694</v>
      </c>
      <c r="P66" s="47" t="s">
        <v>274</v>
      </c>
      <c r="Q66" s="47">
        <v>234.21</v>
      </c>
      <c r="R66" t="str">
        <f t="shared" si="0"/>
        <v>infektionsrate</v>
      </c>
    </row>
    <row r="67" spans="1:18" ht="26" x14ac:dyDescent="0.35">
      <c r="A67" s="23" t="s">
        <v>505</v>
      </c>
      <c r="B67" s="23">
        <v>5.05</v>
      </c>
      <c r="C67" t="s">
        <v>510</v>
      </c>
      <c r="F67" s="23" t="s">
        <v>301</v>
      </c>
      <c r="G67" s="23" t="s">
        <v>587</v>
      </c>
      <c r="H67" t="s">
        <v>626</v>
      </c>
      <c r="J67" s="45" t="s">
        <v>695</v>
      </c>
      <c r="P67" s="47" t="s">
        <v>301</v>
      </c>
      <c r="Q67" s="47">
        <v>227.85</v>
      </c>
      <c r="R67" t="str">
        <f t="shared" ref="R67:R101" si="1">H67</f>
        <v>infektionsrate</v>
      </c>
    </row>
    <row r="68" spans="1:18" ht="42" x14ac:dyDescent="0.35">
      <c r="A68" s="23" t="s">
        <v>259</v>
      </c>
      <c r="B68" s="23">
        <v>4.9800000000000004</v>
      </c>
      <c r="C68" t="s">
        <v>510</v>
      </c>
      <c r="F68" s="23" t="s">
        <v>588</v>
      </c>
      <c r="G68" s="23" t="s">
        <v>589</v>
      </c>
      <c r="H68" t="s">
        <v>626</v>
      </c>
      <c r="J68" s="45" t="s">
        <v>696</v>
      </c>
      <c r="P68" s="47" t="s">
        <v>588</v>
      </c>
      <c r="Q68" s="47">
        <v>217.39</v>
      </c>
      <c r="R68" t="str">
        <f t="shared" si="1"/>
        <v>infektionsrate</v>
      </c>
    </row>
    <row r="69" spans="1:18" x14ac:dyDescent="0.35">
      <c r="A69" s="23" t="s">
        <v>342</v>
      </c>
      <c r="B69" s="23">
        <v>4.9800000000000004</v>
      </c>
      <c r="C69" t="s">
        <v>510</v>
      </c>
      <c r="F69" s="23" t="s">
        <v>507</v>
      </c>
      <c r="G69" s="23" t="s">
        <v>590</v>
      </c>
      <c r="H69" t="s">
        <v>626</v>
      </c>
      <c r="J69" s="45" t="s">
        <v>697</v>
      </c>
      <c r="P69" s="47" t="s">
        <v>507</v>
      </c>
      <c r="Q69" s="47">
        <v>209.62</v>
      </c>
      <c r="R69" t="str">
        <f t="shared" si="1"/>
        <v>infektionsrate</v>
      </c>
    </row>
    <row r="70" spans="1:18" ht="26" x14ac:dyDescent="0.35">
      <c r="A70" s="23" t="s">
        <v>305</v>
      </c>
      <c r="B70" s="23">
        <v>4.96</v>
      </c>
      <c r="C70" t="s">
        <v>510</v>
      </c>
      <c r="F70" s="23" t="s">
        <v>322</v>
      </c>
      <c r="G70" s="23" t="s">
        <v>591</v>
      </c>
      <c r="H70" t="s">
        <v>626</v>
      </c>
      <c r="J70" s="45" t="s">
        <v>698</v>
      </c>
      <c r="P70" s="47" t="s">
        <v>322</v>
      </c>
      <c r="Q70" s="47">
        <v>201.49</v>
      </c>
      <c r="R70" t="str">
        <f t="shared" si="1"/>
        <v>infektionsrate</v>
      </c>
    </row>
    <row r="71" spans="1:18" ht="28" x14ac:dyDescent="0.35">
      <c r="A71" s="23" t="s">
        <v>300</v>
      </c>
      <c r="B71" s="23">
        <v>4.82</v>
      </c>
      <c r="C71" t="s">
        <v>510</v>
      </c>
      <c r="F71" s="23" t="s">
        <v>276</v>
      </c>
      <c r="G71" s="23" t="s">
        <v>592</v>
      </c>
      <c r="H71" t="s">
        <v>626</v>
      </c>
      <c r="J71" s="45" t="s">
        <v>699</v>
      </c>
      <c r="P71" s="47" t="s">
        <v>276</v>
      </c>
      <c r="Q71" s="47">
        <v>192.55</v>
      </c>
      <c r="R71" t="str">
        <f t="shared" si="1"/>
        <v>infektionsrate</v>
      </c>
    </row>
    <row r="72" spans="1:18" ht="26" x14ac:dyDescent="0.35">
      <c r="A72" s="23" t="s">
        <v>267</v>
      </c>
      <c r="B72" s="23">
        <v>4.6900000000000004</v>
      </c>
      <c r="C72" t="s">
        <v>510</v>
      </c>
      <c r="F72" s="23" t="s">
        <v>593</v>
      </c>
      <c r="G72" s="23" t="s">
        <v>594</v>
      </c>
      <c r="H72" t="s">
        <v>626</v>
      </c>
      <c r="J72" s="45" t="s">
        <v>700</v>
      </c>
      <c r="P72" s="47" t="s">
        <v>593</v>
      </c>
      <c r="Q72" s="47">
        <v>192.31</v>
      </c>
      <c r="R72" t="str">
        <f t="shared" si="1"/>
        <v>infektionsrate</v>
      </c>
    </row>
    <row r="73" spans="1:18" x14ac:dyDescent="0.35">
      <c r="A73" s="23" t="s">
        <v>123</v>
      </c>
      <c r="B73" s="23">
        <v>4.6500000000000004</v>
      </c>
      <c r="C73" t="s">
        <v>510</v>
      </c>
      <c r="F73" s="23" t="s">
        <v>503</v>
      </c>
      <c r="G73" s="23" t="s">
        <v>594</v>
      </c>
      <c r="H73" t="s">
        <v>626</v>
      </c>
      <c r="J73" s="45" t="s">
        <v>701</v>
      </c>
      <c r="P73" s="47" t="s">
        <v>503</v>
      </c>
      <c r="Q73" s="47">
        <v>192.31</v>
      </c>
      <c r="R73" t="str">
        <f t="shared" si="1"/>
        <v>infektionsrate</v>
      </c>
    </row>
    <row r="74" spans="1:18" ht="28" x14ac:dyDescent="0.35">
      <c r="A74" s="23" t="s">
        <v>270</v>
      </c>
      <c r="B74" s="23">
        <v>4.49</v>
      </c>
      <c r="C74" t="s">
        <v>510</v>
      </c>
      <c r="F74" s="23" t="s">
        <v>351</v>
      </c>
      <c r="G74" s="23" t="s">
        <v>595</v>
      </c>
      <c r="H74" t="s">
        <v>626</v>
      </c>
      <c r="J74" s="45" t="s">
        <v>702</v>
      </c>
      <c r="P74" s="47" t="s">
        <v>351</v>
      </c>
      <c r="Q74" s="47">
        <v>190.71</v>
      </c>
      <c r="R74" t="str">
        <f t="shared" si="1"/>
        <v>infektionsrate</v>
      </c>
    </row>
    <row r="75" spans="1:18" x14ac:dyDescent="0.35">
      <c r="A75" s="23" t="s">
        <v>92</v>
      </c>
      <c r="B75" s="23">
        <v>4.42</v>
      </c>
      <c r="C75" t="s">
        <v>510</v>
      </c>
      <c r="F75" s="23" t="s">
        <v>252</v>
      </c>
      <c r="G75" s="23" t="s">
        <v>596</v>
      </c>
      <c r="H75" t="s">
        <v>626</v>
      </c>
      <c r="J75" s="45" t="s">
        <v>703</v>
      </c>
      <c r="P75" s="47" t="s">
        <v>252</v>
      </c>
      <c r="Q75" s="47">
        <v>183.06</v>
      </c>
      <c r="R75" t="str">
        <f t="shared" si="1"/>
        <v>infektionsrate</v>
      </c>
    </row>
    <row r="76" spans="1:18" ht="39" x14ac:dyDescent="0.35">
      <c r="A76" s="23" t="s">
        <v>506</v>
      </c>
      <c r="B76" s="23">
        <v>4.33</v>
      </c>
      <c r="C76" t="s">
        <v>510</v>
      </c>
      <c r="F76" s="23" t="s">
        <v>95</v>
      </c>
      <c r="G76" s="23" t="s">
        <v>597</v>
      </c>
      <c r="H76" t="s">
        <v>626</v>
      </c>
      <c r="J76" s="45" t="s">
        <v>704</v>
      </c>
      <c r="P76" s="47" t="s">
        <v>95</v>
      </c>
      <c r="Q76" s="47">
        <v>165.21</v>
      </c>
      <c r="R76" t="str">
        <f t="shared" si="1"/>
        <v>infektionsrate</v>
      </c>
    </row>
    <row r="77" spans="1:18" x14ac:dyDescent="0.35">
      <c r="A77" s="23" t="s">
        <v>289</v>
      </c>
      <c r="B77" s="23">
        <v>4.01</v>
      </c>
      <c r="C77" t="s">
        <v>510</v>
      </c>
      <c r="F77" s="23" t="s">
        <v>309</v>
      </c>
      <c r="G77" s="23" t="s">
        <v>598</v>
      </c>
      <c r="H77" t="s">
        <v>626</v>
      </c>
      <c r="J77" s="45" t="s">
        <v>705</v>
      </c>
      <c r="P77" s="47" t="s">
        <v>309</v>
      </c>
      <c r="Q77" s="47">
        <v>163.63999999999999</v>
      </c>
      <c r="R77" t="str">
        <f t="shared" si="1"/>
        <v>infektionsrate</v>
      </c>
    </row>
    <row r="78" spans="1:18" x14ac:dyDescent="0.35">
      <c r="A78" s="23" t="s">
        <v>334</v>
      </c>
      <c r="B78" s="23">
        <v>3.88</v>
      </c>
      <c r="C78" t="s">
        <v>510</v>
      </c>
      <c r="F78" s="23" t="s">
        <v>291</v>
      </c>
      <c r="G78" s="23" t="s">
        <v>599</v>
      </c>
      <c r="H78" t="s">
        <v>626</v>
      </c>
      <c r="J78" s="45" t="s">
        <v>706</v>
      </c>
      <c r="P78" s="47" t="s">
        <v>291</v>
      </c>
      <c r="Q78" s="47">
        <v>158.03</v>
      </c>
      <c r="R78" t="str">
        <f t="shared" si="1"/>
        <v>infektionsrate</v>
      </c>
    </row>
    <row r="79" spans="1:18" ht="42" x14ac:dyDescent="0.35">
      <c r="A79" s="23" t="s">
        <v>507</v>
      </c>
      <c r="B79" s="23">
        <v>3.85</v>
      </c>
      <c r="C79" t="s">
        <v>510</v>
      </c>
      <c r="F79" s="23" t="s">
        <v>355</v>
      </c>
      <c r="G79" s="23" t="s">
        <v>600</v>
      </c>
      <c r="H79" t="s">
        <v>626</v>
      </c>
      <c r="J79" s="45" t="s">
        <v>707</v>
      </c>
      <c r="P79" s="47" t="s">
        <v>355</v>
      </c>
      <c r="Q79" s="47">
        <v>157.58000000000001</v>
      </c>
      <c r="R79" t="str">
        <f t="shared" si="1"/>
        <v>infektionsrate</v>
      </c>
    </row>
    <row r="80" spans="1:18" ht="70" x14ac:dyDescent="0.35">
      <c r="A80" s="23" t="s">
        <v>355</v>
      </c>
      <c r="B80" s="23">
        <v>3.73</v>
      </c>
      <c r="C80" t="s">
        <v>510</v>
      </c>
      <c r="F80" s="23" t="s">
        <v>601</v>
      </c>
      <c r="G80" s="23" t="s">
        <v>602</v>
      </c>
      <c r="H80" t="s">
        <v>626</v>
      </c>
      <c r="J80" s="45" t="s">
        <v>708</v>
      </c>
      <c r="P80" s="47" t="s">
        <v>733</v>
      </c>
      <c r="Q80" s="47">
        <v>155.96</v>
      </c>
      <c r="R80" t="str">
        <f t="shared" si="1"/>
        <v>infektionsrate</v>
      </c>
    </row>
    <row r="81" spans="1:18" ht="26" x14ac:dyDescent="0.35">
      <c r="A81" s="23" t="s">
        <v>282</v>
      </c>
      <c r="B81" s="23">
        <v>3.56</v>
      </c>
      <c r="C81" t="s">
        <v>510</v>
      </c>
      <c r="F81" s="23" t="s">
        <v>498</v>
      </c>
      <c r="G81" s="23" t="s">
        <v>603</v>
      </c>
      <c r="H81" t="s">
        <v>626</v>
      </c>
      <c r="J81" s="45" t="s">
        <v>709</v>
      </c>
      <c r="P81" s="47" t="s">
        <v>498</v>
      </c>
      <c r="Q81" s="47">
        <v>153.85</v>
      </c>
      <c r="R81" t="str">
        <f t="shared" si="1"/>
        <v>infektionsrate</v>
      </c>
    </row>
    <row r="82" spans="1:18" ht="39" x14ac:dyDescent="0.35">
      <c r="A82" s="23" t="s">
        <v>277</v>
      </c>
      <c r="B82" s="23">
        <v>3.52</v>
      </c>
      <c r="C82" t="s">
        <v>510</v>
      </c>
      <c r="F82" s="23" t="s">
        <v>285</v>
      </c>
      <c r="G82" s="23" t="s">
        <v>604</v>
      </c>
      <c r="H82" t="s">
        <v>626</v>
      </c>
      <c r="J82" s="45" t="s">
        <v>710</v>
      </c>
      <c r="P82" s="47" t="s">
        <v>285</v>
      </c>
      <c r="Q82" s="47">
        <v>149.31</v>
      </c>
      <c r="R82" t="str">
        <f t="shared" si="1"/>
        <v>infektionsrate</v>
      </c>
    </row>
    <row r="83" spans="1:18" ht="28" x14ac:dyDescent="0.35">
      <c r="A83" s="23" t="s">
        <v>78</v>
      </c>
      <c r="B83" s="23">
        <v>3.22</v>
      </c>
      <c r="C83" t="s">
        <v>510</v>
      </c>
      <c r="F83" s="23" t="s">
        <v>268</v>
      </c>
      <c r="G83" s="23" t="s">
        <v>605</v>
      </c>
      <c r="H83" t="s">
        <v>626</v>
      </c>
      <c r="J83" s="45" t="s">
        <v>711</v>
      </c>
      <c r="P83" s="47" t="s">
        <v>268</v>
      </c>
      <c r="Q83" s="47">
        <v>146.27000000000001</v>
      </c>
      <c r="R83" t="str">
        <f t="shared" si="1"/>
        <v>infektionsrate</v>
      </c>
    </row>
    <row r="84" spans="1:18" ht="26" x14ac:dyDescent="0.35">
      <c r="A84" s="23" t="s">
        <v>508</v>
      </c>
      <c r="B84" s="23">
        <v>3.18</v>
      </c>
      <c r="C84" t="s">
        <v>510</v>
      </c>
      <c r="F84" s="23" t="s">
        <v>256</v>
      </c>
      <c r="G84" s="23" t="s">
        <v>606</v>
      </c>
      <c r="H84" t="s">
        <v>626</v>
      </c>
      <c r="J84" s="45" t="s">
        <v>712</v>
      </c>
      <c r="P84" s="47" t="s">
        <v>256</v>
      </c>
      <c r="Q84" s="47">
        <v>143.76</v>
      </c>
      <c r="R84" t="str">
        <f t="shared" si="1"/>
        <v>infektionsrate</v>
      </c>
    </row>
    <row r="85" spans="1:18" ht="28" x14ac:dyDescent="0.35">
      <c r="A85" s="23" t="s">
        <v>264</v>
      </c>
      <c r="B85" s="23">
        <v>3.11</v>
      </c>
      <c r="C85" t="s">
        <v>510</v>
      </c>
      <c r="F85" s="23" t="s">
        <v>607</v>
      </c>
      <c r="G85" s="23" t="s">
        <v>608</v>
      </c>
      <c r="H85" t="s">
        <v>626</v>
      </c>
      <c r="J85" s="45" t="s">
        <v>713</v>
      </c>
      <c r="P85" s="47" t="s">
        <v>607</v>
      </c>
      <c r="Q85" s="47">
        <v>138.88999999999999</v>
      </c>
      <c r="R85" t="str">
        <f t="shared" si="1"/>
        <v>infektionsrate</v>
      </c>
    </row>
    <row r="86" spans="1:18" ht="26" x14ac:dyDescent="0.35">
      <c r="A86" s="23" t="s">
        <v>269</v>
      </c>
      <c r="B86" s="23">
        <v>3.01</v>
      </c>
      <c r="C86" t="s">
        <v>510</v>
      </c>
      <c r="F86" s="23" t="s">
        <v>609</v>
      </c>
      <c r="G86" s="23" t="s">
        <v>610</v>
      </c>
      <c r="H86" t="s">
        <v>626</v>
      </c>
      <c r="J86" s="45" t="s">
        <v>714</v>
      </c>
      <c r="P86" s="47" t="s">
        <v>609</v>
      </c>
      <c r="Q86" s="47">
        <v>136.81</v>
      </c>
      <c r="R86" t="str">
        <f t="shared" si="1"/>
        <v>infektionsrate</v>
      </c>
    </row>
    <row r="87" spans="1:18" ht="26" x14ac:dyDescent="0.35">
      <c r="A87" s="23" t="s">
        <v>257</v>
      </c>
      <c r="B87" s="23">
        <v>2.96</v>
      </c>
      <c r="C87" t="s">
        <v>510</v>
      </c>
      <c r="F87" s="23" t="s">
        <v>190</v>
      </c>
      <c r="G87" s="23" t="s">
        <v>611</v>
      </c>
      <c r="H87" t="s">
        <v>626</v>
      </c>
      <c r="J87" s="45" t="s">
        <v>715</v>
      </c>
      <c r="P87" s="47" t="s">
        <v>190</v>
      </c>
      <c r="Q87" s="47">
        <v>134.66999999999999</v>
      </c>
      <c r="R87" t="str">
        <f t="shared" si="1"/>
        <v>infektionsrate</v>
      </c>
    </row>
    <row r="88" spans="1:18" ht="28" x14ac:dyDescent="0.35">
      <c r="A88" s="23" t="s">
        <v>149</v>
      </c>
      <c r="B88" s="23">
        <v>2.8</v>
      </c>
      <c r="C88" t="s">
        <v>510</v>
      </c>
      <c r="F88" s="23" t="s">
        <v>299</v>
      </c>
      <c r="G88" s="23" t="s">
        <v>612</v>
      </c>
      <c r="H88" t="s">
        <v>626</v>
      </c>
      <c r="J88" s="45" t="s">
        <v>716</v>
      </c>
      <c r="P88" s="47" t="s">
        <v>299</v>
      </c>
      <c r="Q88" s="47">
        <v>129.81</v>
      </c>
      <c r="R88" t="str">
        <f t="shared" si="1"/>
        <v>infektionsrate</v>
      </c>
    </row>
    <row r="89" spans="1:18" ht="52" x14ac:dyDescent="0.35">
      <c r="A89" s="23" t="s">
        <v>335</v>
      </c>
      <c r="B89" s="23">
        <v>2.65</v>
      </c>
      <c r="C89" t="s">
        <v>510</v>
      </c>
      <c r="F89" s="23" t="s">
        <v>506</v>
      </c>
      <c r="G89" s="23" t="s">
        <v>613</v>
      </c>
      <c r="H89" t="s">
        <v>626</v>
      </c>
      <c r="J89" s="45" t="s">
        <v>717</v>
      </c>
      <c r="P89" s="47" t="s">
        <v>506</v>
      </c>
      <c r="Q89" s="47">
        <v>125.54</v>
      </c>
      <c r="R89" t="str">
        <f t="shared" si="1"/>
        <v>infektionsrate</v>
      </c>
    </row>
    <row r="90" spans="1:18" ht="28" x14ac:dyDescent="0.35">
      <c r="A90" s="23" t="s">
        <v>285</v>
      </c>
      <c r="B90" s="23">
        <v>2.59</v>
      </c>
      <c r="C90" t="s">
        <v>510</v>
      </c>
      <c r="F90" s="23" t="s">
        <v>614</v>
      </c>
      <c r="G90" s="23" t="s">
        <v>615</v>
      </c>
      <c r="H90" t="s">
        <v>626</v>
      </c>
      <c r="J90" s="45" t="s">
        <v>718</v>
      </c>
      <c r="P90" s="47" t="s">
        <v>614</v>
      </c>
      <c r="Q90" s="47">
        <v>122.53</v>
      </c>
      <c r="R90" t="str">
        <f t="shared" si="1"/>
        <v>infektionsrate</v>
      </c>
    </row>
    <row r="91" spans="1:18" ht="28" x14ac:dyDescent="0.35">
      <c r="A91" s="23" t="s">
        <v>350</v>
      </c>
      <c r="B91" s="23">
        <v>2.57</v>
      </c>
      <c r="C91" t="s">
        <v>510</v>
      </c>
      <c r="F91" s="23" t="s">
        <v>324</v>
      </c>
      <c r="G91" s="23" t="s">
        <v>616</v>
      </c>
      <c r="H91" t="s">
        <v>626</v>
      </c>
      <c r="J91" s="45" t="s">
        <v>719</v>
      </c>
      <c r="P91" s="47" t="s">
        <v>324</v>
      </c>
      <c r="Q91" s="47">
        <v>120.79</v>
      </c>
      <c r="R91" t="str">
        <f t="shared" si="1"/>
        <v>infektionsrate</v>
      </c>
    </row>
    <row r="92" spans="1:18" ht="39" x14ac:dyDescent="0.35">
      <c r="A92" s="23" t="s">
        <v>302</v>
      </c>
      <c r="B92" s="23">
        <v>2.5</v>
      </c>
      <c r="C92" t="s">
        <v>510</v>
      </c>
      <c r="F92" s="23" t="s">
        <v>306</v>
      </c>
      <c r="G92" s="23" t="s">
        <v>617</v>
      </c>
      <c r="H92" t="s">
        <v>626</v>
      </c>
      <c r="J92" s="45" t="s">
        <v>720</v>
      </c>
      <c r="P92" s="47" t="s">
        <v>306</v>
      </c>
      <c r="Q92" s="47">
        <v>119.01</v>
      </c>
      <c r="R92" t="str">
        <f t="shared" si="1"/>
        <v>infektionsrate</v>
      </c>
    </row>
    <row r="93" spans="1:18" ht="26" x14ac:dyDescent="0.35">
      <c r="A93" s="23" t="s">
        <v>509</v>
      </c>
      <c r="B93" s="23">
        <v>2.4700000000000002</v>
      </c>
      <c r="C93" t="s">
        <v>510</v>
      </c>
      <c r="F93" s="23" t="s">
        <v>303</v>
      </c>
      <c r="G93" s="23">
        <v>119</v>
      </c>
      <c r="H93" t="s">
        <v>626</v>
      </c>
      <c r="J93" s="45" t="s">
        <v>721</v>
      </c>
      <c r="P93" s="47" t="s">
        <v>303</v>
      </c>
      <c r="Q93" s="47">
        <v>119</v>
      </c>
      <c r="R93" t="str">
        <f t="shared" si="1"/>
        <v>infektionsrate</v>
      </c>
    </row>
    <row r="94" spans="1:18" x14ac:dyDescent="0.35">
      <c r="A94" s="23" t="s">
        <v>200</v>
      </c>
      <c r="B94" s="23">
        <v>2.37</v>
      </c>
      <c r="C94" t="s">
        <v>510</v>
      </c>
      <c r="F94" s="23" t="s">
        <v>290</v>
      </c>
      <c r="G94" s="23" t="s">
        <v>618</v>
      </c>
      <c r="H94" t="s">
        <v>626</v>
      </c>
      <c r="J94" s="45" t="s">
        <v>722</v>
      </c>
      <c r="P94" s="47" t="s">
        <v>290</v>
      </c>
      <c r="Q94" s="47">
        <v>116.82</v>
      </c>
      <c r="R94" t="str">
        <f t="shared" si="1"/>
        <v>infektionsrate</v>
      </c>
    </row>
    <row r="95" spans="1:18" ht="28" x14ac:dyDescent="0.35">
      <c r="A95" s="23" t="s">
        <v>290</v>
      </c>
      <c r="B95" s="23">
        <v>2.34</v>
      </c>
      <c r="C95" t="s">
        <v>510</v>
      </c>
      <c r="F95" s="23" t="s">
        <v>495</v>
      </c>
      <c r="G95" s="23" t="s">
        <v>619</v>
      </c>
      <c r="H95" t="s">
        <v>626</v>
      </c>
      <c r="J95" s="45" t="s">
        <v>723</v>
      </c>
      <c r="P95" s="47" t="s">
        <v>734</v>
      </c>
      <c r="Q95" s="47">
        <v>115.38</v>
      </c>
      <c r="R95" t="str">
        <f t="shared" si="1"/>
        <v>infektionsrate</v>
      </c>
    </row>
    <row r="96" spans="1:18" ht="28" x14ac:dyDescent="0.35">
      <c r="A96" s="23" t="s">
        <v>308</v>
      </c>
      <c r="B96" s="23">
        <v>2.2799999999999998</v>
      </c>
      <c r="C96" t="s">
        <v>510</v>
      </c>
      <c r="F96" s="23" t="s">
        <v>508</v>
      </c>
      <c r="G96" s="23" t="s">
        <v>620</v>
      </c>
      <c r="H96" t="s">
        <v>626</v>
      </c>
      <c r="J96" s="45" t="s">
        <v>724</v>
      </c>
      <c r="P96" s="47" t="s">
        <v>508</v>
      </c>
      <c r="Q96" s="47">
        <v>111.46</v>
      </c>
      <c r="R96" t="str">
        <f t="shared" si="1"/>
        <v>infektionsrate</v>
      </c>
    </row>
    <row r="97" spans="1:18" ht="39" x14ac:dyDescent="0.35">
      <c r="A97" s="23" t="s">
        <v>311</v>
      </c>
      <c r="B97" s="23">
        <v>2.2799999999999998</v>
      </c>
      <c r="C97" t="s">
        <v>510</v>
      </c>
      <c r="F97" s="23" t="s">
        <v>509</v>
      </c>
      <c r="G97" s="23" t="s">
        <v>621</v>
      </c>
      <c r="H97" t="s">
        <v>626</v>
      </c>
      <c r="J97" s="45" t="s">
        <v>725</v>
      </c>
      <c r="P97" s="47" t="s">
        <v>509</v>
      </c>
      <c r="Q97" s="47">
        <v>108.64</v>
      </c>
      <c r="R97" t="str">
        <f t="shared" si="1"/>
        <v>infektionsrate</v>
      </c>
    </row>
    <row r="98" spans="1:18" x14ac:dyDescent="0.35">
      <c r="A98" s="23" t="s">
        <v>291</v>
      </c>
      <c r="B98" s="23">
        <v>2.11</v>
      </c>
      <c r="C98" t="s">
        <v>510</v>
      </c>
      <c r="F98" s="23" t="s">
        <v>272</v>
      </c>
      <c r="G98" s="23" t="s">
        <v>622</v>
      </c>
      <c r="H98" t="s">
        <v>626</v>
      </c>
      <c r="J98" s="45" t="s">
        <v>726</v>
      </c>
      <c r="P98" s="47" t="s">
        <v>272</v>
      </c>
      <c r="Q98" s="47">
        <v>93.67</v>
      </c>
      <c r="R98" t="str">
        <f t="shared" si="1"/>
        <v>infektionsrate</v>
      </c>
    </row>
    <row r="99" spans="1:18" ht="26" x14ac:dyDescent="0.35">
      <c r="A99" s="23" t="s">
        <v>343</v>
      </c>
      <c r="B99" s="23">
        <v>2.09</v>
      </c>
      <c r="C99" t="s">
        <v>510</v>
      </c>
      <c r="F99" s="23" t="s">
        <v>264</v>
      </c>
      <c r="G99" s="23" t="s">
        <v>623</v>
      </c>
      <c r="H99" t="s">
        <v>626</v>
      </c>
      <c r="J99" s="45" t="s">
        <v>727</v>
      </c>
      <c r="P99" s="47" t="s">
        <v>264</v>
      </c>
      <c r="Q99" s="47">
        <v>91.78</v>
      </c>
      <c r="R99" t="str">
        <f t="shared" si="1"/>
        <v>infektionsrate</v>
      </c>
    </row>
    <row r="100" spans="1:18" x14ac:dyDescent="0.35">
      <c r="A100" s="23" t="s">
        <v>271</v>
      </c>
      <c r="B100" s="23">
        <v>2</v>
      </c>
      <c r="C100" t="s">
        <v>510</v>
      </c>
      <c r="F100" s="23" t="s">
        <v>271</v>
      </c>
      <c r="G100" s="23" t="s">
        <v>624</v>
      </c>
      <c r="H100" t="s">
        <v>626</v>
      </c>
      <c r="J100" s="45" t="s">
        <v>728</v>
      </c>
      <c r="P100" s="47" t="s">
        <v>271</v>
      </c>
      <c r="Q100" s="47">
        <v>90.33</v>
      </c>
      <c r="R100" t="str">
        <f t="shared" si="1"/>
        <v>infektionsrate</v>
      </c>
    </row>
    <row r="101" spans="1:18" ht="28" x14ac:dyDescent="0.35">
      <c r="F101" s="23" t="s">
        <v>282</v>
      </c>
      <c r="G101" s="23" t="s">
        <v>625</v>
      </c>
      <c r="H101" t="s">
        <v>626</v>
      </c>
      <c r="P101" s="47" t="s">
        <v>282</v>
      </c>
      <c r="Q101" s="47">
        <v>88.78</v>
      </c>
      <c r="R101" t="str">
        <f t="shared" si="1"/>
        <v>infektionsrate</v>
      </c>
    </row>
  </sheetData>
  <hyperlinks>
    <hyperlink ref="H1" r:id="rId1" xr:uid="{879E0EEB-BC8F-4DBC-B77A-E9460FF92CCC}"/>
    <hyperlink ref="C1" r:id="rId2" xr:uid="{77734FF3-AFBE-4CEC-BCCD-064DA06E7017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B4C0E-0900-485E-88EF-7151E0606CFB}">
  <dimension ref="A1:N83"/>
  <sheetViews>
    <sheetView workbookViewId="0">
      <selection activeCell="J45" sqref="J45:K45"/>
    </sheetView>
  </sheetViews>
  <sheetFormatPr defaultColWidth="8.7265625" defaultRowHeight="14.5" x14ac:dyDescent="0.35"/>
  <cols>
    <col min="10" max="10" width="24.26953125" customWidth="1"/>
    <col min="13" max="13" width="14.08984375" bestFit="1" customWidth="1"/>
  </cols>
  <sheetData>
    <row r="1" spans="10:14" x14ac:dyDescent="0.35">
      <c r="J1" s="37" t="s">
        <v>410</v>
      </c>
    </row>
    <row r="2" spans="10:14" x14ac:dyDescent="0.35">
      <c r="J2" s="38" t="s">
        <v>409</v>
      </c>
    </row>
    <row r="3" spans="10:14" x14ac:dyDescent="0.35">
      <c r="J3" s="29" t="s">
        <v>490</v>
      </c>
    </row>
    <row r="4" spans="10:14" x14ac:dyDescent="0.35">
      <c r="J4" s="39" t="s">
        <v>411</v>
      </c>
      <c r="K4" s="39" t="s">
        <v>412</v>
      </c>
      <c r="L4" s="39" t="s">
        <v>409</v>
      </c>
      <c r="M4" s="39" t="s">
        <v>411</v>
      </c>
      <c r="N4" s="39" t="s">
        <v>413</v>
      </c>
    </row>
    <row r="5" spans="10:14" x14ac:dyDescent="0.35">
      <c r="J5" s="40" t="s">
        <v>414</v>
      </c>
      <c r="K5" s="41">
        <v>500000</v>
      </c>
      <c r="L5" s="42" t="s">
        <v>409</v>
      </c>
      <c r="M5" s="40" t="s">
        <v>415</v>
      </c>
      <c r="N5" s="41">
        <v>31200</v>
      </c>
    </row>
    <row r="6" spans="10:14" x14ac:dyDescent="0.35">
      <c r="J6" s="40" t="s">
        <v>416</v>
      </c>
      <c r="K6" s="41">
        <v>2030000</v>
      </c>
      <c r="L6" s="42" t="s">
        <v>409</v>
      </c>
      <c r="M6" s="40" t="s">
        <v>417</v>
      </c>
      <c r="N6" s="41">
        <v>296400</v>
      </c>
    </row>
    <row r="7" spans="10:14" x14ac:dyDescent="0.35">
      <c r="J7" s="40" t="s">
        <v>418</v>
      </c>
      <c r="K7" s="41">
        <v>11500</v>
      </c>
      <c r="L7" s="42" t="s">
        <v>409</v>
      </c>
      <c r="M7" s="40" t="s">
        <v>419</v>
      </c>
      <c r="N7" s="41">
        <v>327000</v>
      </c>
    </row>
    <row r="8" spans="10:14" x14ac:dyDescent="0.35">
      <c r="J8" s="40" t="s">
        <v>420</v>
      </c>
      <c r="K8" s="41">
        <v>516000</v>
      </c>
      <c r="L8" s="42" t="s">
        <v>409</v>
      </c>
      <c r="M8" s="40" t="s">
        <v>421</v>
      </c>
      <c r="N8" s="41">
        <v>380000</v>
      </c>
    </row>
    <row r="9" spans="10:14" x14ac:dyDescent="0.35">
      <c r="J9" s="40" t="s">
        <v>422</v>
      </c>
      <c r="K9" s="41">
        <v>15600000</v>
      </c>
      <c r="L9" s="42" t="s">
        <v>409</v>
      </c>
      <c r="M9" s="40" t="s">
        <v>423</v>
      </c>
      <c r="N9" s="41">
        <v>570000</v>
      </c>
    </row>
    <row r="10" spans="10:14" x14ac:dyDescent="0.35">
      <c r="J10" s="40" t="s">
        <v>424</v>
      </c>
      <c r="K10" s="41">
        <v>65000</v>
      </c>
      <c r="L10" s="42" t="s">
        <v>409</v>
      </c>
      <c r="M10" s="40" t="s">
        <v>425</v>
      </c>
      <c r="N10" s="41">
        <v>972000</v>
      </c>
    </row>
    <row r="11" spans="10:14" x14ac:dyDescent="0.35">
      <c r="J11" s="40" t="s">
        <v>426</v>
      </c>
      <c r="K11" s="41">
        <v>900000</v>
      </c>
      <c r="L11" s="42" t="s">
        <v>409</v>
      </c>
      <c r="M11" s="40" t="s">
        <v>427</v>
      </c>
      <c r="N11" s="41">
        <v>216000</v>
      </c>
    </row>
    <row r="12" spans="10:14" x14ac:dyDescent="0.35">
      <c r="J12" s="40" t="s">
        <v>428</v>
      </c>
      <c r="K12" s="41">
        <v>1612800</v>
      </c>
      <c r="L12" s="42" t="s">
        <v>409</v>
      </c>
      <c r="M12" s="40" t="s">
        <v>429</v>
      </c>
      <c r="N12" s="41">
        <v>8800</v>
      </c>
    </row>
    <row r="13" spans="10:14" x14ac:dyDescent="0.35">
      <c r="J13" s="40" t="s">
        <v>430</v>
      </c>
      <c r="K13" s="41">
        <v>1450000</v>
      </c>
      <c r="L13" s="42" t="s">
        <v>409</v>
      </c>
      <c r="M13" s="40" t="s">
        <v>431</v>
      </c>
      <c r="N13" s="41">
        <v>750000</v>
      </c>
    </row>
    <row r="14" spans="10:14" x14ac:dyDescent="0.35">
      <c r="J14" s="40" t="s">
        <v>432</v>
      </c>
      <c r="K14" s="41">
        <v>2712900</v>
      </c>
      <c r="L14" s="42" t="s">
        <v>409</v>
      </c>
      <c r="M14" s="40" t="s">
        <v>433</v>
      </c>
      <c r="N14" s="41">
        <v>1374900</v>
      </c>
    </row>
    <row r="15" spans="10:14" x14ac:dyDescent="0.35">
      <c r="J15" s="40" t="s">
        <v>434</v>
      </c>
      <c r="K15" s="41">
        <v>1825000</v>
      </c>
      <c r="L15" s="42" t="s">
        <v>409</v>
      </c>
      <c r="M15" s="40" t="s">
        <v>435</v>
      </c>
      <c r="N15" s="41">
        <v>2880000</v>
      </c>
    </row>
    <row r="16" spans="10:14" x14ac:dyDescent="0.35">
      <c r="J16" s="40" t="s">
        <v>436</v>
      </c>
      <c r="K16" s="41">
        <v>448000</v>
      </c>
      <c r="L16" s="42" t="s">
        <v>409</v>
      </c>
      <c r="M16" s="40" t="s">
        <v>437</v>
      </c>
      <c r="N16" s="41">
        <v>1700</v>
      </c>
    </row>
    <row r="17" spans="10:14" x14ac:dyDescent="0.35">
      <c r="J17" s="40" t="s">
        <v>438</v>
      </c>
      <c r="K17" s="41">
        <v>1200000</v>
      </c>
      <c r="L17" s="42" t="s">
        <v>409</v>
      </c>
      <c r="M17" s="40" t="s">
        <v>439</v>
      </c>
      <c r="N17" s="41">
        <v>3100000</v>
      </c>
    </row>
    <row r="18" spans="10:14" x14ac:dyDescent="0.35">
      <c r="J18" s="40" t="s">
        <v>440</v>
      </c>
      <c r="K18" s="41">
        <v>65000</v>
      </c>
      <c r="L18" s="42" t="s">
        <v>409</v>
      </c>
      <c r="M18" s="40" t="s">
        <v>441</v>
      </c>
      <c r="N18" s="41">
        <v>700000</v>
      </c>
    </row>
    <row r="19" spans="10:14" x14ac:dyDescent="0.35">
      <c r="J19" s="40" t="s">
        <v>442</v>
      </c>
      <c r="K19" s="41">
        <v>400000</v>
      </c>
      <c r="L19" s="42" t="s">
        <v>409</v>
      </c>
      <c r="M19" s="40" t="s">
        <v>443</v>
      </c>
      <c r="N19" s="41">
        <v>600000</v>
      </c>
    </row>
    <row r="20" spans="10:14" x14ac:dyDescent="0.35">
      <c r="J20" s="40" t="s">
        <v>444</v>
      </c>
      <c r="K20" s="41">
        <v>20000</v>
      </c>
      <c r="L20" s="42" t="s">
        <v>409</v>
      </c>
      <c r="M20" s="40" t="s">
        <v>445</v>
      </c>
      <c r="N20" s="41">
        <v>3400000</v>
      </c>
    </row>
    <row r="21" spans="10:14" x14ac:dyDescent="0.35">
      <c r="J21" s="40" t="s">
        <v>446</v>
      </c>
      <c r="K21" s="41">
        <v>2197000</v>
      </c>
      <c r="L21" s="42" t="s">
        <v>409</v>
      </c>
      <c r="M21" s="40" t="s">
        <v>447</v>
      </c>
      <c r="N21" s="41">
        <v>200000</v>
      </c>
    </row>
    <row r="22" spans="10:14" x14ac:dyDescent="0.35">
      <c r="J22" s="40" t="s">
        <v>448</v>
      </c>
      <c r="K22" s="41">
        <v>1124000</v>
      </c>
      <c r="L22" s="42" t="s">
        <v>409</v>
      </c>
      <c r="M22" s="40" t="s">
        <v>449</v>
      </c>
      <c r="N22" s="41">
        <v>28000</v>
      </c>
    </row>
    <row r="23" spans="10:14" x14ac:dyDescent="0.35">
      <c r="J23" s="40" t="s">
        <v>450</v>
      </c>
      <c r="K23" s="41">
        <v>2375500</v>
      </c>
      <c r="L23" s="42" t="s">
        <v>409</v>
      </c>
      <c r="M23" s="40" t="s">
        <v>451</v>
      </c>
      <c r="N23" s="41">
        <v>16000</v>
      </c>
    </row>
    <row r="24" spans="10:14" x14ac:dyDescent="0.35">
      <c r="J24" s="40" t="s">
        <v>452</v>
      </c>
      <c r="K24" s="41">
        <v>2276000</v>
      </c>
      <c r="L24" s="42" t="s">
        <v>409</v>
      </c>
      <c r="M24" s="40" t="s">
        <v>453</v>
      </c>
      <c r="N24" s="41">
        <v>240000</v>
      </c>
    </row>
    <row r="25" spans="10:14" x14ac:dyDescent="0.35">
      <c r="J25" s="40" t="s">
        <v>454</v>
      </c>
      <c r="K25" s="41">
        <v>113000</v>
      </c>
      <c r="L25" s="42" t="s">
        <v>409</v>
      </c>
      <c r="M25" s="40" t="s">
        <v>455</v>
      </c>
      <c r="N25" s="41">
        <v>9000</v>
      </c>
    </row>
    <row r="26" spans="10:14" x14ac:dyDescent="0.35">
      <c r="J26" s="40" t="s">
        <v>456</v>
      </c>
      <c r="K26" s="41">
        <v>3000000</v>
      </c>
      <c r="L26" s="42" t="s">
        <v>409</v>
      </c>
      <c r="M26" s="40" t="s">
        <v>457</v>
      </c>
      <c r="N26" s="41">
        <v>577000</v>
      </c>
    </row>
    <row r="27" spans="10:14" x14ac:dyDescent="0.35">
      <c r="J27" s="40" t="s">
        <v>458</v>
      </c>
      <c r="K27" s="41">
        <v>88200</v>
      </c>
      <c r="L27" s="42" t="s">
        <v>409</v>
      </c>
      <c r="M27" s="40" t="s">
        <v>459</v>
      </c>
      <c r="N27" s="41">
        <v>55000</v>
      </c>
    </row>
    <row r="28" spans="10:14" x14ac:dyDescent="0.35">
      <c r="J28" s="40" t="s">
        <v>460</v>
      </c>
      <c r="K28" s="41">
        <v>163800</v>
      </c>
      <c r="L28" s="42" t="s">
        <v>409</v>
      </c>
      <c r="M28" s="40" t="s">
        <v>461</v>
      </c>
      <c r="N28" s="41">
        <v>54000</v>
      </c>
    </row>
    <row r="29" spans="10:14" x14ac:dyDescent="0.35">
      <c r="J29" s="40" t="s">
        <v>462</v>
      </c>
      <c r="K29" s="41">
        <v>100000</v>
      </c>
      <c r="L29" s="42" t="s">
        <v>409</v>
      </c>
      <c r="M29" s="40" t="s">
        <v>463</v>
      </c>
      <c r="N29" s="41">
        <v>3500000</v>
      </c>
    </row>
    <row r="30" spans="10:14" x14ac:dyDescent="0.35">
      <c r="J30" s="40" t="s">
        <v>464</v>
      </c>
      <c r="K30" s="41">
        <v>2300000</v>
      </c>
      <c r="L30" s="42" t="s">
        <v>409</v>
      </c>
      <c r="M30" s="40" t="s">
        <v>465</v>
      </c>
      <c r="N30" s="41">
        <v>1930000</v>
      </c>
    </row>
    <row r="31" spans="10:14" x14ac:dyDescent="0.35">
      <c r="J31" s="40" t="s">
        <v>466</v>
      </c>
      <c r="K31" s="41">
        <v>1300000</v>
      </c>
      <c r="L31" s="42" t="s">
        <v>409</v>
      </c>
      <c r="M31" s="40" t="s">
        <v>467</v>
      </c>
      <c r="N31" s="41">
        <v>700000</v>
      </c>
    </row>
    <row r="32" spans="10:14" x14ac:dyDescent="0.35">
      <c r="J32" s="40" t="s">
        <v>468</v>
      </c>
      <c r="K32" s="41">
        <v>1049000</v>
      </c>
      <c r="L32" s="42" t="s">
        <v>409</v>
      </c>
      <c r="M32" s="40" t="s">
        <v>469</v>
      </c>
      <c r="N32" s="41">
        <v>50000</v>
      </c>
    </row>
    <row r="33" spans="1:14" x14ac:dyDescent="0.35">
      <c r="J33" s="40" t="s">
        <v>470</v>
      </c>
      <c r="K33" s="41">
        <v>160000</v>
      </c>
      <c r="L33" s="42" t="s">
        <v>409</v>
      </c>
      <c r="M33" s="40" t="s">
        <v>471</v>
      </c>
      <c r="N33" s="41">
        <v>117000</v>
      </c>
    </row>
    <row r="34" spans="1:14" x14ac:dyDescent="0.35">
      <c r="J34" s="40" t="s">
        <v>472</v>
      </c>
      <c r="K34" s="41">
        <v>175000</v>
      </c>
      <c r="L34" s="42" t="s">
        <v>409</v>
      </c>
      <c r="M34" s="40" t="s">
        <v>473</v>
      </c>
      <c r="N34" s="41">
        <v>670000</v>
      </c>
    </row>
    <row r="35" spans="1:14" ht="15" thickBot="1" x14ac:dyDescent="0.4">
      <c r="J35" s="40" t="s">
        <v>474</v>
      </c>
      <c r="K35" s="41">
        <v>1650000</v>
      </c>
      <c r="L35" s="42" t="s">
        <v>409</v>
      </c>
      <c r="M35" s="40" t="s">
        <v>475</v>
      </c>
      <c r="N35" s="41">
        <v>117000</v>
      </c>
    </row>
    <row r="36" spans="1:14" ht="22.5" thickBot="1" x14ac:dyDescent="0.4">
      <c r="A36" s="30" t="s">
        <v>370</v>
      </c>
      <c r="B36" s="31" t="s">
        <v>371</v>
      </c>
      <c r="C36" s="32" t="s">
        <v>370</v>
      </c>
      <c r="D36" s="32" t="s">
        <v>371</v>
      </c>
      <c r="J36" s="40" t="s">
        <v>476</v>
      </c>
      <c r="K36" s="41">
        <v>730000</v>
      </c>
      <c r="L36" s="42" t="s">
        <v>409</v>
      </c>
      <c r="M36" s="40" t="s">
        <v>477</v>
      </c>
      <c r="N36" s="41">
        <v>663500</v>
      </c>
    </row>
    <row r="37" spans="1:14" ht="15" thickBot="1" x14ac:dyDescent="0.4">
      <c r="A37" s="33" t="s">
        <v>372</v>
      </c>
      <c r="B37" s="34" t="s">
        <v>373</v>
      </c>
      <c r="C37" s="35" t="s">
        <v>374</v>
      </c>
      <c r="D37" s="35" t="s">
        <v>375</v>
      </c>
      <c r="J37" s="40" t="s">
        <v>478</v>
      </c>
      <c r="K37" s="41">
        <v>10000</v>
      </c>
      <c r="L37" s="42" t="s">
        <v>409</v>
      </c>
      <c r="M37" s="40" t="s">
        <v>479</v>
      </c>
      <c r="N37" s="41">
        <v>1600</v>
      </c>
    </row>
    <row r="38" spans="1:14" ht="15" thickBot="1" x14ac:dyDescent="0.4">
      <c r="A38" s="33" t="s">
        <v>376</v>
      </c>
      <c r="B38" s="34" t="s">
        <v>377</v>
      </c>
      <c r="C38" s="35" t="s">
        <v>378</v>
      </c>
      <c r="D38" s="35" t="s">
        <v>379</v>
      </c>
      <c r="J38" s="40" t="s">
        <v>480</v>
      </c>
      <c r="K38" s="41">
        <v>100000</v>
      </c>
      <c r="L38" s="42" t="s">
        <v>409</v>
      </c>
      <c r="M38" s="40" t="s">
        <v>481</v>
      </c>
      <c r="N38" s="41">
        <v>100000</v>
      </c>
    </row>
    <row r="39" spans="1:14" ht="15" thickBot="1" x14ac:dyDescent="0.4">
      <c r="A39" s="33" t="s">
        <v>380</v>
      </c>
      <c r="B39" s="34" t="s">
        <v>381</v>
      </c>
      <c r="C39" s="35" t="s">
        <v>382</v>
      </c>
      <c r="D39" s="35" t="s">
        <v>383</v>
      </c>
      <c r="J39" s="40" t="s">
        <v>482</v>
      </c>
      <c r="K39" s="41">
        <v>1000600</v>
      </c>
      <c r="L39" s="42" t="s">
        <v>409</v>
      </c>
      <c r="M39" s="40" t="s">
        <v>483</v>
      </c>
      <c r="N39" s="41">
        <v>1000</v>
      </c>
    </row>
    <row r="40" spans="1:14" ht="15" thickBot="1" x14ac:dyDescent="0.4">
      <c r="A40" s="33" t="s">
        <v>384</v>
      </c>
      <c r="B40" s="34" t="s">
        <v>385</v>
      </c>
      <c r="C40" s="35" t="s">
        <v>386</v>
      </c>
      <c r="D40" s="35" t="s">
        <v>387</v>
      </c>
      <c r="J40" s="40" t="s">
        <v>484</v>
      </c>
      <c r="K40" s="41">
        <v>195000</v>
      </c>
      <c r="L40" s="42" t="s">
        <v>409</v>
      </c>
      <c r="M40" s="40" t="s">
        <v>485</v>
      </c>
      <c r="N40" s="41">
        <v>25000</v>
      </c>
    </row>
    <row r="41" spans="1:14" ht="44.5" thickBot="1" x14ac:dyDescent="0.4">
      <c r="A41" s="33" t="s">
        <v>388</v>
      </c>
      <c r="B41" s="34" t="s">
        <v>387</v>
      </c>
      <c r="C41" s="35" t="s">
        <v>389</v>
      </c>
      <c r="D41" s="35" t="s">
        <v>390</v>
      </c>
      <c r="J41" s="40" t="s">
        <v>486</v>
      </c>
      <c r="K41" s="41">
        <v>78000</v>
      </c>
      <c r="L41" s="42" t="s">
        <v>409</v>
      </c>
      <c r="M41" s="40" t="s">
        <v>487</v>
      </c>
      <c r="N41" s="41">
        <v>256800</v>
      </c>
    </row>
    <row r="42" spans="1:14" ht="15" thickBot="1" x14ac:dyDescent="0.4">
      <c r="A42" s="33" t="s">
        <v>391</v>
      </c>
      <c r="B42" s="34" t="s">
        <v>392</v>
      </c>
      <c r="C42" s="35" t="s">
        <v>393</v>
      </c>
      <c r="D42" s="35" t="s">
        <v>394</v>
      </c>
      <c r="J42" s="40" t="s">
        <v>488</v>
      </c>
      <c r="K42" s="41">
        <v>1056090</v>
      </c>
      <c r="L42" s="42" t="s">
        <v>409</v>
      </c>
      <c r="M42" s="40" t="s">
        <v>489</v>
      </c>
      <c r="N42" s="41">
        <v>1250000</v>
      </c>
    </row>
    <row r="43" spans="1:14" ht="15" thickBot="1" x14ac:dyDescent="0.4">
      <c r="A43" s="33" t="s">
        <v>395</v>
      </c>
      <c r="B43" s="34" t="s">
        <v>396</v>
      </c>
      <c r="C43" s="35" t="s">
        <v>397</v>
      </c>
      <c r="D43" s="35" t="s">
        <v>398</v>
      </c>
      <c r="J43" s="43">
        <v>2</v>
      </c>
    </row>
    <row r="44" spans="1:14" ht="22.5" thickBot="1" x14ac:dyDescent="0.4">
      <c r="A44" s="33" t="s">
        <v>399</v>
      </c>
      <c r="B44" s="34" t="s">
        <v>400</v>
      </c>
      <c r="C44" s="35" t="s">
        <v>401</v>
      </c>
      <c r="D44" s="35" t="s">
        <v>402</v>
      </c>
      <c r="J44" s="40" t="s">
        <v>403</v>
      </c>
      <c r="K44" s="41">
        <v>1300000</v>
      </c>
      <c r="L44" s="42" t="s">
        <v>409</v>
      </c>
      <c r="M44" s="42" t="s">
        <v>409</v>
      </c>
      <c r="N44" s="42" t="s">
        <v>409</v>
      </c>
    </row>
    <row r="45" spans="1:14" ht="15" thickBot="1" x14ac:dyDescent="0.4">
      <c r="A45" s="33" t="s">
        <v>403</v>
      </c>
      <c r="B45" s="34" t="s">
        <v>404</v>
      </c>
      <c r="C45" s="35" t="s">
        <v>405</v>
      </c>
      <c r="D45" s="35" t="s">
        <v>406</v>
      </c>
      <c r="J45" s="39"/>
      <c r="K45" s="39"/>
    </row>
    <row r="46" spans="1:14" ht="15" thickBot="1" x14ac:dyDescent="0.4">
      <c r="A46" s="33" t="s">
        <v>407</v>
      </c>
      <c r="B46" s="34" t="s">
        <v>408</v>
      </c>
      <c r="C46" s="35" t="s">
        <v>409</v>
      </c>
      <c r="D46" s="35" t="s">
        <v>409</v>
      </c>
      <c r="J46" s="40" t="s">
        <v>415</v>
      </c>
      <c r="K46" s="41">
        <v>31200</v>
      </c>
    </row>
    <row r="47" spans="1:14" x14ac:dyDescent="0.35">
      <c r="A47" s="36" t="s">
        <v>409</v>
      </c>
      <c r="J47" s="40" t="s">
        <v>417</v>
      </c>
      <c r="K47" s="41">
        <v>296400</v>
      </c>
    </row>
    <row r="48" spans="1:14" x14ac:dyDescent="0.35">
      <c r="J48" s="40" t="s">
        <v>419</v>
      </c>
      <c r="K48" s="41">
        <v>327000</v>
      </c>
    </row>
    <row r="49" spans="10:11" x14ac:dyDescent="0.35">
      <c r="J49" s="40" t="s">
        <v>421</v>
      </c>
      <c r="K49" s="41">
        <v>380000</v>
      </c>
    </row>
    <row r="50" spans="10:11" x14ac:dyDescent="0.35">
      <c r="J50" s="40" t="s">
        <v>423</v>
      </c>
      <c r="K50" s="41">
        <v>570000</v>
      </c>
    </row>
    <row r="51" spans="10:11" x14ac:dyDescent="0.35">
      <c r="J51" s="40" t="s">
        <v>425</v>
      </c>
      <c r="K51" s="41">
        <v>972000</v>
      </c>
    </row>
    <row r="52" spans="10:11" x14ac:dyDescent="0.35">
      <c r="J52" s="40" t="s">
        <v>427</v>
      </c>
      <c r="K52" s="41">
        <v>216000</v>
      </c>
    </row>
    <row r="53" spans="10:11" x14ac:dyDescent="0.35">
      <c r="J53" s="40" t="s">
        <v>429</v>
      </c>
      <c r="K53" s="41">
        <v>8800</v>
      </c>
    </row>
    <row r="54" spans="10:11" x14ac:dyDescent="0.35">
      <c r="J54" s="40" t="s">
        <v>431</v>
      </c>
      <c r="K54" s="41">
        <v>750000</v>
      </c>
    </row>
    <row r="55" spans="10:11" x14ac:dyDescent="0.35">
      <c r="J55" s="40" t="s">
        <v>433</v>
      </c>
      <c r="K55" s="41">
        <v>1374900</v>
      </c>
    </row>
    <row r="56" spans="10:11" x14ac:dyDescent="0.35">
      <c r="J56" s="40" t="s">
        <v>435</v>
      </c>
      <c r="K56" s="41">
        <v>2880000</v>
      </c>
    </row>
    <row r="57" spans="10:11" x14ac:dyDescent="0.35">
      <c r="J57" s="40" t="s">
        <v>437</v>
      </c>
      <c r="K57" s="41">
        <v>1700</v>
      </c>
    </row>
    <row r="58" spans="10:11" x14ac:dyDescent="0.35">
      <c r="J58" s="40" t="s">
        <v>439</v>
      </c>
      <c r="K58" s="41">
        <v>3100000</v>
      </c>
    </row>
    <row r="59" spans="10:11" x14ac:dyDescent="0.35">
      <c r="J59" s="40" t="s">
        <v>441</v>
      </c>
      <c r="K59" s="41">
        <v>700000</v>
      </c>
    </row>
    <row r="60" spans="10:11" x14ac:dyDescent="0.35">
      <c r="J60" s="40" t="s">
        <v>443</v>
      </c>
      <c r="K60" s="41">
        <v>600000</v>
      </c>
    </row>
    <row r="61" spans="10:11" x14ac:dyDescent="0.35">
      <c r="J61" s="40" t="s">
        <v>445</v>
      </c>
      <c r="K61" s="41">
        <v>3400000</v>
      </c>
    </row>
    <row r="62" spans="10:11" x14ac:dyDescent="0.35">
      <c r="J62" s="40" t="s">
        <v>447</v>
      </c>
      <c r="K62" s="41">
        <v>200000</v>
      </c>
    </row>
    <row r="63" spans="10:11" x14ac:dyDescent="0.35">
      <c r="J63" s="40" t="s">
        <v>449</v>
      </c>
      <c r="K63" s="41">
        <v>28000</v>
      </c>
    </row>
    <row r="64" spans="10:11" x14ac:dyDescent="0.35">
      <c r="J64" s="40" t="s">
        <v>451</v>
      </c>
      <c r="K64" s="41">
        <v>16000</v>
      </c>
    </row>
    <row r="65" spans="10:11" x14ac:dyDescent="0.35">
      <c r="J65" s="40" t="s">
        <v>453</v>
      </c>
      <c r="K65" s="41">
        <v>240000</v>
      </c>
    </row>
    <row r="66" spans="10:11" x14ac:dyDescent="0.35">
      <c r="J66" s="40" t="s">
        <v>455</v>
      </c>
      <c r="K66" s="41">
        <v>9000</v>
      </c>
    </row>
    <row r="67" spans="10:11" x14ac:dyDescent="0.35">
      <c r="J67" s="40" t="s">
        <v>457</v>
      </c>
      <c r="K67" s="41">
        <v>577000</v>
      </c>
    </row>
    <row r="68" spans="10:11" x14ac:dyDescent="0.35">
      <c r="J68" s="40" t="s">
        <v>459</v>
      </c>
      <c r="K68" s="41">
        <v>55000</v>
      </c>
    </row>
    <row r="69" spans="10:11" x14ac:dyDescent="0.35">
      <c r="J69" s="40" t="s">
        <v>461</v>
      </c>
      <c r="K69" s="41">
        <v>54000</v>
      </c>
    </row>
    <row r="70" spans="10:11" x14ac:dyDescent="0.35">
      <c r="J70" s="40" t="s">
        <v>463</v>
      </c>
      <c r="K70" s="41">
        <v>3500000</v>
      </c>
    </row>
    <row r="71" spans="10:11" x14ac:dyDescent="0.35">
      <c r="J71" s="40" t="s">
        <v>465</v>
      </c>
      <c r="K71" s="41">
        <v>1930000</v>
      </c>
    </row>
    <row r="72" spans="10:11" x14ac:dyDescent="0.35">
      <c r="J72" s="40" t="s">
        <v>467</v>
      </c>
      <c r="K72" s="41">
        <v>700000</v>
      </c>
    </row>
    <row r="73" spans="10:11" x14ac:dyDescent="0.35">
      <c r="J73" s="40" t="s">
        <v>469</v>
      </c>
      <c r="K73" s="41">
        <v>50000</v>
      </c>
    </row>
    <row r="74" spans="10:11" x14ac:dyDescent="0.35">
      <c r="J74" s="40" t="s">
        <v>471</v>
      </c>
      <c r="K74" s="41">
        <v>117000</v>
      </c>
    </row>
    <row r="75" spans="10:11" x14ac:dyDescent="0.35">
      <c r="J75" s="40" t="s">
        <v>473</v>
      </c>
      <c r="K75" s="41">
        <v>670000</v>
      </c>
    </row>
    <row r="76" spans="10:11" x14ac:dyDescent="0.35">
      <c r="J76" s="40" t="s">
        <v>475</v>
      </c>
      <c r="K76" s="41">
        <v>117000</v>
      </c>
    </row>
    <row r="77" spans="10:11" x14ac:dyDescent="0.35">
      <c r="J77" s="40" t="s">
        <v>477</v>
      </c>
      <c r="K77" s="41">
        <v>663500</v>
      </c>
    </row>
    <row r="78" spans="10:11" x14ac:dyDescent="0.35">
      <c r="J78" s="40" t="s">
        <v>479</v>
      </c>
      <c r="K78" s="41">
        <v>1600</v>
      </c>
    </row>
    <row r="79" spans="10:11" x14ac:dyDescent="0.35">
      <c r="J79" s="40" t="s">
        <v>481</v>
      </c>
      <c r="K79" s="41">
        <v>100000</v>
      </c>
    </row>
    <row r="80" spans="10:11" x14ac:dyDescent="0.35">
      <c r="J80" s="40" t="s">
        <v>483</v>
      </c>
      <c r="K80" s="41">
        <v>1000</v>
      </c>
    </row>
    <row r="81" spans="10:11" x14ac:dyDescent="0.35">
      <c r="J81" s="40" t="s">
        <v>485</v>
      </c>
      <c r="K81" s="41">
        <v>25000</v>
      </c>
    </row>
    <row r="82" spans="10:11" x14ac:dyDescent="0.35">
      <c r="J82" s="40" t="s">
        <v>487</v>
      </c>
      <c r="K82" s="41">
        <v>256800</v>
      </c>
    </row>
    <row r="83" spans="10:11" x14ac:dyDescent="0.35">
      <c r="J83" s="40" t="s">
        <v>489</v>
      </c>
      <c r="K83" s="41">
        <v>1250000</v>
      </c>
    </row>
  </sheetData>
  <hyperlinks>
    <hyperlink ref="J1" location="_ftn1" display="_ftn1" xr:uid="{2A9BDA48-0081-49B4-8B3D-8F1D9E555A22}"/>
    <hyperlink ref="J3" r:id="rId1" xr:uid="{3308583D-25A9-4AE6-A310-A71216E3FCFE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17</vt:i4>
      </vt:variant>
      <vt:variant>
        <vt:lpstr>Névvel ellátott tartományok</vt:lpstr>
      </vt:variant>
      <vt:variant>
        <vt:i4>2</vt:i4>
      </vt:variant>
    </vt:vector>
  </HeadingPairs>
  <TitlesOfParts>
    <vt:vector size="19" baseType="lpstr">
      <vt:lpstr>Summary</vt:lpstr>
      <vt:lpstr>Structure</vt:lpstr>
      <vt:lpstr>Sheet 1</vt:lpstr>
      <vt:lpstr>wiki</vt:lpstr>
      <vt:lpstr>statista_all</vt:lpstr>
      <vt:lpstr>only EU</vt:lpstr>
      <vt:lpstr>statista</vt:lpstr>
      <vt:lpstr>statista2</vt:lpstr>
      <vt:lpstr>vaccine</vt:lpstr>
      <vt:lpstr>vaccine2</vt:lpstr>
      <vt:lpstr>vaccine3</vt:lpstr>
      <vt:lpstr>Länder</vt:lpstr>
      <vt:lpstr>pivot</vt:lpstr>
      <vt:lpstr>curl</vt:lpstr>
      <vt:lpstr>db</vt:lpstr>
      <vt:lpstr>modell1</vt:lpstr>
      <vt:lpstr>modell1 (2)</vt:lpstr>
      <vt:lpstr>vaccine!_ftn1</vt:lpstr>
      <vt:lpstr>vaccine!_ftnref1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Lttd</dc:creator>
  <cp:lastModifiedBy>Lttd</cp:lastModifiedBy>
  <dcterms:created xsi:type="dcterms:W3CDTF">2020-03-04T19:06:38Z</dcterms:created>
  <dcterms:modified xsi:type="dcterms:W3CDTF">2020-04-05T15:51:19Z</dcterms:modified>
</cp:coreProperties>
</file>