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ownloads\"/>
    </mc:Choice>
  </mc:AlternateContent>
  <xr:revisionPtr revIDLastSave="0" documentId="8_{B05E7091-4E44-400E-9CC0-7DB3959BCAB6}" xr6:coauthVersionLast="43" xr6:coauthVersionMax="43" xr10:uidLastSave="{00000000-0000-0000-0000-000000000000}"/>
  <bookViews>
    <workbookView xWindow="-110" yWindow="-110" windowWidth="19420" windowHeight="10560" activeTab="4" xr2:uid="{21274F75-DCF3-4F73-AB93-F97908CEBD1C}"/>
  </bookViews>
  <sheets>
    <sheet name="Munka1" sheetId="1" r:id="rId1"/>
    <sheet name="Munka2" sheetId="2" r:id="rId2"/>
    <sheet name="Munka3" sheetId="3" r:id="rId3"/>
    <sheet name="Munka4" sheetId="4" r:id="rId4"/>
    <sheet name="Munka8" sheetId="8" r:id="rId5"/>
    <sheet name="Munka6" sheetId="6" r:id="rId6"/>
    <sheet name="Munka5" sheetId="5" r:id="rId7"/>
    <sheet name="Munka7" sheetId="7" r:id="rId8"/>
  </sheets>
  <definedNames>
    <definedName name="_xlnm._FilterDatabase" localSheetId="2" hidden="1">Munka3!$N$5:$S$66</definedName>
    <definedName name="_xlnm._FilterDatabase" localSheetId="3" hidden="1">Munka4!$A$1:$Y$40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" i="6" l="1"/>
  <c r="AI4" i="6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2" i="6"/>
  <c r="AG2" i="6"/>
  <c r="AG3" i="6"/>
  <c r="AG4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1" i="6"/>
  <c r="AF3" i="6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2" i="6"/>
  <c r="I102" i="7"/>
  <c r="J102" i="7"/>
  <c r="I103" i="7"/>
  <c r="J103" i="7"/>
  <c r="I104" i="7"/>
  <c r="J104" i="7"/>
  <c r="I105" i="7"/>
  <c r="J105" i="7"/>
  <c r="I106" i="7"/>
  <c r="J106" i="7"/>
  <c r="I107" i="7"/>
  <c r="J107" i="7"/>
  <c r="I109" i="7"/>
  <c r="J109" i="7"/>
  <c r="I112" i="7"/>
  <c r="J112" i="7"/>
  <c r="I113" i="7"/>
  <c r="J113" i="7"/>
  <c r="I115" i="7"/>
  <c r="J115" i="7"/>
  <c r="I117" i="7"/>
  <c r="J117" i="7"/>
  <c r="I118" i="7"/>
  <c r="J118" i="7"/>
  <c r="I119" i="7"/>
  <c r="J119" i="7"/>
  <c r="AD29" i="6"/>
  <c r="AC29" i="6"/>
  <c r="AB29" i="6"/>
  <c r="AA29" i="6"/>
  <c r="Z29" i="6"/>
  <c r="AD28" i="6"/>
  <c r="AC28" i="6"/>
  <c r="AB28" i="6"/>
  <c r="AA28" i="6"/>
  <c r="Z28" i="6"/>
  <c r="AD27" i="6"/>
  <c r="AC27" i="6"/>
  <c r="AB27" i="6"/>
  <c r="AA27" i="6"/>
  <c r="Z27" i="6"/>
  <c r="AD26" i="6"/>
  <c r="AC26" i="6"/>
  <c r="AB26" i="6"/>
  <c r="AA26" i="6"/>
  <c r="Z26" i="6"/>
  <c r="AD25" i="6"/>
  <c r="AC25" i="6"/>
  <c r="AB25" i="6"/>
  <c r="AA25" i="6"/>
  <c r="Z25" i="6"/>
  <c r="AD24" i="6"/>
  <c r="AC24" i="6"/>
  <c r="AB24" i="6"/>
  <c r="AA24" i="6"/>
  <c r="Z24" i="6"/>
  <c r="AD23" i="6"/>
  <c r="AC23" i="6"/>
  <c r="AB23" i="6"/>
  <c r="AA23" i="6"/>
  <c r="Z23" i="6"/>
  <c r="AD22" i="6"/>
  <c r="AC22" i="6"/>
  <c r="AB22" i="6"/>
  <c r="AA22" i="6"/>
  <c r="Z22" i="6"/>
  <c r="AD21" i="6"/>
  <c r="AC21" i="6"/>
  <c r="AB21" i="6"/>
  <c r="AA21" i="6"/>
  <c r="Z21" i="6"/>
  <c r="AD20" i="6"/>
  <c r="AC20" i="6"/>
  <c r="AB20" i="6"/>
  <c r="AA20" i="6"/>
  <c r="Z20" i="6"/>
  <c r="AD19" i="6"/>
  <c r="AC19" i="6"/>
  <c r="AB19" i="6"/>
  <c r="AA19" i="6"/>
  <c r="Z19" i="6"/>
  <c r="AD18" i="6"/>
  <c r="AC18" i="6"/>
  <c r="AB18" i="6"/>
  <c r="AA18" i="6"/>
  <c r="Z18" i="6"/>
  <c r="AD17" i="6"/>
  <c r="AC17" i="6"/>
  <c r="AB17" i="6"/>
  <c r="AA17" i="6"/>
  <c r="Z17" i="6"/>
  <c r="AD16" i="6"/>
  <c r="AC16" i="6"/>
  <c r="AB16" i="6"/>
  <c r="AA16" i="6"/>
  <c r="Z16" i="6"/>
  <c r="AD15" i="6"/>
  <c r="AC15" i="6"/>
  <c r="AB15" i="6"/>
  <c r="AA15" i="6"/>
  <c r="Z15" i="6"/>
  <c r="AD14" i="6"/>
  <c r="AC14" i="6"/>
  <c r="AB14" i="6"/>
  <c r="AA14" i="6"/>
  <c r="Z14" i="6"/>
  <c r="AD13" i="6"/>
  <c r="AC13" i="6"/>
  <c r="AB13" i="6"/>
  <c r="AA13" i="6"/>
  <c r="Z13" i="6"/>
  <c r="AD12" i="6"/>
  <c r="AC12" i="6"/>
  <c r="AB12" i="6"/>
  <c r="AA12" i="6"/>
  <c r="Z12" i="6"/>
  <c r="AD11" i="6"/>
  <c r="AC11" i="6"/>
  <c r="AB11" i="6"/>
  <c r="AA11" i="6"/>
  <c r="Z11" i="6"/>
  <c r="AD10" i="6"/>
  <c r="AC10" i="6"/>
  <c r="AB10" i="6"/>
  <c r="AA10" i="6"/>
  <c r="Z10" i="6"/>
  <c r="AD9" i="6"/>
  <c r="AC9" i="6"/>
  <c r="AB9" i="6"/>
  <c r="AA9" i="6"/>
  <c r="Z9" i="6"/>
  <c r="AD8" i="6"/>
  <c r="AC8" i="6"/>
  <c r="AB8" i="6"/>
  <c r="AA8" i="6"/>
  <c r="Z8" i="6"/>
  <c r="AD7" i="6"/>
  <c r="AC7" i="6"/>
  <c r="AB7" i="6"/>
  <c r="AA7" i="6"/>
  <c r="Z7" i="6"/>
  <c r="AD6" i="6"/>
  <c r="AC6" i="6"/>
  <c r="AB6" i="6"/>
  <c r="AA6" i="6"/>
  <c r="Z6" i="6"/>
  <c r="AD5" i="6"/>
  <c r="AC5" i="6"/>
  <c r="AB5" i="6"/>
  <c r="AA5" i="6"/>
  <c r="Z5" i="6"/>
  <c r="AD4" i="6"/>
  <c r="AC4" i="6"/>
  <c r="AB4" i="6"/>
  <c r="AA4" i="6"/>
  <c r="Z4" i="6"/>
  <c r="AD3" i="6"/>
  <c r="AC3" i="6"/>
  <c r="AB3" i="6"/>
  <c r="AA3" i="6"/>
  <c r="Z3" i="6"/>
  <c r="AD2" i="6"/>
  <c r="AC2" i="6"/>
  <c r="AB2" i="6"/>
  <c r="AA2" i="6"/>
  <c r="Z2" i="6"/>
  <c r="AE1" i="6"/>
  <c r="AD1" i="6"/>
  <c r="AC1" i="6"/>
  <c r="AB1" i="6"/>
  <c r="AA1" i="6"/>
  <c r="Z1" i="6"/>
  <c r="X29" i="6"/>
  <c r="W29" i="6"/>
  <c r="V29" i="6"/>
  <c r="U29" i="6"/>
  <c r="T29" i="6"/>
  <c r="X28" i="6"/>
  <c r="W28" i="6"/>
  <c r="V28" i="6"/>
  <c r="U28" i="6"/>
  <c r="T28" i="6"/>
  <c r="X27" i="6"/>
  <c r="W27" i="6"/>
  <c r="V27" i="6"/>
  <c r="U27" i="6"/>
  <c r="T27" i="6"/>
  <c r="X26" i="6"/>
  <c r="W26" i="6"/>
  <c r="V26" i="6"/>
  <c r="U26" i="6"/>
  <c r="T26" i="6"/>
  <c r="X25" i="6"/>
  <c r="W25" i="6"/>
  <c r="V25" i="6"/>
  <c r="U25" i="6"/>
  <c r="T25" i="6"/>
  <c r="X24" i="6"/>
  <c r="W24" i="6"/>
  <c r="V24" i="6"/>
  <c r="U24" i="6"/>
  <c r="T24" i="6"/>
  <c r="X23" i="6"/>
  <c r="W23" i="6"/>
  <c r="V23" i="6"/>
  <c r="U23" i="6"/>
  <c r="T23" i="6"/>
  <c r="X22" i="6"/>
  <c r="W22" i="6"/>
  <c r="V22" i="6"/>
  <c r="U22" i="6"/>
  <c r="T22" i="6"/>
  <c r="X21" i="6"/>
  <c r="W21" i="6"/>
  <c r="V21" i="6"/>
  <c r="U21" i="6"/>
  <c r="T21" i="6"/>
  <c r="X20" i="6"/>
  <c r="W20" i="6"/>
  <c r="V20" i="6"/>
  <c r="U20" i="6"/>
  <c r="T20" i="6"/>
  <c r="X19" i="6"/>
  <c r="W19" i="6"/>
  <c r="V19" i="6"/>
  <c r="U19" i="6"/>
  <c r="T19" i="6"/>
  <c r="X18" i="6"/>
  <c r="W18" i="6"/>
  <c r="V18" i="6"/>
  <c r="U18" i="6"/>
  <c r="T18" i="6"/>
  <c r="X17" i="6"/>
  <c r="W17" i="6"/>
  <c r="V17" i="6"/>
  <c r="U17" i="6"/>
  <c r="T17" i="6"/>
  <c r="X16" i="6"/>
  <c r="W16" i="6"/>
  <c r="V16" i="6"/>
  <c r="U16" i="6"/>
  <c r="T16" i="6"/>
  <c r="X15" i="6"/>
  <c r="W15" i="6"/>
  <c r="V15" i="6"/>
  <c r="U15" i="6"/>
  <c r="T15" i="6"/>
  <c r="X14" i="6"/>
  <c r="W14" i="6"/>
  <c r="V14" i="6"/>
  <c r="U14" i="6"/>
  <c r="T14" i="6"/>
  <c r="X13" i="6"/>
  <c r="W13" i="6"/>
  <c r="V13" i="6"/>
  <c r="U13" i="6"/>
  <c r="T13" i="6"/>
  <c r="X12" i="6"/>
  <c r="W12" i="6"/>
  <c r="V12" i="6"/>
  <c r="U12" i="6"/>
  <c r="T12" i="6"/>
  <c r="X11" i="6"/>
  <c r="W11" i="6"/>
  <c r="V11" i="6"/>
  <c r="U11" i="6"/>
  <c r="T11" i="6"/>
  <c r="X10" i="6"/>
  <c r="W10" i="6"/>
  <c r="V10" i="6"/>
  <c r="U10" i="6"/>
  <c r="T10" i="6"/>
  <c r="X9" i="6"/>
  <c r="W9" i="6"/>
  <c r="V9" i="6"/>
  <c r="U9" i="6"/>
  <c r="T9" i="6"/>
  <c r="X8" i="6"/>
  <c r="W8" i="6"/>
  <c r="V8" i="6"/>
  <c r="U8" i="6"/>
  <c r="T8" i="6"/>
  <c r="X7" i="6"/>
  <c r="W7" i="6"/>
  <c r="V7" i="6"/>
  <c r="U7" i="6"/>
  <c r="T7" i="6"/>
  <c r="X6" i="6"/>
  <c r="W6" i="6"/>
  <c r="V6" i="6"/>
  <c r="U6" i="6"/>
  <c r="T6" i="6"/>
  <c r="X5" i="6"/>
  <c r="W5" i="6"/>
  <c r="V5" i="6"/>
  <c r="U5" i="6"/>
  <c r="T5" i="6"/>
  <c r="X4" i="6"/>
  <c r="W4" i="6"/>
  <c r="V4" i="6"/>
  <c r="U4" i="6"/>
  <c r="T4" i="6"/>
  <c r="X3" i="6"/>
  <c r="W3" i="6"/>
  <c r="V3" i="6"/>
  <c r="U3" i="6"/>
  <c r="T3" i="6"/>
  <c r="X2" i="6"/>
  <c r="W2" i="6"/>
  <c r="V2" i="6"/>
  <c r="U2" i="6"/>
  <c r="T2" i="6"/>
  <c r="Y1" i="6"/>
  <c r="X1" i="6"/>
  <c r="W1" i="6"/>
  <c r="V1" i="6"/>
  <c r="U1" i="6"/>
  <c r="T1" i="6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2" i="4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T2" i="4"/>
  <c r="Y1" i="4"/>
  <c r="X1" i="4"/>
  <c r="W1" i="4"/>
  <c r="V1" i="4"/>
  <c r="U1" i="4"/>
  <c r="T1" i="4"/>
  <c r="L5" i="3"/>
  <c r="K5" i="3"/>
  <c r="J5" i="3"/>
  <c r="I5" i="3"/>
  <c r="H5" i="3"/>
  <c r="G5" i="3"/>
  <c r="F5" i="3"/>
  <c r="E5" i="3"/>
  <c r="D5" i="3"/>
  <c r="M5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" i="3"/>
  <c r="R62" i="3"/>
  <c r="P62" i="3"/>
  <c r="O62" i="3"/>
  <c r="N62" i="3"/>
  <c r="R61" i="3"/>
  <c r="P61" i="3"/>
  <c r="O61" i="3"/>
  <c r="N61" i="3"/>
  <c r="R60" i="3"/>
  <c r="P60" i="3"/>
  <c r="O60" i="3"/>
  <c r="N60" i="3"/>
  <c r="R59" i="3"/>
  <c r="P59" i="3"/>
  <c r="O59" i="3"/>
  <c r="N59" i="3"/>
  <c r="R58" i="3"/>
  <c r="P58" i="3"/>
  <c r="O58" i="3"/>
  <c r="N58" i="3"/>
  <c r="R57" i="3"/>
  <c r="P57" i="3"/>
  <c r="O57" i="3"/>
  <c r="N57" i="3"/>
  <c r="R56" i="3"/>
  <c r="P56" i="3"/>
  <c r="O56" i="3"/>
  <c r="N56" i="3"/>
  <c r="R55" i="3"/>
  <c r="P55" i="3"/>
  <c r="O55" i="3"/>
  <c r="N55" i="3"/>
  <c r="R54" i="3"/>
  <c r="P54" i="3"/>
  <c r="O54" i="3"/>
  <c r="N54" i="3"/>
  <c r="R53" i="3"/>
  <c r="P53" i="3"/>
  <c r="O53" i="3"/>
  <c r="N53" i="3"/>
  <c r="R52" i="3"/>
  <c r="P52" i="3"/>
  <c r="O52" i="3"/>
  <c r="N52" i="3"/>
  <c r="R51" i="3"/>
  <c r="P51" i="3"/>
  <c r="O51" i="3"/>
  <c r="N51" i="3"/>
  <c r="R50" i="3"/>
  <c r="P50" i="3"/>
  <c r="O50" i="3"/>
  <c r="N50" i="3"/>
  <c r="R49" i="3"/>
  <c r="P49" i="3"/>
  <c r="O49" i="3"/>
  <c r="N49" i="3"/>
  <c r="R48" i="3"/>
  <c r="P48" i="3"/>
  <c r="O48" i="3"/>
  <c r="N48" i="3"/>
  <c r="R47" i="3"/>
  <c r="P47" i="3"/>
  <c r="O47" i="3"/>
  <c r="N47" i="3"/>
  <c r="R46" i="3"/>
  <c r="P46" i="3"/>
  <c r="O46" i="3"/>
  <c r="N46" i="3"/>
  <c r="R45" i="3"/>
  <c r="P45" i="3"/>
  <c r="O45" i="3"/>
  <c r="N45" i="3"/>
  <c r="R44" i="3"/>
  <c r="P44" i="3"/>
  <c r="O44" i="3"/>
  <c r="N44" i="3"/>
  <c r="R43" i="3"/>
  <c r="P43" i="3"/>
  <c r="O43" i="3"/>
  <c r="N43" i="3"/>
  <c r="R42" i="3"/>
  <c r="P42" i="3"/>
  <c r="O42" i="3"/>
  <c r="N42" i="3"/>
  <c r="R41" i="3"/>
  <c r="P41" i="3"/>
  <c r="O41" i="3"/>
  <c r="N41" i="3"/>
  <c r="R40" i="3"/>
  <c r="P40" i="3"/>
  <c r="O40" i="3"/>
  <c r="N40" i="3"/>
  <c r="R39" i="3"/>
  <c r="P39" i="3"/>
  <c r="O39" i="3"/>
  <c r="N39" i="3"/>
  <c r="R38" i="3"/>
  <c r="P38" i="3"/>
  <c r="O38" i="3"/>
  <c r="N38" i="3"/>
  <c r="R37" i="3"/>
  <c r="P37" i="3"/>
  <c r="O37" i="3"/>
  <c r="N37" i="3"/>
  <c r="R36" i="3"/>
  <c r="P36" i="3"/>
  <c r="O36" i="3"/>
  <c r="N36" i="3"/>
  <c r="R35" i="3"/>
  <c r="P35" i="3"/>
  <c r="O35" i="3"/>
  <c r="N35" i="3"/>
  <c r="R34" i="3"/>
  <c r="P34" i="3"/>
  <c r="O34" i="3"/>
  <c r="N34" i="3"/>
  <c r="R33" i="3"/>
  <c r="P33" i="3"/>
  <c r="O33" i="3"/>
  <c r="N33" i="3"/>
  <c r="R32" i="3"/>
  <c r="P32" i="3"/>
  <c r="O32" i="3"/>
  <c r="N32" i="3"/>
  <c r="R31" i="3"/>
  <c r="P31" i="3"/>
  <c r="O31" i="3"/>
  <c r="N31" i="3"/>
  <c r="R30" i="3"/>
  <c r="P30" i="3"/>
  <c r="O30" i="3"/>
  <c r="N30" i="3"/>
  <c r="R29" i="3"/>
  <c r="P29" i="3"/>
  <c r="O29" i="3"/>
  <c r="N29" i="3"/>
  <c r="R28" i="3"/>
  <c r="P28" i="3"/>
  <c r="O28" i="3"/>
  <c r="N28" i="3"/>
  <c r="R27" i="3"/>
  <c r="P27" i="3"/>
  <c r="O27" i="3"/>
  <c r="N27" i="3"/>
  <c r="R26" i="3"/>
  <c r="P26" i="3"/>
  <c r="O26" i="3"/>
  <c r="N26" i="3"/>
  <c r="R25" i="3"/>
  <c r="P25" i="3"/>
  <c r="O25" i="3"/>
  <c r="N25" i="3"/>
  <c r="R24" i="3"/>
  <c r="P24" i="3"/>
  <c r="O24" i="3"/>
  <c r="N24" i="3"/>
  <c r="R23" i="3"/>
  <c r="P23" i="3"/>
  <c r="O23" i="3"/>
  <c r="N23" i="3"/>
  <c r="R22" i="3"/>
  <c r="P22" i="3"/>
  <c r="O22" i="3"/>
  <c r="N22" i="3"/>
  <c r="R21" i="3"/>
  <c r="P21" i="3"/>
  <c r="O21" i="3"/>
  <c r="N21" i="3"/>
  <c r="R20" i="3"/>
  <c r="P20" i="3"/>
  <c r="O20" i="3"/>
  <c r="N20" i="3"/>
  <c r="R19" i="3"/>
  <c r="P19" i="3"/>
  <c r="O19" i="3"/>
  <c r="N19" i="3"/>
  <c r="R18" i="3"/>
  <c r="P18" i="3"/>
  <c r="O18" i="3"/>
  <c r="N18" i="3"/>
  <c r="R17" i="3"/>
  <c r="P17" i="3"/>
  <c r="O17" i="3"/>
  <c r="N17" i="3"/>
  <c r="R16" i="3"/>
  <c r="P16" i="3"/>
  <c r="O16" i="3"/>
  <c r="N16" i="3"/>
  <c r="R15" i="3"/>
  <c r="P15" i="3"/>
  <c r="O15" i="3"/>
  <c r="N15" i="3"/>
  <c r="R14" i="3"/>
  <c r="P14" i="3"/>
  <c r="O14" i="3"/>
  <c r="N14" i="3"/>
  <c r="R13" i="3"/>
  <c r="P13" i="3"/>
  <c r="O13" i="3"/>
  <c r="N13" i="3"/>
  <c r="R12" i="3"/>
  <c r="P12" i="3"/>
  <c r="O12" i="3"/>
  <c r="N12" i="3"/>
  <c r="R11" i="3"/>
  <c r="P11" i="3"/>
  <c r="O11" i="3"/>
  <c r="N11" i="3"/>
  <c r="R10" i="3"/>
  <c r="P10" i="3"/>
  <c r="O10" i="3"/>
  <c r="N10" i="3"/>
  <c r="R9" i="3"/>
  <c r="P9" i="3"/>
  <c r="O9" i="3"/>
  <c r="N9" i="3"/>
  <c r="R8" i="3"/>
  <c r="P8" i="3"/>
  <c r="O8" i="3"/>
  <c r="N8" i="3"/>
  <c r="R7" i="3"/>
  <c r="P7" i="3"/>
  <c r="O7" i="3"/>
  <c r="N7" i="3"/>
  <c r="R6" i="3"/>
  <c r="P6" i="3"/>
  <c r="O6" i="3"/>
  <c r="N6" i="3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6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  <bk>
      <extLst>
        <ext uri="{3e2802c4-a4d2-4d8b-9148-e3be6c30e623}">
          <xlrd:rvb i="7"/>
        </ext>
      </extLst>
    </bk>
    <bk>
      <extLst>
        <ext uri="{3e2802c4-a4d2-4d8b-9148-e3be6c30e623}">
          <xlrd:rvb i="8"/>
        </ext>
      </extLst>
    </bk>
    <bk>
      <extLst>
        <ext uri="{3e2802c4-a4d2-4d8b-9148-e3be6c30e623}">
          <xlrd:rvb i="9"/>
        </ext>
      </extLst>
    </bk>
    <bk>
      <extLst>
        <ext uri="{3e2802c4-a4d2-4d8b-9148-e3be6c30e623}">
          <xlrd:rvb i="10"/>
        </ext>
      </extLst>
    </bk>
    <bk>
      <extLst>
        <ext uri="{3e2802c4-a4d2-4d8b-9148-e3be6c30e623}">
          <xlrd:rvb i="11"/>
        </ext>
      </extLst>
    </bk>
    <bk>
      <extLst>
        <ext uri="{3e2802c4-a4d2-4d8b-9148-e3be6c30e623}">
          <xlrd:rvb i="12"/>
        </ext>
      </extLst>
    </bk>
    <bk>
      <extLst>
        <ext uri="{3e2802c4-a4d2-4d8b-9148-e3be6c30e623}">
          <xlrd:rvb i="13"/>
        </ext>
      </extLst>
    </bk>
    <bk>
      <extLst>
        <ext uri="{3e2802c4-a4d2-4d8b-9148-e3be6c30e623}">
          <xlrd:rvb i="14"/>
        </ext>
      </extLst>
    </bk>
    <bk>
      <extLst>
        <ext uri="{3e2802c4-a4d2-4d8b-9148-e3be6c30e623}">
          <xlrd:rvb i="15"/>
        </ext>
      </extLst>
    </bk>
  </futureMetadata>
  <valueMetadata count="1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</valueMetadata>
</metadata>
</file>

<file path=xl/sharedStrings.xml><?xml version="1.0" encoding="utf-8"?>
<sst xmlns="http://schemas.openxmlformats.org/spreadsheetml/2006/main" count="1621" uniqueCount="349">
  <si>
    <r>
      <t>Enterprises in tourism:</t>
    </r>
    <r>
      <rPr>
        <sz val="11"/>
        <color theme="1"/>
        <rFont val="Calibri"/>
        <family val="2"/>
        <charset val="238"/>
        <scheme val="minor"/>
      </rPr>
      <t xml:space="preserve"> An establishment is an enterprise, or part of an enterprise, that is situated in a single location and in which only a single productive activity is carried out or in which the principal productive activity accounts for most of the value added.</t>
    </r>
  </si>
  <si>
    <t>Refresh</t>
  </si>
  <si>
    <t>&lt;?xml version="1.0"?&gt;&lt;WebTableParameter xmlns:xsd="http://www.w3.org/2001/XMLSchema" xmlns:xsi="http://www.w3.org/2001/XMLSchema-instance" xmlns=""&gt;&lt;DataTable Code="TOURISM_ENTR_EMPL" HasMetadata="true"&gt;&lt;Name LocaleIsoCode="en"&gt;Enterprises and employment in tourism&lt;/Name&gt;&lt;Name LocaleIsoCode="fr"&gt;Entreprises et emploi dans le tourisme&lt;/Name&gt;&lt;Dimension Code="COUNTRY" CommonCode="LOCATION"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LocaleIsoCode="fr"&gt;Belgique&lt;/Name&gt;&lt;ChildMember Code="BEL-BRU" HasOnlyUnitMetadata="false"&gt;&lt;Name LocaleIsoCode="en"&gt;Region of Brussels-Capital&lt;/Name&gt;&lt;Name LocaleIsoCode="fr"&gt;Région de Bruxelles-Capitale&lt;/Name&gt;&lt;/ChildMember&gt;&lt;ChildMember Code="BEL-VLG" HasOnlyUnitMetadata="false"&gt;&lt;Name LocaleIsoCode="en"&gt;Flanders&lt;/Name&gt;&lt;Name LocaleIsoCode="fr"&gt;Flandres&lt;/Name&gt;&lt;/ChildMember&gt;&lt;ChildMember Code="BEL-WAL" HasOnlyUnitMetadata="false"&gt;&lt;Name LocaleIsoCode="en"&gt;Wallonia&lt;/Name&gt;&lt;Name LocaleIsoCode="fr"&gt;Wallonie&lt;/Name&gt;&lt;/ChildMember&gt;&lt;/Member&gt;&lt;Member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Code="LVA" HasOnlyUnitMetadata="false"&gt;&lt;Name LocaleIsoCode="en"&gt;Latvia&lt;/Name&gt;&lt;Name LocaleIsoCode="fr"&gt;Lettonie&lt;/Name&gt;&lt;/Member&gt;&lt;Member Code="LTU" HasOnlyUnitMetadata="false"&gt;&lt;Name LocaleIsoCode="en"&gt;Lithuania&lt;/Name&gt;&lt;Name LocaleIsoCode="fr"&gt;Lituanie&lt;/Name&gt;&lt;/Member&gt;&lt;Member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LocaleIsoCode="fr"&gt;Pays-Bas&lt;/Name&gt;&lt;/Member&gt;&lt;Member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LocaleIsoCode="fr"&gt;Slovénie&lt;/Name&gt;&lt;/Member&gt;&lt;Member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Code="NMEC" HasOnlyUnitMetadata="false"&gt;&lt;Name LocaleIsoCode="en"&gt;Non-OECD Economies&lt;/Name&gt;&lt;Name LocaleIsoCode="fr"&gt;Économies non-OCDE&lt;/Name&gt;&lt;ChildMember Code="ARG" HasOnlyUnitMetadata="false"&gt;&lt;Name LocaleIsoCode="en"&gt;Argentina&lt;/Name&gt;&lt;Name LocaleIsoCode="fr"&gt;Argentine&lt;/Name&gt;&lt;/ChildMember&gt;&lt;ChildMember Code="BRA" HasOnlyUnitMetadata="false"&gt;&lt;Name LocaleIsoCode="en"&gt;Brazil&lt;/Name&gt;&lt;Name LocaleIsoCode="fr"&gt;Brésil&lt;/Name&gt;&lt;/ChildMember&gt;&lt;ChildMember Code="BGR" HasOnlyUnitMetadata="false"&gt;&lt;Name LocaleIsoCode="en"&gt;Bulgaria&lt;/Name&gt;&lt;Name LocaleIsoCode="fr"&gt;Bulgarie&lt;/Name&gt;&lt;/ChildMember&gt;&lt;ChildMember Code="CHN" HasOnlyUnitMetadata="false"&gt;&lt;Name LocaleIsoCode="en"&gt;China (People's Republic of)&lt;/Name&gt;&lt;Name LocaleIsoCode="fr"&gt;Chine (République populaire de)&lt;/Name&gt;&lt;/ChildMember&gt;&lt;ChildMember Code="COL" HasOnlyUnitMetadata="false"&gt;&lt;Name LocaleIsoCode="en"&gt;Colombia&lt;/Name&gt;&lt;Name LocaleIsoCode="fr"&gt;Colombie&lt;/Name&gt;&lt;/ChildMember&gt;&lt;ChildMember Code="CRI" HasOnlyUnitMetadata="false"&gt;&lt;Name LocaleIsoCode="en"&gt;Costa Rica&lt;/Name&gt;&lt;Name LocaleIsoCode="fr"&gt;Costa Rica&lt;/Name&gt;&lt;/ChildMember&gt;&lt;ChildMember Code="HRV" HasMetadata="true" HasOnlyUnitMetadata="true"&gt;&lt;Name LocaleIsoCode="en"&gt;Croatia&lt;/Name&gt;&lt;Name LocaleIsoCode="fr"&gt;Croatie&lt;/Name&gt;&lt;/ChildMember&gt;&lt;ChildMember Code="EGY" HasOnlyUnitMetadata="false"&gt;&lt;Name LocaleIsoCode="en"&gt;Egypt&lt;/Name&gt;&lt;Name LocaleIsoCode="fr"&gt;Égypte&lt;/Name&gt;&lt;/ChildMember&gt;&lt;ChildMember Code="MKD" HasMetadata="true" HasOnlyUnitMetadata="true"&gt;&lt;Name LocaleIsoCode="en"&gt;Former Yugoslav Republic of Macedonia&lt;/Name&gt;&lt;Name LocaleIsoCode="fr"&gt;Ex-République yougoslave de Macédoine&lt;/Name&gt;&lt;/ChildMember&gt;&lt;ChildMember Code="IND" HasOnlyUnitMetadata="false"&gt;&lt;Name LocaleIsoCode="en"&gt;India&lt;/Name&gt;&lt;Name LocaleIsoCode="fr"&gt;Inde&lt;/Name&gt;&lt;/ChildMember&gt;&lt;ChildMember Code="MLT" HasOnlyUnitMetadata="false"&gt;&lt;Name LocaleIsoCode="en"&gt;Malta&lt;/Name&gt;&lt;Name LocaleIsoCode="fr"&gt;Malte&lt;/Name&gt;&lt;/ChildMember&gt;&lt;ChildMember Code="MAR" HasOnlyUnitMetadata="false"&gt;&lt;Name LocaleIsoCode="en"&gt;Morocco&lt;/Name&gt;&lt;Name LocaleIsoCode="fr"&gt;Maroc&lt;/Name&gt;&lt;/ChildMember&gt;&lt;ChildMember Code="PER" HasOnlyUnitMetadata="false"&gt;&lt;Name LocaleIsoCode="en"&gt;Peru&lt;/Name&gt;&lt;Name LocaleIsoCode="fr"&gt;Pérou&lt;/Name&gt;&lt;/ChildMember&gt;&lt;ChildMember Code="PHL" HasOnlyUnitMetadata="false"&gt;&lt;Name LocaleIsoCode="en"&gt;Philippines&lt;/Name&gt;&lt;Name LocaleIsoCode="fr"&gt;Philippines&lt;/Name&gt;&lt;/ChildMember&gt;&lt;ChildMember Code="ROU" HasOnlyUnitMetadata="false"&gt;&lt;Name LocaleIsoCode="en"&gt;Romania&lt;/Name&gt;&lt;Name LocaleIsoCode="fr"&gt;Roumanie&lt;/Name&gt;&lt;/ChildMember&gt;&lt;ChildMember Code="RUS" HasOnlyUnitMetadata="false"&gt;&lt;Name LocaleIsoCode="en"&gt;Russia&lt;/Name&gt;&lt;Name LocaleIsoCode="fr"&gt;Russie&lt;/Name&gt;&lt;/ChildMember&gt;&lt;ChildMember Code="ZAF" HasOnlyUnitMetadata="false"&gt;&lt;Name LocaleIsoCode="en"&gt;South Africa&lt;/Name&gt;&lt;Name LocaleIsoCode="fr"&gt;Afrique du Sud&lt;/Name&gt;&lt;/ChildMember&gt;&lt;/Member&gt;&lt;/Dimension&gt;&lt;Dimension Code="INDUSTRY" Display="labels"&gt;&lt;Name LocaleIsoCode="en"&gt;Tourism industry&lt;/Name&gt;&lt;Name LocaleIsoCode="fr"&gt;Industrie du tourisme&lt;/Name&gt;&lt;Member Code="TOURISM" HasOnlyUnitMetadata="false"&gt;&lt;Name LocaleIsoCode="en"&gt;Total tourism&lt;/Name&gt;&lt;Name LocaleIsoCode="fr"&gt;Total du tourisme&lt;/Name&gt;&lt;ChildMember Code="TOURISM_IND" HasOnlyUnitMetadata="false"&gt;&lt;Name LocaleIsoCode="en"&gt;Tourism industries&lt;/Name&gt;&lt;Name LocaleIsoCode="fr"&gt;Industries touristiques&lt;/Name&gt;&lt;ChildMember Code="TOURISM_IND_ACCOMM_SVCS" HasOnlyUnitMetadata="false" IsDisplayed="true"&gt;&lt;Name LocaleIsoCode="en"&gt;Accommodation services for visitors&lt;/Name&gt;&lt;Name LocaleIsoCode="fr"&gt;Service d'hébergement pour les visiteurs&lt;/Name&gt;&lt;ChildMember Code="TOURISM_IND_ACCOMM_SVCS_HOTELS" HasOnlyUnitMetadata="false"&gt;&lt;Name LocaleIsoCode="en"&gt;Hotels and similar establishments&lt;/Name&gt;&lt;Name LocaleIsoCode="fr"&gt;Hôtels et établissements assimilés&lt;/Name&gt;&lt;/ChildMember&gt;&lt;/ChildMember&gt;&lt;ChildMember Code="TOURISM_IND_FOOD_BEV" HasOnlyUnitMetadata="false"&gt;&lt;Name LocaleIsoCode="en"&gt;Food and beverage serving industry&lt;/Name&gt;&lt;Name LocaleIsoCode="fr"&gt;Industrie de services de restauration et de consommation de boissons&lt;/Name&gt;&lt;/ChildMember&gt;&lt;ChildMember Code="TOURISM_IND_TRANSPORT" HasOnlyUnitMetadata="false"&gt;&lt;Name LocaleIsoCode="en"&gt;Passenger transport&lt;/Name&gt;&lt;Name LocaleIsoCode="fr"&gt;Transport de voyageurs&lt;/Name&gt;&lt;ChildMember Code="TOURISM_IND_TRANSPORT_AIR" HasOnlyUnitMetadata="false"&gt;&lt;Name LocaleIsoCode="en"&gt;Air passenger transport&lt;/Name&gt;&lt;Name LocaleIsoCode="fr"&gt;Transport aérien de voyageurs&lt;/Name&gt;&lt;/ChildMember&gt;&lt;ChildMember Code="TOURISM_IND_TRANSPORT_RAIL" HasOnlyUnitMetadata="false"&gt;&lt;Name LocaleIsoCode="en"&gt;Railways passenger transport&lt;/Name&gt;&lt;Name LocaleIsoCode="fr"&gt;Transport par chemin de fer de voyageurs&lt;/Name&gt;&lt;/ChildMember&gt;&lt;ChildMember Code="TOURISM_IND_TRANSPORT_ROAD" HasOnlyUnitMetadata="false"&gt;&lt;Name LocaleIsoCode="en"&gt;Road passenger transport&lt;/Name&gt;&lt;Name LocaleIsoCode="fr"&gt;Transport routier de voyageurs&lt;/Name&gt;&lt;/ChildMember&gt;&lt;ChildMember Code="TOURISM_IND_TRANSPORT_WATER" HasOnlyUnitMetadata="false"&gt;&lt;Name LocaleIsoCode="en"&gt;Water passenger transport&lt;/Name&gt;&lt;Name LocaleIsoCode="fr"&gt;Transport par eau de voyageurs&lt;/Name&gt;&lt;/ChildMember&gt;&lt;/ChildMember&gt;&lt;ChildMember Code="TOURISM_IND_SUPPORT_SVC" HasOnlyUnitMetadata="false"&gt;&lt;Name LocaleIsoCode="en"&gt;Passenger transport supporting services&lt;/Name&gt;&lt;Name LocaleIsoCode="fr"&gt;Services liés au transport de voyageurs&lt;/Name&gt;&lt;/ChildMember&gt;&lt;ChildMember Code="TOURISM_IND_EQUIP_RENTAL" HasOnlyUnitMetadata="false"&gt;&lt;Name LocaleIsoCode="en"&gt;Transport equipment rental&lt;/Name&gt;&lt;Name LocaleIsoCode="fr"&gt;Location d'équipement de transport&lt;/Name&gt;&lt;/ChildMember&gt;&lt;ChildMember Code="TOURISM_IND_TRVL_AGENT" HasOnlyUnitMetadata="false"&gt;&lt;Name LocaleIsoCode="en"&gt;Travel agencies and other reservation services industry&lt;/Name&gt;&lt;Name LocaleIsoCode="fr"&gt;Industrie des agences de voyages et des autres services de réservation&lt;/Name&gt;&lt;/ChildMember&gt;&lt;ChildMember Code="TOURISM_IND_CULTURE" HasOnlyUnitMetadata="false"&gt;&lt;Name LocaleIsoCode="en"&gt;Cultural industry&lt;/Name&gt;&lt;Name LocaleIsoCode="fr"&gt;Industrie des activités culturelles&lt;/Name&gt;&lt;/ChildMember&gt;&lt;ChildMember Code="TOURISM_IND_SPORTS_REC" HasOnlyUnitMetadata="false"&gt;&lt;Name LocaleIsoCode="en"&gt;Sports and recreation industry&lt;/Name&gt;&lt;Name LocaleIsoCode="fr"&gt;Industrie des activités sportives et de loisirs&lt;/Name&gt;&lt;/ChildMember&gt;&lt;ChildMember Code="TOURISM_IND_RETAIL" HasOnlyUnitMetadata="false"&gt;&lt;Name LocaleIsoCode="en"&gt;Retail trade of country-specific tourism characteristic goods&lt;/Name&gt;&lt;Name LocaleIsoCode="fr"&gt;Commerce de détail de produits caractéristiques du tourisme spécifiques au pays considéré&lt;/Name&gt;&lt;/ChildMember&gt;&lt;ChildMember Code="TOURISM_IND_OTHER_COUNTRY_SPEC" HasOnlyUnitMetadata="false"&gt;&lt;Name LocaleIsoCode="en"&gt;Other country-specific tourism industries&lt;/Name&gt;&lt;Name LocaleIsoCode="fr"&gt;Autres industries caractéristiques du tourisme spécifiques au pays considéré&lt;/Name&gt;&lt;/ChildMember&gt;&lt;/ChildMember&gt;&lt;ChildMember Code="TOURISM_OTHER" HasOnlyUnitMetadata="false"&gt;&lt;Name LocaleIsoCode="en"&gt;Other industries&lt;/Name&gt;&lt;Name LocaleIsoCode="fr"&gt;Autres industries&lt;/Name&gt;&lt;/ChildMember&gt;&lt;/Member&gt;&lt;Member Code="TOURISM_G_BREAKDOWN" HasOnlyUnitMetadata="false"&gt;&lt;Name LocaleIsoCode="en"&gt;Gender breakdown&lt;/Name&gt;&lt;Name LocaleIsoCode="fr"&gt;Ventilation par genre&lt;/Name&gt;&lt;ChildMember Code="TOURISM_G_BREAKDOWN_M" HasOnlyUnitMetadata="false"&gt;&lt;Name LocaleIsoCode="en"&gt;Male in tourism industries&lt;/Name&gt;&lt;Name LocaleIsoCode="fr"&gt;Hommes dans les industries touristiques&lt;/Name&gt;&lt;/ChildMember&gt;&lt;ChildMember Code="TOURISM_G_BREAKDOWN_F" HasOnlyUnitMetadata="false"&gt;&lt;Name LocaleIsoCode="en"&gt;Female in tourism industries&lt;/Name&gt;&lt;Name LocaleIsoCode="fr"&gt;Femmes dans les industries touristiques&lt;/Name&gt;&lt;/ChildMember&gt;&lt;ChildMember Code="TOURISM_G_BREAKDOWN_M_PC" HasOnlyUnitMetadata="false"&gt;&lt;Name LocaleIsoCode="en"&gt;Share of male in tourism industries&lt;/Name&gt;&lt;Name LocaleIsoCode="fr"&gt;Part des hommes dans les industries touristiques&lt;/Name&gt;&lt;/ChildMember&gt;&lt;ChildMember Code="TOURISM_G_BREAKDOWN_F_PC" HasOnlyUnitMetadata="false"&gt;&lt;Name LocaleIsoCode="en"&gt;Share of female in tourism industries&lt;/Name&gt;&lt;Name LocaleIsoCode="fr"&gt;Part des femmes dans les industries touristiques&lt;/Name&gt;&lt;/ChildMember&gt;&lt;/Member&gt;&lt;/Dimension&gt;&lt;Dimension Code="VARIABLE" Display="labels"&gt;&lt;Name LocaleIsoCode="en"&gt;Variable&lt;/Name&gt;&lt;Name LocaleIsoCode="fr"&gt;Variable&lt;/Name&gt;&lt;Member Code="ENTR" HasOnlyUnitMetadata="false" IsDisplayed="true"&gt;&lt;Name LocaleIsoCode="en"&gt;Enterprises&lt;/Name&gt;&lt;Name LocaleIsoCode="fr"&gt;Entreprises&lt;/Name&gt;&lt;/Member&gt;&lt;Member Code="EMPL" HasOnlyUnitMetadata="false"&gt;&lt;Name LocaleIsoCode="en"&gt;Employment&lt;/Name&gt;&lt;Name LocaleIsoCode="fr"&gt;Emploi&lt;/Name&gt;&lt;/Member&gt;&lt;/Dimension&gt;&lt;Dimension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Code="YEAR" CommonCode="TIME" Display="labels"&gt;&lt;Name LocaleIsoCode="en"&gt;Year&lt;/Name&gt;&lt;Name LocaleIsoCode="fr"&gt;Année&lt;/Name&gt;&lt;Member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LocaleIsoCode="fr"&gt;2016&lt;/Name&gt;&lt;/Member&gt;&lt;Member Code="2017"&gt;&lt;Name LocaleIsoCode="en"&gt;2017&lt;/Name&gt;&lt;Name LocaleIsoCode="fr"&gt;2017&lt;/Name&gt;&lt;/Member&gt;&lt;/Dimension&gt;&lt;WBOSInformations&gt;&lt;TimeDimension WebTreeWasUsed="false"&gt;&lt;StartCodes Annual="2008" /&gt;&lt;/TimeDimension&gt;&lt;/WBOSInformations&gt;&lt;Tabulation Axis="horizontal"&gt;&lt;Dimension Code="YEAR" /&gt;&lt;/Tabulation&gt;&lt;Tabulation Axis="vertical"&gt;&lt;Dimension Code="COUNTRY" /&gt;&lt;Dimension xmlns="" Code="FAKEUNITDIM" /&gt;&lt;/Tabulation&gt;&lt;Tabulation Axis="page"&gt;&lt;Dimension Code="VARIABLE" /&gt;&lt;Dimension Code="INDUSTRY" /&gt;&lt;/Tabulation&gt;&lt;Formatting&gt;&lt;Labels LocaleIsoCode="en" /&gt;&lt;Power&gt;0&lt;/Power&gt;&lt;Decimals&gt;0&lt;/Decimals&gt;&lt;SkipEmptyLines&gt;false&lt;/SkipEmptyLines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stats.oecd.org//View.aspx?QueryId=51069&amp;amp;QueryType=Public&amp;amp;Lang=en&lt;/AbsoluteUri&gt;&lt;/Query&gt;&lt;/WebTableParameter&gt;</t>
  </si>
  <si>
    <t>Dataset: Enterprises and employment in tourism</t>
  </si>
  <si>
    <t>Variable</t>
  </si>
  <si>
    <t>Enterprises</t>
  </si>
  <si>
    <t>Tourism industry</t>
  </si>
  <si>
    <t>Accommodation services for visitors</t>
  </si>
  <si>
    <t>Year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</si>
  <si>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</si>
  <si>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</si>
  <si>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</si>
  <si>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</si>
  <si>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</si>
  <si>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</si>
  <si>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</si>
  <si>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</si>
  <si>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</si>
  <si>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</si>
  <si>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Country</t>
  </si>
  <si>
    <t>Unit</t>
  </si>
  <si>
    <t/>
  </si>
  <si>
    <t>Australia</t>
  </si>
  <si>
    <t>i</t>
  </si>
  <si>
    <t>..</t>
  </si>
  <si>
    <t>Austria</t>
  </si>
  <si>
    <t>Belgium</t>
  </si>
  <si>
    <t>Establishments</t>
  </si>
  <si>
    <t xml:space="preserve">  Region of Brussels-Capital</t>
  </si>
  <si>
    <t xml:space="preserve">  Flanders</t>
  </si>
  <si>
    <t xml:space="preserve">  Wallonia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</si>
  <si>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</si>
  <si>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</si>
  <si>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</si>
  <si>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</si>
  <si>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</si>
  <si>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</si>
  <si>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</si>
  <si>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</si>
  <si>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</si>
  <si>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</si>
  <si>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</si>
  <si>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</si>
  <si>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</si>
  <si>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</si>
  <si>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</si>
  <si>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</si>
  <si>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</si>
  <si>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</si>
  <si>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</si>
  <si>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</si>
  <si>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</si>
  <si>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</si>
  <si>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</si>
  <si>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</si>
  <si>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</si>
  <si>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</si>
  <si>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</si>
  <si>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</si>
  <si>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</si>
  <si>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</si>
  <si>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</si>
  <si>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</si>
  <si>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</si>
  <si>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Non-OECD Economies</t>
  </si>
  <si>
    <t xml:space="preserve">  Argentina</t>
  </si>
  <si>
    <t xml:space="preserve">  Brazil</t>
  </si>
  <si>
    <t xml:space="preserve">  Bulgaria</t>
  </si>
  <si>
    <t xml:space="preserve">  China (People's Republic of)</t>
  </si>
  <si>
    <t xml:space="preserve">  Colombia</t>
  </si>
  <si>
    <t xml:space="preserve">  Costa Rica</t>
  </si>
  <si>
    <t xml:space="preserve">  Croatia</t>
  </si>
  <si>
    <t xml:space="preserve">  Egypt</t>
  </si>
  <si>
    <t xml:space="preserve">  Former Yugoslav Republic of Macedonia</t>
  </si>
  <si>
    <t xml:space="preserve">  India</t>
  </si>
  <si>
    <t xml:space="preserve">  Malta</t>
  </si>
  <si>
    <t xml:space="preserve">  Morocco</t>
  </si>
  <si>
    <t xml:space="preserve">  Peru</t>
  </si>
  <si>
    <t xml:space="preserve">  Philippines</t>
  </si>
  <si>
    <t xml:space="preserve">  Romania</t>
  </si>
  <si>
    <t xml:space="preserve">  Russia</t>
  </si>
  <si>
    <t xml:space="preserve">  South Africa</t>
  </si>
  <si>
    <t>Data extracted on 24 Apr 2019 16:15 UTC (GMT) from OECD.Stat</t>
  </si>
  <si>
    <t>Legend:</t>
  </si>
  <si>
    <t>B:</t>
  </si>
  <si>
    <t>Break</t>
  </si>
  <si>
    <t>P:</t>
  </si>
  <si>
    <t>Provisional value</t>
  </si>
  <si>
    <t>max</t>
  </si>
  <si>
    <t>min</t>
  </si>
  <si>
    <t>average</t>
  </si>
  <si>
    <t>trend</t>
  </si>
  <si>
    <t>median</t>
  </si>
  <si>
    <t>y0</t>
  </si>
  <si>
    <t>population</t>
  </si>
  <si>
    <t>Dataset: Population</t>
  </si>
  <si>
    <t>Subject</t>
  </si>
  <si>
    <t>Population (hist5) All ages</t>
  </si>
  <si>
    <t>Sex</t>
  </si>
  <si>
    <t>All persons</t>
  </si>
  <si>
    <t>Frequency</t>
  </si>
  <si>
    <t>Annual</t>
  </si>
  <si>
    <t>Persons</t>
  </si>
  <si>
    <t>Time</t>
  </si>
  <si>
    <t>G7</t>
  </si>
  <si>
    <t>OECD - Total</t>
  </si>
  <si>
    <t>World</t>
  </si>
  <si>
    <t>Brazil</t>
  </si>
  <si>
    <t>China (People's Republic of)</t>
  </si>
  <si>
    <t>Colombia</t>
  </si>
  <si>
    <t>India</t>
  </si>
  <si>
    <t>Indonesia</t>
  </si>
  <si>
    <t>Russia</t>
  </si>
  <si>
    <t>South Africa</t>
  </si>
  <si>
    <t>Data extracted on 24 Apr 2019 16:23 UTC (GMT) from OECD.Stat</t>
  </si>
  <si>
    <t>AVERAGE</t>
  </si>
  <si>
    <t>Bulgaria</t>
  </si>
  <si>
    <t>Croatia</t>
  </si>
  <si>
    <t>Egypt</t>
  </si>
  <si>
    <t>Malta</t>
  </si>
  <si>
    <t>Romania</t>
  </si>
  <si>
    <t>SouthAfrica</t>
  </si>
  <si>
    <t>Region of Brussels-Capital</t>
  </si>
  <si>
    <t>Flanders</t>
  </si>
  <si>
    <t>Wallonia</t>
  </si>
  <si>
    <t>https://miau.my-x.hu/myx-free/coco/beker_y0.php</t>
  </si>
  <si>
    <t>Azonos�t�:</t>
  </si>
  <si>
    <t>Objektumok:</t>
  </si>
  <si>
    <t>Attrib�tumok:</t>
  </si>
  <si>
    <t>Lepcs�k:</t>
  </si>
  <si>
    <t>Eltol�s:</t>
  </si>
  <si>
    <t>Le�r�s:</t>
  </si>
  <si>
    <t>COCO Y0: 2050912</t>
  </si>
  <si>
    <t>Rangsor</t>
  </si>
  <si>
    <t>X(A1)</t>
  </si>
  <si>
    <t>X(A2)</t>
  </si>
  <si>
    <t>X(A3)</t>
  </si>
  <si>
    <t>X(A4)</t>
  </si>
  <si>
    <t>X(A5)</t>
  </si>
  <si>
    <t>Y(A6)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</si>
  <si>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</si>
  <si>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</si>
  <si>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</si>
  <si>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</si>
  <si>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</si>
  <si>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</si>
  <si>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</si>
  <si>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</si>
  <si>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</si>
  <si>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</si>
  <si>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</si>
  <si>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</si>
  <si>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</si>
  <si>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</si>
  <si>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</si>
  <si>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</si>
  <si>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</si>
  <si>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</si>
  <si>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</si>
  <si>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</si>
  <si>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</si>
  <si>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</si>
  <si>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</si>
  <si>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</si>
  <si>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</si>
  <si>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</si>
  <si>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</si>
  <si>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</si>
  <si>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L�pcs�k(1)</t>
  </si>
  <si>
    <t>S1</t>
  </si>
  <si>
    <t>(912+923.1)/(2)=917.55</t>
  </si>
  <si>
    <t>(38.2+27.1)/(2)=32.65</t>
  </si>
  <si>
    <t>(27.1+27.1)/(2)=27.1</t>
  </si>
  <si>
    <t>(27.1+130.6)/(2)=78.85</t>
  </si>
  <si>
    <t>S2</t>
  </si>
  <si>
    <t>(907+922.1)/(2)=914.55</t>
  </si>
  <si>
    <t>(37.2+26.1)/(2)=31.65</t>
  </si>
  <si>
    <t>(26.1+26.1)/(2)=26.1</t>
  </si>
  <si>
    <t>(26.1+129.6)/(2)=77.85</t>
  </si>
  <si>
    <t>S3</t>
  </si>
  <si>
    <t>(900+921.1)/(2)=910.5</t>
  </si>
  <si>
    <t>(25.1+25.1)/(2)=25.1</t>
  </si>
  <si>
    <t>(25.1+128.6)/(2)=76.85</t>
  </si>
  <si>
    <t>S4</t>
  </si>
  <si>
    <t>(899+920.1)/(2)=909.5</t>
  </si>
  <si>
    <t>(24.1+24.1)/(2)=24.1</t>
  </si>
  <si>
    <t>(24.1+127.6)/(2)=75.85</t>
  </si>
  <si>
    <t>S5</t>
  </si>
  <si>
    <t>(898+919.1)/(2)=908.5</t>
  </si>
  <si>
    <t>(23.1+23.1)/(2)=23.1</t>
  </si>
  <si>
    <t>(23.1+126.6)/(2)=74.85</t>
  </si>
  <si>
    <t>S6</t>
  </si>
  <si>
    <t>(897+918)/(2)=907.5</t>
  </si>
  <si>
    <t>(22.1+22.1)/(2)=22.1</t>
  </si>
  <si>
    <t>(22.1+125.6)/(2)=73.85</t>
  </si>
  <si>
    <t>S7</t>
  </si>
  <si>
    <t>(896+917)/(2)=906.5</t>
  </si>
  <si>
    <t>(21.1+21.1)/(2)=21.1</t>
  </si>
  <si>
    <t>(21.1+124.5)/(2)=72.8</t>
  </si>
  <si>
    <t>S8</t>
  </si>
  <si>
    <t>(894.9+916)/(2)=905.5</t>
  </si>
  <si>
    <t>(20.1+20.1)/(2)=20.1</t>
  </si>
  <si>
    <t>(20.1+123.5)/(2)=71.8</t>
  </si>
  <si>
    <t>S9</t>
  </si>
  <si>
    <t>(893.9+915)/(2)=904.5</t>
  </si>
  <si>
    <t>(19.1+19.1)/(2)=19.1</t>
  </si>
  <si>
    <t>(19.1+122.5)/(2)=70.8</t>
  </si>
  <si>
    <t>S10</t>
  </si>
  <si>
    <t>(892.9+914)/(2)=903.5</t>
  </si>
  <si>
    <t>(18.1+18.1)/(2)=18.1</t>
  </si>
  <si>
    <t>(18.1+121.5)/(2)=69.8</t>
  </si>
  <si>
    <t>S11</t>
  </si>
  <si>
    <t>(891.9+913)/(2)=902.5</t>
  </si>
  <si>
    <t>(17.1+17.1)/(2)=17.1</t>
  </si>
  <si>
    <t>(17.1+120.5)/(2)=68.8</t>
  </si>
  <si>
    <t>S12</t>
  </si>
  <si>
    <t>(890.9+912)/(2)=901.5</t>
  </si>
  <si>
    <t>(16.1+16.1)/(2)=16.05</t>
  </si>
  <si>
    <t>(16.1+119.5)/(2)=67.8</t>
  </si>
  <si>
    <t>S13</t>
  </si>
  <si>
    <t>(889.9+911)/(2)=900.45</t>
  </si>
  <si>
    <t>(15.1+15.1)/(2)=15.05</t>
  </si>
  <si>
    <t>(15.1+118.5)/(2)=66.8</t>
  </si>
  <si>
    <t>S14</t>
  </si>
  <si>
    <t>(888.9+910)/(2)=899.45</t>
  </si>
  <si>
    <t>(14.1+14.1)/(2)=14.05</t>
  </si>
  <si>
    <t>(14.1+117.5)/(2)=65.8</t>
  </si>
  <si>
    <t>S15</t>
  </si>
  <si>
    <t>(887.9+909)/(2)=898.45</t>
  </si>
  <si>
    <t>(13.1+13.1)/(2)=13.05</t>
  </si>
  <si>
    <t>(13.1+116.5)/(2)=64.8</t>
  </si>
  <si>
    <t>S16</t>
  </si>
  <si>
    <t>(886.9+908)/(2)=897.45</t>
  </si>
  <si>
    <t>(12.1+12.1)/(2)=12.05</t>
  </si>
  <si>
    <t>(12.1+115.5)/(2)=63.8</t>
  </si>
  <si>
    <t>S17</t>
  </si>
  <si>
    <t>(885.9+907)/(2)=896.45</t>
  </si>
  <si>
    <t>(11+11)/(2)=11.05</t>
  </si>
  <si>
    <t>(11+114.5)/(2)=62.8</t>
  </si>
  <si>
    <t>S18</t>
  </si>
  <si>
    <t>(884.9+906)/(2)=895.45</t>
  </si>
  <si>
    <t>(10+10)/(2)=10.05</t>
  </si>
  <si>
    <t>(10+113.5)/(2)=61.75</t>
  </si>
  <si>
    <t>S19</t>
  </si>
  <si>
    <t>(883.9+905)/(2)=894.45</t>
  </si>
  <si>
    <t>(9+9)/(2)=9.05</t>
  </si>
  <si>
    <t>(9+112.5)/(2)=60.75</t>
  </si>
  <si>
    <t>S20</t>
  </si>
  <si>
    <t>(882.9+904)/(2)=893.45</t>
  </si>
  <si>
    <t>(8+8)/(2)=8.05</t>
  </si>
  <si>
    <t>(8+111.5)/(2)=59.75</t>
  </si>
  <si>
    <t>S21</t>
  </si>
  <si>
    <t>(881.9+903)/(2)=892.45</t>
  </si>
  <si>
    <t>(7+7)/(2)=7.05</t>
  </si>
  <si>
    <t>(7+110.5)/(2)=58.75</t>
  </si>
  <si>
    <t>S22</t>
  </si>
  <si>
    <t>(880.9+902)/(2)=891.45</t>
  </si>
  <si>
    <t>(6+6)/(2)=6.05</t>
  </si>
  <si>
    <t>(6+109.5)/(2)=57.75</t>
  </si>
  <si>
    <t>S23</t>
  </si>
  <si>
    <t>(879.9+901)/(2)=890.45</t>
  </si>
  <si>
    <t>(5+5)/(2)=5</t>
  </si>
  <si>
    <t>(5+108.5)/(2)=56.75</t>
  </si>
  <si>
    <t>S24</t>
  </si>
  <si>
    <t>(878.9+900)/(2)=889.4</t>
  </si>
  <si>
    <t>(4+4)/(2)=4</t>
  </si>
  <si>
    <t>(4+80.4)/(2)=42.2</t>
  </si>
  <si>
    <t>S25</t>
  </si>
  <si>
    <t>(877.9+899)/(2)=888.4</t>
  </si>
  <si>
    <t>(3+3)/(2)=3</t>
  </si>
  <si>
    <t>(3+58.3)/(2)=30.65</t>
  </si>
  <si>
    <t>S26</t>
  </si>
  <si>
    <t>(876.9+898)/(2)=887.4</t>
  </si>
  <si>
    <t>(2+2)/(2)=2</t>
  </si>
  <si>
    <t>(2+41.2)/(2)=21.6</t>
  </si>
  <si>
    <t>S27</t>
  </si>
  <si>
    <t>(875.9+897)/(2)=886.4</t>
  </si>
  <si>
    <t>(1+1)/(2)=1</t>
  </si>
  <si>
    <t>(1+33.1)/(2)=17.1</t>
  </si>
  <si>
    <t>S28</t>
  </si>
  <si>
    <t>(874.9+896)/(2)=885.4</t>
  </si>
  <si>
    <t>(0+0)/(2)=0</t>
  </si>
  <si>
    <t>L�pcs�k(2)</t>
  </si>
  <si>
    <t>917.5</t>
  </si>
  <si>
    <t>914.5</t>
  </si>
  <si>
    <t>910.5</t>
  </si>
  <si>
    <t>909.5</t>
  </si>
  <si>
    <t>908.5</t>
  </si>
  <si>
    <t>907.5</t>
  </si>
  <si>
    <t>906.5</t>
  </si>
  <si>
    <t>905.5</t>
  </si>
  <si>
    <t>904.5</t>
  </si>
  <si>
    <t>903.5</t>
  </si>
  <si>
    <t>902.5</t>
  </si>
  <si>
    <t>901.5</t>
  </si>
  <si>
    <t>900.5</t>
  </si>
  <si>
    <t>899.5</t>
  </si>
  <si>
    <t>898.5</t>
  </si>
  <si>
    <t>897.5</t>
  </si>
  <si>
    <t>896.5</t>
  </si>
  <si>
    <t>895.4</t>
  </si>
  <si>
    <t>894.4</t>
  </si>
  <si>
    <t>893.4</t>
  </si>
  <si>
    <t>892.4</t>
  </si>
  <si>
    <t>891.4</t>
  </si>
  <si>
    <t>890.4</t>
  </si>
  <si>
    <t>889.4</t>
  </si>
  <si>
    <t>888.4</t>
  </si>
  <si>
    <t>887.4</t>
  </si>
  <si>
    <t>886.4</t>
  </si>
  <si>
    <t>885.4</t>
  </si>
  <si>
    <t>COCO:Y0</t>
  </si>
  <si>
    <t>Becsl�s</t>
  </si>
  <si>
    <t>T�ny+0</t>
  </si>
  <si>
    <t>Delta</t>
  </si>
  <si>
    <t>Delta/T�ny</t>
  </si>
  <si>
    <t>3.37</t>
  </si>
  <si>
    <t>0.16</t>
  </si>
  <si>
    <t>0.36</t>
  </si>
  <si>
    <t>2.57</t>
  </si>
  <si>
    <t>4.43</t>
  </si>
  <si>
    <t>1.36</t>
  </si>
  <si>
    <t>2.97</t>
  </si>
  <si>
    <t>3.68</t>
  </si>
  <si>
    <t>3.98</t>
  </si>
  <si>
    <t>5.78</t>
  </si>
  <si>
    <t>S1 �sszeg:</t>
  </si>
  <si>
    <t>1083.1</t>
  </si>
  <si>
    <t>S28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</si>
  <si>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</si>
  <si>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</si>
  <si>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</si>
  <si>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</si>
  <si>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</si>
  <si>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</si>
  <si>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</si>
  <si>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 xml:space="preserve">Maxim�lis mem�ria haszn�lat: </t>
    </r>
    <r>
      <rPr>
        <b/>
        <sz val="11"/>
        <color theme="1"/>
        <rFont val="Calibri"/>
        <family val="2"/>
        <charset val="238"/>
        <scheme val="minor"/>
      </rPr>
      <t>1.42 Mb</t>
    </r>
  </si>
  <si>
    <r>
      <t xml:space="preserve">A futtat�s id�tartama: </t>
    </r>
    <r>
      <rPr>
        <b/>
        <sz val="11"/>
        <color theme="1"/>
        <rFont val="Calibri"/>
        <family val="2"/>
        <charset val="238"/>
        <scheme val="minor"/>
      </rPr>
      <t>0.05 mp (0 p)</t>
    </r>
  </si>
  <si>
    <t>ESTIMATIONS</t>
  </si>
  <si>
    <t>CONTINET</t>
  </si>
  <si>
    <t>OC</t>
  </si>
  <si>
    <t>EU</t>
  </si>
  <si>
    <t>NA</t>
  </si>
  <si>
    <t>AS</t>
  </si>
  <si>
    <t>SA</t>
  </si>
  <si>
    <t>RANKS</t>
  </si>
  <si>
    <t>Sorcímkék</t>
  </si>
  <si>
    <t>Végösszeg</t>
  </si>
  <si>
    <t>Átlag / ESTIMATIONS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</si>
</sst>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u/>
      <sz val="11"/>
      <color theme="10"/>
      <name val="Calibri"/>
      <family val="2"/>
      <charset val="238"/>
      <scheme val="minor"/>
    </font>
    <font>
      <sz val="8.8000000000000007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7" fillId="0" borderId="0" applyNumberFormat="0" applyFill="0" applyBorder="0" applyAlignment="0" applyProtection="0"/>
  </cellStyleXfs>
  <cellXfs count="3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0" fillId="0" borderId="0" xfId="0" applyNumberFormat="1"/>
    <xf numFmtId="0" fontId="28" fillId="0" borderId="0" xfId="0" applyFont="1" applyAlignment="1">
      <alignment horizontal="center" vertical="center" wrapText="1"/>
    </xf>
    <xf numFmtId="0" fontId="0" fillId="0" borderId="0" xfId="0" applyNumberFormat="1"/>
    <xf numFmtId="0" fontId="27" fillId="0" borderId="0" xfId="43"/>
    <xf numFmtId="0" fontId="0" fillId="0" borderId="0" xfId="0" applyAlignment="1">
      <alignment vertical="center" wrapText="1"/>
    </xf>
    <xf numFmtId="0" fontId="0" fillId="38" borderId="0" xfId="0" applyFill="1"/>
    <xf numFmtId="0" fontId="18" fillId="0" borderId="0" xfId="42"/>
    <xf numFmtId="0" fontId="24" fillId="0" borderId="10" xfId="42" applyFont="1" applyBorder="1"/>
    <xf numFmtId="0" fontId="25" fillId="0" borderId="10" xfId="42" applyFont="1" applyBorder="1" applyAlignment="1">
      <alignment horizontal="left" wrapText="1"/>
    </xf>
    <xf numFmtId="0" fontId="22" fillId="34" borderId="10" xfId="42" applyFont="1" applyFill="1" applyBorder="1" applyAlignment="1">
      <alignment horizontal="center" vertical="top" wrapText="1"/>
    </xf>
    <xf numFmtId="0" fontId="21" fillId="35" borderId="10" xfId="42" applyFont="1" applyFill="1" applyBorder="1" applyAlignment="1">
      <alignment wrapText="1"/>
    </xf>
    <xf numFmtId="0" fontId="26" fillId="36" borderId="10" xfId="42" applyFont="1" applyFill="1" applyBorder="1" applyAlignment="1">
      <alignment horizontal="center"/>
    </xf>
    <xf numFmtId="0" fontId="19" fillId="35" borderId="10" xfId="42" applyFont="1" applyFill="1" applyBorder="1" applyAlignment="1">
      <alignment vertical="top" wrapText="1"/>
    </xf>
    <xf numFmtId="164" fontId="24" fillId="0" borderId="10" xfId="42" applyNumberFormat="1" applyFont="1" applyBorder="1" applyAlignment="1">
      <alignment horizontal="right"/>
    </xf>
    <xf numFmtId="164" fontId="24" fillId="37" borderId="10" xfId="42" applyNumberFormat="1" applyFont="1" applyFill="1" applyBorder="1" applyAlignment="1">
      <alignment horizontal="right"/>
    </xf>
    <xf numFmtId="0" fontId="20" fillId="35" borderId="10" xfId="42" applyFont="1" applyFill="1" applyBorder="1" applyAlignment="1">
      <alignment vertical="top" wrapText="1"/>
    </xf>
    <xf numFmtId="0" fontId="20" fillId="0" borderId="0" xfId="42" applyFont="1" applyAlignment="1">
      <alignment horizontal="left"/>
    </xf>
    <xf numFmtId="0" fontId="19" fillId="0" borderId="0" xfId="42" applyFont="1" applyAlignment="1">
      <alignment horizontal="left"/>
    </xf>
    <xf numFmtId="0" fontId="21" fillId="0" borderId="0" xfId="42" applyFont="1" applyAlignment="1">
      <alignment horizontal="left"/>
    </xf>
    <xf numFmtId="0" fontId="0" fillId="0" borderId="0" xfId="0" applyAlignment="1">
      <alignment horizontal="left" vertical="center" wrapText="1"/>
    </xf>
    <xf numFmtId="1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pivotButton="1"/>
    <xf numFmtId="0" fontId="23" fillId="33" borderId="11" xfId="42" applyFont="1" applyFill="1" applyBorder="1" applyAlignment="1">
      <alignment horizontal="right" vertical="top" wrapText="1"/>
    </xf>
    <xf numFmtId="0" fontId="23" fillId="33" borderId="13" xfId="42" applyFont="1" applyFill="1" applyBorder="1" applyAlignment="1">
      <alignment horizontal="right" vertical="top" wrapText="1"/>
    </xf>
    <xf numFmtId="0" fontId="23" fillId="33" borderId="12" xfId="42" applyFont="1" applyFill="1" applyBorder="1" applyAlignment="1">
      <alignment horizontal="right" vertical="top" wrapText="1"/>
    </xf>
    <xf numFmtId="0" fontId="22" fillId="33" borderId="11" xfId="42" applyFont="1" applyFill="1" applyBorder="1" applyAlignment="1">
      <alignment vertical="top" wrapText="1"/>
    </xf>
    <xf numFmtId="0" fontId="22" fillId="33" borderId="13" xfId="42" applyFont="1" applyFill="1" applyBorder="1" applyAlignment="1">
      <alignment vertical="top" wrapText="1"/>
    </xf>
    <xf numFmtId="0" fontId="22" fillId="33" borderId="12" xfId="42" applyFont="1" applyFill="1" applyBorder="1" applyAlignment="1">
      <alignment vertical="top" wrapText="1"/>
    </xf>
    <xf numFmtId="0" fontId="23" fillId="34" borderId="11" xfId="42" applyFont="1" applyFill="1" applyBorder="1" applyAlignment="1">
      <alignment horizontal="right" vertical="center" wrapText="1"/>
    </xf>
    <xf numFmtId="0" fontId="23" fillId="34" borderId="13" xfId="42" applyFont="1" applyFill="1" applyBorder="1" applyAlignment="1">
      <alignment horizontal="right" vertical="center" wrapText="1"/>
    </xf>
    <xf numFmtId="0" fontId="23" fillId="34" borderId="12" xfId="42" applyFont="1" applyFill="1" applyBorder="1" applyAlignment="1">
      <alignment horizontal="right" vertical="center" wrapText="1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ás" xfId="43" builtinId="8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 xr:uid="{C8D8AAE2-A6B0-40C3-BBE0-AA3A6A60D252}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06/relationships/rdRichValueTypes" Target="richData/rdRichValueTyp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06/relationships/rdRichValueStructure" Target="richData/rdrichvaluestructure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17/06/relationships/rdRichValue" Target="richData/rdrichvalu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22</xdr:col>
      <xdr:colOff>303086</xdr:colOff>
      <xdr:row>47</xdr:row>
      <xdr:rowOff>189428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3DC7A65-0371-48C2-ADE6-38AD726A8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13714286" cy="8571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47625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FD157632-91DA-4896-B80B-BF93391D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579.773641319443" createdVersion="6" refreshedVersion="6" minRefreshableVersion="3" recordCount="28" xr:uid="{AA0825D4-E769-441B-AA3D-900C2E75D82B}">
  <cacheSource type="worksheet">
    <worksheetSource ref="AF1:AH29" sheet="Munka6"/>
  </cacheSource>
  <cacheFields count="3">
    <cacheField name="ESTIMATIONS" numFmtId="0">
      <sharedItems containsSemiMixedTypes="0" containsString="0" containsNumber="1" minValue="942.2" maxValue="1066.7"/>
    </cacheField>
    <cacheField name="Country" numFmtId="0">
      <sharedItems/>
    </cacheField>
    <cacheField name="CONTINET" numFmtId="0">
      <sharedItems count="5">
        <s v="OC"/>
        <s v="EU"/>
        <s v="NA"/>
        <s v="AS"/>
        <s v="S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n v="966.3"/>
    <s v="Australia"/>
    <x v="0"/>
  </r>
  <r>
    <n v="998.4"/>
    <s v="Belgium"/>
    <x v="1"/>
  </r>
  <r>
    <n v="996.4"/>
    <s v="Canada"/>
    <x v="2"/>
  </r>
  <r>
    <n v="974.3"/>
    <s v="Czech Republic"/>
    <x v="1"/>
  </r>
  <r>
    <n v="1027.5"/>
    <s v="Estonia"/>
    <x v="1"/>
  </r>
  <r>
    <n v="1014.5"/>
    <s v="France"/>
    <x v="1"/>
  </r>
  <r>
    <n v="1066.7"/>
    <s v="Greece"/>
    <x v="1"/>
  </r>
  <r>
    <n v="1042.5999999999999"/>
    <s v="Hungary"/>
    <x v="1"/>
  </r>
  <r>
    <n v="1036.5999999999999"/>
    <s v="Iceland"/>
    <x v="1"/>
  </r>
  <r>
    <n v="1061.2"/>
    <s v="Ireland"/>
    <x v="1"/>
  </r>
  <r>
    <n v="955.7"/>
    <s v="Israel"/>
    <x v="1"/>
  </r>
  <r>
    <n v="1047.5999999999999"/>
    <s v="Italy"/>
    <x v="1"/>
  </r>
  <r>
    <n v="949.2"/>
    <s v="Korea"/>
    <x v="3"/>
  </r>
  <r>
    <n v="977.8"/>
    <s v="Luxembourg"/>
    <x v="1"/>
  </r>
  <r>
    <n v="1032.5999999999999"/>
    <s v="New Zealand"/>
    <x v="0"/>
  </r>
  <r>
    <n v="1004.4"/>
    <s v="Norway"/>
    <x v="1"/>
  </r>
  <r>
    <n v="978.3"/>
    <s v="Poland"/>
    <x v="1"/>
  </r>
  <r>
    <n v="1031.5"/>
    <s v="Portugal"/>
    <x v="1"/>
  </r>
  <r>
    <n v="986.4"/>
    <s v="Slovak Republic"/>
    <x v="1"/>
  </r>
  <r>
    <n v="1016.5"/>
    <s v="Slovenia"/>
    <x v="1"/>
  </r>
  <r>
    <n v="1063.7"/>
    <s v="Spain"/>
    <x v="1"/>
  </r>
  <r>
    <n v="1004.4"/>
    <s v="Switzerland"/>
    <x v="1"/>
  </r>
  <r>
    <n v="970.3"/>
    <s v="Turkey"/>
    <x v="3"/>
  </r>
  <r>
    <n v="974.3"/>
    <s v="United Kingdom"/>
    <x v="1"/>
  </r>
  <r>
    <n v="963.2"/>
    <s v="United States"/>
    <x v="2"/>
  </r>
  <r>
    <n v="960.2"/>
    <s v="Brazil"/>
    <x v="4"/>
  </r>
  <r>
    <n v="942.2"/>
    <s v="India"/>
    <x v="3"/>
  </r>
  <r>
    <n v="957.2"/>
    <s v="Russia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C7A58C-1FDE-4AEF-9618-4EB63AF4E00C}" name="Kimutatás1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B9" firstHeaderRow="1" firstDataRow="1" firstDataCol="1"/>
  <pivotFields count="3">
    <pivotField dataField="1"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Átlag / ESTIMATIONS" fld="0" subtotal="average" baseField="0" baseItem="0"/>
  </dataField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6">
  <rv s="0">
    <v>12</v>
    <v>5</v>
  </rv>
  <rv s="0">
    <v>12</v>
    <v>75</v>
  </rv>
  <rv s="0">
    <v>12</v>
    <v>45</v>
  </rv>
  <rv s="0">
    <v>12</v>
    <v>7</v>
  </rv>
  <rv s="0">
    <v>12</v>
    <v>67</v>
  </rv>
  <rv s="0">
    <v>12</v>
    <v>6</v>
  </rv>
  <rv s="0">
    <v>12</v>
    <v>26</v>
  </rv>
  <rv s="0">
    <v>12</v>
    <v>66</v>
  </rv>
  <rv s="0">
    <v>12</v>
    <v>2</v>
  </rv>
  <rv s="0">
    <v>12</v>
    <v>12</v>
  </rv>
  <rv s="0">
    <v>12</v>
    <v>76</v>
  </rv>
  <rv s="0">
    <v>12</v>
    <v>4</v>
  </rv>
  <rv s="0">
    <v>12</v>
    <v>44</v>
  </rv>
  <rv s="0">
    <v>12</v>
    <v>15</v>
  </rv>
  <rv s="0">
    <v>12</v>
    <v>65</v>
  </rv>
  <rv s="0">
    <v>12</v>
    <v>37</v>
  </rv>
</rvData>
</file>

<file path=xl/richData/rdrichvaluestructure.xml><?xml version="1.0" encoding="utf-8"?>
<rvStructures xmlns="http://schemas.microsoft.com/office/spreadsheetml/2017/richdata" count="1">
  <s t="_error">
    <k n="errorType" t="i"/>
    <k n="field" t="s"/>
  </s>
</rvStructur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tats.oecd.org/OECDStat_Metadata/ShowMetadata.ashx?Dataset=TOURISM_ENTR_EMPL&amp;Coords=%5bVARIABLE%5d.%5bENTR%5d,%5bINDUSTRY%5d.%5bTOURISM_IND_ACCOMM_SVCS%5d,%5bCOUNTRY%5d.%5bFIN%5d&amp;ShowOnWeb=true" TargetMode="External"/><Relationship Id="rId18" Type="http://schemas.openxmlformats.org/officeDocument/2006/relationships/hyperlink" Target="http://stats.oecd.org/OECDStat_Metadata/ShowMetadata.ashx?Dataset=TOURISM_ENTR_EMPL&amp;Coords=%5bVARIABLE%5d.%5bENTR%5d,%5bINDUSTRY%5d.%5bTOURISM_IND_ACCOMM_SVCS%5d,%5bCOUNTRY%5d.%5bHUN%5d&amp;ShowOnWeb=true" TargetMode="External"/><Relationship Id="rId26" Type="http://schemas.openxmlformats.org/officeDocument/2006/relationships/hyperlink" Target="http://stats.oecd.org/OECDStat_Metadata/ShowMetadata.ashx?Dataset=TOURISM_ENTR_EMPL&amp;Coords=%5bVARIABLE%5d.%5bENTR%5d,%5bINDUSTRY%5d.%5bTOURISM_IND_ACCOMM_SVCS%5d,%5bCOUNTRY%5d.%5bLVA%5d&amp;ShowOnWeb=true" TargetMode="External"/><Relationship Id="rId39" Type="http://schemas.openxmlformats.org/officeDocument/2006/relationships/hyperlink" Target="http://stats.oecd.org/OECDStat_Metadata/ShowMetadata.ashx?Dataset=TOURISM_ENTR_EMPL&amp;Coords=%5bVARIABLE%5d.%5bENTR%5d,%5bINDUSTRY%5d.%5bTOURISM_IND_ACCOMM_SVCS%5d,%5bCOUNTRY%5d.%5bCHE%5d&amp;ShowOnWeb=true" TargetMode="External"/><Relationship Id="rId21" Type="http://schemas.openxmlformats.org/officeDocument/2006/relationships/hyperlink" Target="http://stats.oecd.org/OECDStat_Metadata/ShowMetadata.ashx?Dataset=TOURISM_ENTR_EMPL&amp;Coords=%5bCOUNTRY%5d.%5bISR%5d&amp;ShowOnWeb=true&amp;Lang=en" TargetMode="External"/><Relationship Id="rId34" Type="http://schemas.openxmlformats.org/officeDocument/2006/relationships/hyperlink" Target="http://stats.oecd.org/OECDStat_Metadata/ShowMetadata.ashx?Dataset=TOURISM_ENTR_EMPL&amp;Coords=%5bVARIABLE%5d.%5bENTR%5d,%5bINDUSTRY%5d.%5bTOURISM_IND_ACCOMM_SVCS%5d,%5bCOUNTRY%5d.%5bPRT%5d&amp;ShowOnWeb=true" TargetMode="External"/><Relationship Id="rId42" Type="http://schemas.openxmlformats.org/officeDocument/2006/relationships/hyperlink" Target="http://stats.oecd.org/OECDStat_Metadata/ShowMetadata.ashx?Dataset=TOURISM_ENTR_EMPL&amp;Coords=%5bVARIABLE%5d.%5bENTR%5d,%5bINDUSTRY%5d.%5bTOURISM_IND_ACCOMM_SVCS%5d,%5bCOUNTRY%5d.%5bUSA%5d&amp;ShowOnWeb=true" TargetMode="External"/><Relationship Id="rId47" Type="http://schemas.openxmlformats.org/officeDocument/2006/relationships/hyperlink" Target="http://stats.oecd.org/OECDStat_Metadata/ShowMetadata.ashx?Dataset=TOURISM_ENTR_EMPL&amp;Coords=%5bVARIABLE%5d.%5bENTR%5d,%5bINDUSTRY%5d.%5bTOURISM_IND_ACCOMM_SVCS%5d,%5bCOUNTRY%5d.%5bCOL%5d&amp;ShowOnWeb=true" TargetMode="External"/><Relationship Id="rId50" Type="http://schemas.openxmlformats.org/officeDocument/2006/relationships/hyperlink" Target="http://stats.oecd.org/OECDStat_Metadata/ShowMetadata.ashx?Dataset=TOURISM_ENTR_EMPL&amp;Coords=%5bVARIABLE%5d.%5bENTR%5d,%5bINDUSTRY%5d.%5bTOURISM_IND_ACCOMM_SVCS%5d,%5bCOUNTRY%5d.%5bHRV%5d&amp;ShowOnWeb=true" TargetMode="External"/><Relationship Id="rId55" Type="http://schemas.openxmlformats.org/officeDocument/2006/relationships/hyperlink" Target="http://stats.oecd.org/OECDStat_Metadata/ShowMetadata.ashx?Dataset=TOURISM_ENTR_EMPL&amp;Coords=%5bVARIABLE%5d.%5bENTR%5d,%5bINDUSTRY%5d.%5bTOURISM_IND_ACCOMM_SVCS%5d,%5bCOUNTRY%5d.%5bMLT%5d&amp;ShowOnWeb=true" TargetMode="External"/><Relationship Id="rId7" Type="http://schemas.openxmlformats.org/officeDocument/2006/relationships/hyperlink" Target="http://stats.oecd.org/OECDStat_Metadata/ShowMetadata.ashx?Dataset=TOURISM_ENTR_EMPL&amp;Coords=%5bVARIABLE%5d.%5bENTR%5d,%5bINDUSTRY%5d.%5bTOURISM_IND_ACCOMM_SVCS%5d,%5bCOUNTRY%5d.%5bBEL-WAL%5d&amp;ShowOnWeb=true" TargetMode="External"/><Relationship Id="rId2" Type="http://schemas.openxmlformats.org/officeDocument/2006/relationships/hyperlink" Target="http://stats.oecd.org/OECDStat_Metadata/ShowMetadata.ashx?Dataset=TOURISM_ENTR_EMPL&amp;Coords=%5bVARIABLE%5d.%5bENTR%5d,%5bINDUSTRY%5d.%5bTOURISM_IND_ACCOMM_SVCS%5d,%5bCOUNTRY%5d.%5bAUS%5d&amp;ShowOnWeb=true" TargetMode="External"/><Relationship Id="rId16" Type="http://schemas.openxmlformats.org/officeDocument/2006/relationships/hyperlink" Target="http://stats.oecd.org/OECDStat_Metadata/ShowMetadata.ashx?Dataset=TOURISM_ENTR_EMPL&amp;Coords=%5bVARIABLE%5d.%5bENTR%5d,%5bINDUSTRY%5d.%5bTOURISM_IND_ACCOMM_SVCS%5d,%5bCOUNTRY%5d.%5bDEU%5d&amp;ShowOnWeb=true" TargetMode="External"/><Relationship Id="rId29" Type="http://schemas.openxmlformats.org/officeDocument/2006/relationships/hyperlink" Target="http://stats.oecd.org/OECDStat_Metadata/ShowMetadata.ashx?Dataset=TOURISM_ENTR_EMPL&amp;Coords=%5bVARIABLE%5d.%5bENTR%5d,%5bINDUSTRY%5d.%5bTOURISM_IND_ACCOMM_SVCS%5d,%5bCOUNTRY%5d.%5bMEX%5d&amp;ShowOnWeb=true" TargetMode="External"/><Relationship Id="rId11" Type="http://schemas.openxmlformats.org/officeDocument/2006/relationships/hyperlink" Target="http://stats.oecd.org/OECDStat_Metadata/ShowMetadata.ashx?Dataset=TOURISM_ENTR_EMPL&amp;Coords=%5bVARIABLE%5d.%5bENTR%5d,%5bINDUSTRY%5d.%5bTOURISM_IND_ACCOMM_SVCS%5d,%5bCOUNTRY%5d.%5bDNK%5d&amp;ShowOnWeb=true" TargetMode="External"/><Relationship Id="rId24" Type="http://schemas.openxmlformats.org/officeDocument/2006/relationships/hyperlink" Target="http://stats.oecd.org/OECDStat_Metadata/ShowMetadata.ashx?Dataset=TOURISM_ENTR_EMPL&amp;Coords=%5bVARIABLE%5d.%5bENTR%5d,%5bINDUSTRY%5d.%5bTOURISM_IND_ACCOMM_SVCS%5d,%5bCOUNTRY%5d.%5bJPN%5d&amp;ShowOnWeb=true" TargetMode="External"/><Relationship Id="rId32" Type="http://schemas.openxmlformats.org/officeDocument/2006/relationships/hyperlink" Target="http://stats.oecd.org/OECDStat_Metadata/ShowMetadata.ashx?Dataset=TOURISM_ENTR_EMPL&amp;Coords=%5bVARIABLE%5d.%5bENTR%5d,%5bINDUSTRY%5d.%5bTOURISM_IND_ACCOMM_SVCS%5d,%5bCOUNTRY%5d.%5bNOR%5d&amp;ShowOnWeb=true" TargetMode="External"/><Relationship Id="rId37" Type="http://schemas.openxmlformats.org/officeDocument/2006/relationships/hyperlink" Target="http://stats.oecd.org/OECDStat_Metadata/ShowMetadata.ashx?Dataset=TOURISM_ENTR_EMPL&amp;Coords=%5bVARIABLE%5d.%5bENTR%5d,%5bINDUSTRY%5d.%5bTOURISM_IND_ACCOMM_SVCS%5d,%5bCOUNTRY%5d.%5bESP%5d&amp;ShowOnWeb=true" TargetMode="External"/><Relationship Id="rId40" Type="http://schemas.openxmlformats.org/officeDocument/2006/relationships/hyperlink" Target="http://stats.oecd.org/OECDStat_Metadata/ShowMetadata.ashx?Dataset=TOURISM_ENTR_EMPL&amp;Coords=%5bVARIABLE%5d.%5bENTR%5d,%5bINDUSTRY%5d.%5bTOURISM_IND_ACCOMM_SVCS%5d,%5bCOUNTRY%5d.%5bTUR%5d&amp;ShowOnWeb=true" TargetMode="External"/><Relationship Id="rId45" Type="http://schemas.openxmlformats.org/officeDocument/2006/relationships/hyperlink" Target="http://stats.oecd.org/OECDStat_Metadata/ShowMetadata.ashx?Dataset=TOURISM_ENTR_EMPL&amp;Coords=%5bVARIABLE%5d.%5bENTR%5d,%5bINDUSTRY%5d.%5bTOURISM_IND_ACCOMM_SVCS%5d,%5bCOUNTRY%5d.%5bBGR%5d&amp;ShowOnWeb=true" TargetMode="External"/><Relationship Id="rId53" Type="http://schemas.openxmlformats.org/officeDocument/2006/relationships/hyperlink" Target="http://stats.oecd.org/OECDStat_Metadata/ShowMetadata.ashx?Dataset=TOURISM_ENTR_EMPL&amp;Coords=%5bVARIABLE%5d.%5bENTR%5d,%5bINDUSTRY%5d.%5bTOURISM_IND_ACCOMM_SVCS%5d,%5bCOUNTRY%5d.%5bMKD%5d&amp;ShowOnWeb=true" TargetMode="External"/><Relationship Id="rId58" Type="http://schemas.openxmlformats.org/officeDocument/2006/relationships/hyperlink" Target="http://stats.oecd.org/OECDStat_Metadata/ShowMetadata.ashx?Dataset=TOURISM_ENTR_EMPL&amp;Coords=%5bVARIABLE%5d.%5bENTR%5d,%5bINDUSTRY%5d.%5bTOURISM_IND_ACCOMM_SVCS%5d,%5bCOUNTRY%5d.%5bPHL%5d&amp;ShowOnWeb=true" TargetMode="External"/><Relationship Id="rId5" Type="http://schemas.openxmlformats.org/officeDocument/2006/relationships/hyperlink" Target="http://stats.oecd.org/OECDStat_Metadata/ShowMetadata.ashx?Dataset=TOURISM_ENTR_EMPL&amp;Coords=%5bVARIABLE%5d.%5bENTR%5d,%5bINDUSTRY%5d.%5bTOURISM_IND_ACCOMM_SVCS%5d,%5bCOUNTRY%5d.%5bBEL-BRU%5d&amp;ShowOnWeb=true" TargetMode="External"/><Relationship Id="rId61" Type="http://schemas.openxmlformats.org/officeDocument/2006/relationships/hyperlink" Target="http://stats.oecd.org/OECDStat_Metadata/ShowMetadata.ashx?Dataset=TOURISM_ENTR_EMPL&amp;Coords=%5bVARIABLE%5d.%5bENTR%5d,%5bINDUSTRY%5d.%5bTOURISM_IND_ACCOMM_SVCS%5d,%5bCOUNTRY%5d.%5bZAF%5d&amp;ShowOnWeb=true" TargetMode="External"/><Relationship Id="rId19" Type="http://schemas.openxmlformats.org/officeDocument/2006/relationships/hyperlink" Target="http://stats.oecd.org/OECDStat_Metadata/ShowMetadata.ashx?Dataset=TOURISM_ENTR_EMPL&amp;Coords=%5bVARIABLE%5d.%5bENTR%5d,%5bINDUSTRY%5d.%5bTOURISM_IND_ACCOMM_SVCS%5d,%5bCOUNTRY%5d.%5bISL%5d&amp;ShowOnWeb=true" TargetMode="External"/><Relationship Id="rId14" Type="http://schemas.openxmlformats.org/officeDocument/2006/relationships/hyperlink" Target="http://stats.oecd.org/OECDStat_Metadata/ShowMetadata.ashx?Dataset=TOURISM_ENTR_EMPL&amp;Coords=%5bVARIABLE%5d.%5bENTR%5d,%5bINDUSTRY%5d.%5bTOURISM_IND_ACCOMM_SVCS%5d,%5bCOUNTRY%5d.%5bFRA%5d&amp;ShowOnWeb=true" TargetMode="External"/><Relationship Id="rId22" Type="http://schemas.openxmlformats.org/officeDocument/2006/relationships/hyperlink" Target="http://stats.oecd.org/OECDStat_Metadata/ShowMetadata.ashx?Dataset=TOURISM_ENTR_EMPL&amp;Coords=%5bVARIABLE%5d.%5bENTR%5d,%5bINDUSTRY%5d.%5bTOURISM_IND_ACCOMM_SVCS%5d,%5bCOUNTRY%5d.%5bISR%5d&amp;ShowOnWeb=true" TargetMode="External"/><Relationship Id="rId27" Type="http://schemas.openxmlformats.org/officeDocument/2006/relationships/hyperlink" Target="http://stats.oecd.org/OECDStat_Metadata/ShowMetadata.ashx?Dataset=TOURISM_ENTR_EMPL&amp;Coords=%5bVARIABLE%5d.%5bENTR%5d,%5bINDUSTRY%5d.%5bTOURISM_IND_ACCOMM_SVCS%5d,%5bCOUNTRY%5d.%5bLTU%5d&amp;ShowOnWeb=true" TargetMode="External"/><Relationship Id="rId30" Type="http://schemas.openxmlformats.org/officeDocument/2006/relationships/hyperlink" Target="http://stats.oecd.org/OECDStat_Metadata/ShowMetadata.ashx?Dataset=TOURISM_ENTR_EMPL&amp;Coords=%5bVARIABLE%5d.%5bENTR%5d,%5bINDUSTRY%5d.%5bTOURISM_IND_ACCOMM_SVCS%5d,%5bCOUNTRY%5d.%5bNLD%5d&amp;ShowOnWeb=true" TargetMode="External"/><Relationship Id="rId35" Type="http://schemas.openxmlformats.org/officeDocument/2006/relationships/hyperlink" Target="http://stats.oecd.org/OECDStat_Metadata/ShowMetadata.ashx?Dataset=TOURISM_ENTR_EMPL&amp;Coords=%5bVARIABLE%5d.%5bENTR%5d,%5bINDUSTRY%5d.%5bTOURISM_IND_ACCOMM_SVCS%5d,%5bCOUNTRY%5d.%5bSVK%5d&amp;ShowOnWeb=true" TargetMode="External"/><Relationship Id="rId43" Type="http://schemas.openxmlformats.org/officeDocument/2006/relationships/hyperlink" Target="http://stats.oecd.org/OECDStat_Metadata/ShowMetadata.ashx?Dataset=TOURISM_ENTR_EMPL&amp;Coords=%5bVARIABLE%5d.%5bENTR%5d,%5bINDUSTRY%5d.%5bTOURISM_IND_ACCOMM_SVCS%5d,%5bCOUNTRY%5d.%5bARG%5d&amp;ShowOnWeb=true" TargetMode="External"/><Relationship Id="rId48" Type="http://schemas.openxmlformats.org/officeDocument/2006/relationships/hyperlink" Target="http://stats.oecd.org/OECDStat_Metadata/ShowMetadata.ashx?Dataset=TOURISM_ENTR_EMPL&amp;Coords=%5bVARIABLE%5d.%5bENTR%5d,%5bINDUSTRY%5d.%5bTOURISM_IND_ACCOMM_SVCS%5d,%5bCOUNTRY%5d.%5bCRI%5d&amp;ShowOnWeb=true" TargetMode="External"/><Relationship Id="rId56" Type="http://schemas.openxmlformats.org/officeDocument/2006/relationships/hyperlink" Target="http://stats.oecd.org/OECDStat_Metadata/ShowMetadata.ashx?Dataset=TOURISM_ENTR_EMPL&amp;Coords=%5bVARIABLE%5d.%5bENTR%5d,%5bINDUSTRY%5d.%5bTOURISM_IND_ACCOMM_SVCS%5d,%5bCOUNTRY%5d.%5bMAR%5d&amp;ShowOnWeb=true" TargetMode="External"/><Relationship Id="rId8" Type="http://schemas.openxmlformats.org/officeDocument/2006/relationships/hyperlink" Target="http://stats.oecd.org/OECDStat_Metadata/ShowMetadata.ashx?Dataset=TOURISM_ENTR_EMPL&amp;Coords=%5bVARIABLE%5d.%5bENTR%5d,%5bINDUSTRY%5d.%5bTOURISM_IND_ACCOMM_SVCS%5d,%5bCOUNTRY%5d.%5bCAN%5d&amp;ShowOnWeb=true" TargetMode="External"/><Relationship Id="rId51" Type="http://schemas.openxmlformats.org/officeDocument/2006/relationships/hyperlink" Target="http://stats.oecd.org/OECDStat_Metadata/ShowMetadata.ashx?Dataset=TOURISM_ENTR_EMPL&amp;Coords=%5bVARIABLE%5d.%5bENTR%5d,%5bINDUSTRY%5d.%5bTOURISM_IND_ACCOMM_SVCS%5d,%5bCOUNTRY%5d.%5bEGY%5d&amp;ShowOnWeb=true" TargetMode="External"/><Relationship Id="rId3" Type="http://schemas.openxmlformats.org/officeDocument/2006/relationships/hyperlink" Target="http://stats.oecd.org/OECDStat_Metadata/ShowMetadata.ashx?Dataset=TOURISM_ENTR_EMPL&amp;Coords=%5bVARIABLE%5d.%5bENTR%5d,%5bINDUSTRY%5d.%5bTOURISM_IND_ACCOMM_SVCS%5d,%5bCOUNTRY%5d.%5bAUT%5d&amp;ShowOnWeb=true" TargetMode="External"/><Relationship Id="rId12" Type="http://schemas.openxmlformats.org/officeDocument/2006/relationships/hyperlink" Target="http://stats.oecd.org/OECDStat_Metadata/ShowMetadata.ashx?Dataset=TOURISM_ENTR_EMPL&amp;Coords=%5bVARIABLE%5d.%5bENTR%5d,%5bINDUSTRY%5d.%5bTOURISM_IND_ACCOMM_SVCS%5d,%5bCOUNTRY%5d.%5bEST%5d&amp;ShowOnWeb=true" TargetMode="External"/><Relationship Id="rId17" Type="http://schemas.openxmlformats.org/officeDocument/2006/relationships/hyperlink" Target="http://stats.oecd.org/OECDStat_Metadata/ShowMetadata.ashx?Dataset=TOURISM_ENTR_EMPL&amp;Coords=%5bVARIABLE%5d.%5bENTR%5d,%5bINDUSTRY%5d.%5bTOURISM_IND_ACCOMM_SVCS%5d,%5bCOUNTRY%5d.%5bGRC%5d&amp;ShowOnWeb=true" TargetMode="External"/><Relationship Id="rId25" Type="http://schemas.openxmlformats.org/officeDocument/2006/relationships/hyperlink" Target="http://stats.oecd.org/OECDStat_Metadata/ShowMetadata.ashx?Dataset=TOURISM_ENTR_EMPL&amp;Coords=%5bVARIABLE%5d.%5bENTR%5d,%5bINDUSTRY%5d.%5bTOURISM_IND_ACCOMM_SVCS%5d,%5bCOUNTRY%5d.%5bKOR%5d&amp;ShowOnWeb=true" TargetMode="External"/><Relationship Id="rId33" Type="http://schemas.openxmlformats.org/officeDocument/2006/relationships/hyperlink" Target="http://stats.oecd.org/OECDStat_Metadata/ShowMetadata.ashx?Dataset=TOURISM_ENTR_EMPL&amp;Coords=%5bVARIABLE%5d.%5bENTR%5d,%5bINDUSTRY%5d.%5bTOURISM_IND_ACCOMM_SVCS%5d,%5bCOUNTRY%5d.%5bPOL%5d&amp;ShowOnWeb=true" TargetMode="External"/><Relationship Id="rId38" Type="http://schemas.openxmlformats.org/officeDocument/2006/relationships/hyperlink" Target="http://stats.oecd.org/OECDStat_Metadata/ShowMetadata.ashx?Dataset=TOURISM_ENTR_EMPL&amp;Coords=%5bVARIABLE%5d.%5bENTR%5d,%5bINDUSTRY%5d.%5bTOURISM_IND_ACCOMM_SVCS%5d,%5bCOUNTRY%5d.%5bSWE%5d&amp;ShowOnWeb=true" TargetMode="External"/><Relationship Id="rId46" Type="http://schemas.openxmlformats.org/officeDocument/2006/relationships/hyperlink" Target="http://stats.oecd.org/OECDStat_Metadata/ShowMetadata.ashx?Dataset=TOURISM_ENTR_EMPL&amp;Coords=%5bVARIABLE%5d.%5bENTR%5d,%5bINDUSTRY%5d.%5bTOURISM_IND_ACCOMM_SVCS%5d,%5bCOUNTRY%5d.%5bCHN%5d&amp;ShowOnWeb=true" TargetMode="External"/><Relationship Id="rId59" Type="http://schemas.openxmlformats.org/officeDocument/2006/relationships/hyperlink" Target="http://stats.oecd.org/OECDStat_Metadata/ShowMetadata.ashx?Dataset=TOURISM_ENTR_EMPL&amp;Coords=%5bVARIABLE%5d.%5bENTR%5d,%5bINDUSTRY%5d.%5bTOURISM_IND_ACCOMM_SVCS%5d,%5bCOUNTRY%5d.%5bROU%5d&amp;ShowOnWeb=true" TargetMode="External"/><Relationship Id="rId20" Type="http://schemas.openxmlformats.org/officeDocument/2006/relationships/hyperlink" Target="http://stats.oecd.org/OECDStat_Metadata/ShowMetadata.ashx?Dataset=TOURISM_ENTR_EMPL&amp;Coords=%5bVARIABLE%5d.%5bENTR%5d,%5bINDUSTRY%5d.%5bTOURISM_IND_ACCOMM_SVCS%5d,%5bCOUNTRY%5d.%5bIRL%5d&amp;ShowOnWeb=true" TargetMode="External"/><Relationship Id="rId41" Type="http://schemas.openxmlformats.org/officeDocument/2006/relationships/hyperlink" Target="http://stats.oecd.org/OECDStat_Metadata/ShowMetadata.ashx?Dataset=TOURISM_ENTR_EMPL&amp;Coords=%5bVARIABLE%5d.%5bENTR%5d,%5bINDUSTRY%5d.%5bTOURISM_IND_ACCOMM_SVCS%5d,%5bCOUNTRY%5d.%5bGBR%5d&amp;ShowOnWeb=true" TargetMode="External"/><Relationship Id="rId54" Type="http://schemas.openxmlformats.org/officeDocument/2006/relationships/hyperlink" Target="http://stats.oecd.org/OECDStat_Metadata/ShowMetadata.ashx?Dataset=TOURISM_ENTR_EMPL&amp;Coords=%5bVARIABLE%5d.%5bENTR%5d,%5bINDUSTRY%5d.%5bTOURISM_IND_ACCOMM_SVCS%5d,%5bCOUNTRY%5d.%5bIND%5d&amp;ShowOnWeb=true" TargetMode="External"/><Relationship Id="rId62" Type="http://schemas.openxmlformats.org/officeDocument/2006/relationships/hyperlink" Target="https://stats-1.oecd.org/" TargetMode="External"/><Relationship Id="rId1" Type="http://schemas.openxmlformats.org/officeDocument/2006/relationships/hyperlink" Target="http://stats.oecd.org/OECDStat_Metadata/ShowMetadata.ashx?Dataset=TOURISM_ENTR_EMPL&amp;ShowOnWeb=true&amp;Lang=en" TargetMode="External"/><Relationship Id="rId6" Type="http://schemas.openxmlformats.org/officeDocument/2006/relationships/hyperlink" Target="http://stats.oecd.org/OECDStat_Metadata/ShowMetadata.ashx?Dataset=TOURISM_ENTR_EMPL&amp;Coords=%5bVARIABLE%5d.%5bENTR%5d,%5bINDUSTRY%5d.%5bTOURISM_IND_ACCOMM_SVCS%5d,%5bCOUNTRY%5d.%5bBEL-VLG%5d&amp;ShowOnWeb=true" TargetMode="External"/><Relationship Id="rId15" Type="http://schemas.openxmlformats.org/officeDocument/2006/relationships/hyperlink" Target="http://stats.oecd.org/OECDStat_Metadata/ShowMetadata.ashx?Dataset=TOURISM_ENTR_EMPL&amp;Coords=%5bCOUNTRY%5d.%5bDEU%5d&amp;ShowOnWeb=true&amp;Lang=en" TargetMode="External"/><Relationship Id="rId23" Type="http://schemas.openxmlformats.org/officeDocument/2006/relationships/hyperlink" Target="http://stats.oecd.org/OECDStat_Metadata/ShowMetadata.ashx?Dataset=TOURISM_ENTR_EMPL&amp;Coords=%5bVARIABLE%5d.%5bENTR%5d,%5bINDUSTRY%5d.%5bTOURISM_IND_ACCOMM_SVCS%5d,%5bCOUNTRY%5d.%5bITA%5d&amp;ShowOnWeb=true" TargetMode="External"/><Relationship Id="rId28" Type="http://schemas.openxmlformats.org/officeDocument/2006/relationships/hyperlink" Target="http://stats.oecd.org/OECDStat_Metadata/ShowMetadata.ashx?Dataset=TOURISM_ENTR_EMPL&amp;Coords=%5bVARIABLE%5d.%5bENTR%5d,%5bINDUSTRY%5d.%5bTOURISM_IND_ACCOMM_SVCS%5d,%5bCOUNTRY%5d.%5bLUX%5d&amp;ShowOnWeb=true" TargetMode="External"/><Relationship Id="rId36" Type="http://schemas.openxmlformats.org/officeDocument/2006/relationships/hyperlink" Target="http://stats.oecd.org/OECDStat_Metadata/ShowMetadata.ashx?Dataset=TOURISM_ENTR_EMPL&amp;Coords=%5bVARIABLE%5d.%5bENTR%5d,%5bINDUSTRY%5d.%5bTOURISM_IND_ACCOMM_SVCS%5d,%5bCOUNTRY%5d.%5bSVN%5d&amp;ShowOnWeb=true" TargetMode="External"/><Relationship Id="rId49" Type="http://schemas.openxmlformats.org/officeDocument/2006/relationships/hyperlink" Target="http://stats.oecd.org/OECDStat_Metadata/ShowMetadata.ashx?Dataset=TOURISM_ENTR_EMPL&amp;Coords=%5bCOUNTRY%5d.%5bHRV%5d&amp;ShowOnWeb=true&amp;Lang=en" TargetMode="External"/><Relationship Id="rId57" Type="http://schemas.openxmlformats.org/officeDocument/2006/relationships/hyperlink" Target="http://stats.oecd.org/OECDStat_Metadata/ShowMetadata.ashx?Dataset=TOURISM_ENTR_EMPL&amp;Coords=%5bVARIABLE%5d.%5bENTR%5d,%5bINDUSTRY%5d.%5bTOURISM_IND_ACCOMM_SVCS%5d,%5bCOUNTRY%5d.%5bPER%5d&amp;ShowOnWeb=true" TargetMode="External"/><Relationship Id="rId10" Type="http://schemas.openxmlformats.org/officeDocument/2006/relationships/hyperlink" Target="http://stats.oecd.org/OECDStat_Metadata/ShowMetadata.ashx?Dataset=TOURISM_ENTR_EMPL&amp;Coords=%5bVARIABLE%5d.%5bENTR%5d,%5bINDUSTRY%5d.%5bTOURISM_IND_ACCOMM_SVCS%5d,%5bCOUNTRY%5d.%5bCZE%5d&amp;ShowOnWeb=true" TargetMode="External"/><Relationship Id="rId31" Type="http://schemas.openxmlformats.org/officeDocument/2006/relationships/hyperlink" Target="http://stats.oecd.org/OECDStat_Metadata/ShowMetadata.ashx?Dataset=TOURISM_ENTR_EMPL&amp;Coords=%5bVARIABLE%5d.%5bENTR%5d,%5bINDUSTRY%5d.%5bTOURISM_IND_ACCOMM_SVCS%5d,%5bCOUNTRY%5d.%5bNZL%5d&amp;ShowOnWeb=true" TargetMode="External"/><Relationship Id="rId44" Type="http://schemas.openxmlformats.org/officeDocument/2006/relationships/hyperlink" Target="http://stats.oecd.org/OECDStat_Metadata/ShowMetadata.ashx?Dataset=TOURISM_ENTR_EMPL&amp;Coords=%5bVARIABLE%5d.%5bENTR%5d,%5bINDUSTRY%5d.%5bTOURISM_IND_ACCOMM_SVCS%5d,%5bCOUNTRY%5d.%5bBRA%5d&amp;ShowOnWeb=true" TargetMode="External"/><Relationship Id="rId52" Type="http://schemas.openxmlformats.org/officeDocument/2006/relationships/hyperlink" Target="http://stats.oecd.org/OECDStat_Metadata/ShowMetadata.ashx?Dataset=TOURISM_ENTR_EMPL&amp;Coords=%5bCOUNTRY%5d.%5bMKD%5d&amp;ShowOnWeb=true&amp;Lang=en" TargetMode="External"/><Relationship Id="rId60" Type="http://schemas.openxmlformats.org/officeDocument/2006/relationships/hyperlink" Target="http://stats.oecd.org/OECDStat_Metadata/ShowMetadata.ashx?Dataset=TOURISM_ENTR_EMPL&amp;Coords=%5bVARIABLE%5d.%5bENTR%5d,%5bINDUSTRY%5d.%5bTOURISM_IND_ACCOMM_SVCS%5d,%5bCOUNTRY%5d.%5bRUS%5d&amp;ShowOnWeb=true" TargetMode="External"/><Relationship Id="rId4" Type="http://schemas.openxmlformats.org/officeDocument/2006/relationships/hyperlink" Target="http://stats.oecd.org/OECDStat_Metadata/ShowMetadata.ashx?Dataset=TOURISM_ENTR_EMPL&amp;Coords=%5bVARIABLE%5d.%5bENTR%5d,%5bINDUSTRY%5d.%5bTOURISM_IND_ACCOMM_SVCS%5d,%5bCOUNTRY%5d.%5bBEL%5d&amp;ShowOnWeb=true" TargetMode="External"/><Relationship Id="rId9" Type="http://schemas.openxmlformats.org/officeDocument/2006/relationships/hyperlink" Target="http://stats.oecd.org/OECDStat_Metadata/ShowMetadata.ashx?Dataset=TOURISM_ENTR_EMPL&amp;Coords=%5bVARIABLE%5d.%5bENTR%5d,%5bINDUSTRY%5d.%5bTOURISM_IND_ACCOMM_SVCS%5d,%5bCOUNTRY%5d.%5bCHL%5d&amp;ShowOnWeb=tru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miau.my-x.hu/myx-free/coco/test/20509122019042418305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B81B-F3BD-4AEF-A56C-987B4E2A12A1}">
  <dimension ref="A1"/>
  <sheetViews>
    <sheetView workbookViewId="0">
      <selection activeCell="A4" sqref="A4"/>
    </sheetView>
  </sheetViews>
  <sheetFormatPr defaultRowHeight="14.5" x14ac:dyDescent="0.35"/>
  <sheetData>
    <row r="1" spans="1:1" x14ac:dyDescent="0.35">
      <c r="A1" s="1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EC27F-7249-4988-A359-6480C7E4D000}">
  <dimension ref="A1:M67"/>
  <sheetViews>
    <sheetView workbookViewId="0">
      <selection sqref="A1:M67"/>
    </sheetView>
  </sheetViews>
  <sheetFormatPr defaultRowHeight="14.5" x14ac:dyDescent="0.35"/>
  <sheetData>
    <row r="1" spans="1:13" x14ac:dyDescent="0.35">
      <c r="A1" s="13" t="s">
        <v>1</v>
      </c>
      <c r="B1" s="13" t="s">
        <v>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70" x14ac:dyDescent="0.35">
      <c r="A2" s="14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35">
      <c r="A3" s="29" t="s">
        <v>4</v>
      </c>
      <c r="B3" s="30"/>
      <c r="C3" s="31"/>
      <c r="D3" s="32" t="s">
        <v>5</v>
      </c>
      <c r="E3" s="33"/>
      <c r="F3" s="33"/>
      <c r="G3" s="33"/>
      <c r="H3" s="33"/>
      <c r="I3" s="33"/>
      <c r="J3" s="33"/>
      <c r="K3" s="33"/>
      <c r="L3" s="33"/>
      <c r="M3" s="34"/>
    </row>
    <row r="4" spans="1:13" x14ac:dyDescent="0.35">
      <c r="A4" s="29" t="s">
        <v>6</v>
      </c>
      <c r="B4" s="30"/>
      <c r="C4" s="31"/>
      <c r="D4" s="32" t="s">
        <v>7</v>
      </c>
      <c r="E4" s="33"/>
      <c r="F4" s="33"/>
      <c r="G4" s="33"/>
      <c r="H4" s="33"/>
      <c r="I4" s="33"/>
      <c r="J4" s="33"/>
      <c r="K4" s="33"/>
      <c r="L4" s="33"/>
      <c r="M4" s="34"/>
    </row>
    <row r="5" spans="1:13" x14ac:dyDescent="0.35">
      <c r="A5" s="35" t="s">
        <v>8</v>
      </c>
      <c r="B5" s="36"/>
      <c r="C5" s="37"/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</row>
    <row r="6" spans="1:13" x14ac:dyDescent="0.35">
      <c r="A6" s="16" t="s">
        <v>19</v>
      </c>
      <c r="B6" s="16" t="s">
        <v>20</v>
      </c>
      <c r="C6" s="17" t="s">
        <v>21</v>
      </c>
      <c r="D6" s="17" t="s">
        <v>21</v>
      </c>
      <c r="E6" s="17" t="s">
        <v>21</v>
      </c>
      <c r="F6" s="17" t="s">
        <v>21</v>
      </c>
      <c r="G6" s="17" t="s">
        <v>21</v>
      </c>
      <c r="H6" s="17" t="s">
        <v>21</v>
      </c>
      <c r="I6" s="17" t="s">
        <v>21</v>
      </c>
      <c r="J6" s="17" t="s">
        <v>21</v>
      </c>
      <c r="K6" s="17" t="s">
        <v>21</v>
      </c>
      <c r="L6" s="17" t="s">
        <v>21</v>
      </c>
      <c r="M6" s="17" t="s">
        <v>21</v>
      </c>
    </row>
    <row r="7" spans="1:13" ht="20" x14ac:dyDescent="0.35">
      <c r="A7" s="18" t="s">
        <v>22</v>
      </c>
      <c r="B7" s="18" t="s">
        <v>5</v>
      </c>
      <c r="C7" s="17" t="s">
        <v>23</v>
      </c>
      <c r="D7" s="19" t="s">
        <v>24</v>
      </c>
      <c r="E7" s="19" t="s">
        <v>24</v>
      </c>
      <c r="F7" s="19">
        <v>13518</v>
      </c>
      <c r="G7" s="19">
        <v>13444</v>
      </c>
      <c r="H7" s="19">
        <v>13254</v>
      </c>
      <c r="I7" s="19">
        <v>13271</v>
      </c>
      <c r="J7" s="19">
        <v>13006</v>
      </c>
      <c r="K7" s="19">
        <v>12846</v>
      </c>
      <c r="L7" s="19" t="s">
        <v>24</v>
      </c>
      <c r="M7" s="19" t="s">
        <v>24</v>
      </c>
    </row>
    <row r="8" spans="1:13" ht="20" x14ac:dyDescent="0.35">
      <c r="A8" s="18" t="s">
        <v>25</v>
      </c>
      <c r="B8" s="18" t="s">
        <v>5</v>
      </c>
      <c r="C8" s="17" t="s">
        <v>23</v>
      </c>
      <c r="D8" s="20" t="s">
        <v>24</v>
      </c>
      <c r="E8" s="20" t="s">
        <v>24</v>
      </c>
      <c r="F8" s="20" t="s">
        <v>24</v>
      </c>
      <c r="G8" s="20" t="s">
        <v>24</v>
      </c>
      <c r="H8" s="20" t="s">
        <v>24</v>
      </c>
      <c r="I8" s="20" t="s">
        <v>24</v>
      </c>
      <c r="J8" s="20" t="s">
        <v>24</v>
      </c>
      <c r="K8" s="20" t="s">
        <v>24</v>
      </c>
      <c r="L8" s="20" t="s">
        <v>24</v>
      </c>
      <c r="M8" s="20" t="s">
        <v>24</v>
      </c>
    </row>
    <row r="9" spans="1:13" ht="20" x14ac:dyDescent="0.35">
      <c r="A9" s="18" t="s">
        <v>26</v>
      </c>
      <c r="B9" s="18" t="s">
        <v>27</v>
      </c>
      <c r="C9" s="17" t="s">
        <v>23</v>
      </c>
      <c r="D9" s="19">
        <v>3536</v>
      </c>
      <c r="E9" s="19">
        <v>3527</v>
      </c>
      <c r="F9" s="19">
        <v>3546</v>
      </c>
      <c r="G9" s="19">
        <v>3506</v>
      </c>
      <c r="H9" s="19">
        <v>4548</v>
      </c>
      <c r="I9" s="19">
        <v>4691</v>
      </c>
      <c r="J9" s="19">
        <v>4857</v>
      </c>
      <c r="K9" s="19">
        <v>7990</v>
      </c>
      <c r="L9" s="19">
        <v>8210</v>
      </c>
      <c r="M9" s="19" t="s">
        <v>24</v>
      </c>
    </row>
    <row r="10" spans="1:13" ht="40" x14ac:dyDescent="0.35">
      <c r="A10" s="18" t="s">
        <v>28</v>
      </c>
      <c r="B10" s="18" t="s">
        <v>27</v>
      </c>
      <c r="C10" s="17" t="s">
        <v>23</v>
      </c>
      <c r="D10" s="20">
        <v>180</v>
      </c>
      <c r="E10" s="20">
        <v>176</v>
      </c>
      <c r="F10" s="20">
        <v>182</v>
      </c>
      <c r="G10" s="20">
        <v>196</v>
      </c>
      <c r="H10" s="20">
        <v>253</v>
      </c>
      <c r="I10" s="20">
        <v>255</v>
      </c>
      <c r="J10" s="20">
        <v>292</v>
      </c>
      <c r="K10" s="20">
        <v>274</v>
      </c>
      <c r="L10" s="20">
        <v>282</v>
      </c>
      <c r="M10" s="20">
        <v>306</v>
      </c>
    </row>
    <row r="11" spans="1:13" ht="20" x14ac:dyDescent="0.35">
      <c r="A11" s="18" t="s">
        <v>29</v>
      </c>
      <c r="B11" s="18" t="s">
        <v>27</v>
      </c>
      <c r="C11" s="17" t="s">
        <v>23</v>
      </c>
      <c r="D11" s="19">
        <v>2103</v>
      </c>
      <c r="E11" s="19">
        <v>2136</v>
      </c>
      <c r="F11" s="19">
        <v>2193</v>
      </c>
      <c r="G11" s="19">
        <v>2148</v>
      </c>
      <c r="H11" s="19">
        <v>2769</v>
      </c>
      <c r="I11" s="19">
        <v>2897</v>
      </c>
      <c r="J11" s="19">
        <v>3084</v>
      </c>
      <c r="K11" s="19">
        <v>4415</v>
      </c>
      <c r="L11" s="19">
        <v>4698</v>
      </c>
      <c r="M11" s="19">
        <v>5073</v>
      </c>
    </row>
    <row r="12" spans="1:13" ht="20" x14ac:dyDescent="0.35">
      <c r="A12" s="18" t="s">
        <v>30</v>
      </c>
      <c r="B12" s="18" t="s">
        <v>27</v>
      </c>
      <c r="C12" s="17" t="s">
        <v>23</v>
      </c>
      <c r="D12" s="20">
        <v>1253</v>
      </c>
      <c r="E12" s="20">
        <v>1215</v>
      </c>
      <c r="F12" s="20">
        <v>1171</v>
      </c>
      <c r="G12" s="20">
        <v>1162</v>
      </c>
      <c r="H12" s="20">
        <v>1526</v>
      </c>
      <c r="I12" s="20">
        <v>1539</v>
      </c>
      <c r="J12" s="20">
        <v>1481</v>
      </c>
      <c r="K12" s="20">
        <v>3301</v>
      </c>
      <c r="L12" s="20">
        <v>3230</v>
      </c>
      <c r="M12" s="20">
        <v>3191</v>
      </c>
    </row>
    <row r="13" spans="1:13" ht="20" x14ac:dyDescent="0.35">
      <c r="A13" s="18" t="s">
        <v>31</v>
      </c>
      <c r="B13" s="18" t="s">
        <v>27</v>
      </c>
      <c r="C13" s="17" t="s">
        <v>23</v>
      </c>
      <c r="D13" s="19">
        <v>17315</v>
      </c>
      <c r="E13" s="19">
        <v>17373</v>
      </c>
      <c r="F13" s="19">
        <v>17204</v>
      </c>
      <c r="G13" s="19">
        <v>16933</v>
      </c>
      <c r="H13" s="19">
        <v>16835</v>
      </c>
      <c r="I13" s="19">
        <v>17790</v>
      </c>
      <c r="J13" s="19">
        <v>19411</v>
      </c>
      <c r="K13" s="19">
        <v>19575</v>
      </c>
      <c r="L13" s="19">
        <v>19817</v>
      </c>
      <c r="M13" s="19">
        <v>20292</v>
      </c>
    </row>
    <row r="14" spans="1:13" ht="20" x14ac:dyDescent="0.35">
      <c r="A14" s="18" t="s">
        <v>32</v>
      </c>
      <c r="B14" s="18" t="s">
        <v>5</v>
      </c>
      <c r="C14" s="17" t="s">
        <v>23</v>
      </c>
      <c r="D14" s="20" t="s">
        <v>24</v>
      </c>
      <c r="E14" s="20" t="s">
        <v>24</v>
      </c>
      <c r="F14" s="20" t="s">
        <v>24</v>
      </c>
      <c r="G14" s="20" t="s">
        <v>24</v>
      </c>
      <c r="H14" s="20" t="s">
        <v>24</v>
      </c>
      <c r="I14" s="20" t="s">
        <v>24</v>
      </c>
      <c r="J14" s="20" t="s">
        <v>24</v>
      </c>
      <c r="K14" s="20" t="s">
        <v>24</v>
      </c>
      <c r="L14" s="20" t="s">
        <v>24</v>
      </c>
      <c r="M14" s="20" t="s">
        <v>24</v>
      </c>
    </row>
    <row r="15" spans="1:13" ht="20" x14ac:dyDescent="0.35">
      <c r="A15" s="18" t="s">
        <v>33</v>
      </c>
      <c r="B15" s="18" t="s">
        <v>27</v>
      </c>
      <c r="C15" s="17" t="s">
        <v>23</v>
      </c>
      <c r="D15" s="19">
        <v>9267</v>
      </c>
      <c r="E15" s="19">
        <v>9431</v>
      </c>
      <c r="F15" s="19">
        <v>9499</v>
      </c>
      <c r="G15" s="19">
        <v>9218</v>
      </c>
      <c r="H15" s="19">
        <v>8964</v>
      </c>
      <c r="I15" s="19">
        <v>8645</v>
      </c>
      <c r="J15" s="19">
        <v>8618</v>
      </c>
      <c r="K15" s="19">
        <v>8703</v>
      </c>
      <c r="L15" s="19">
        <v>9126</v>
      </c>
      <c r="M15" s="19" t="s">
        <v>24</v>
      </c>
    </row>
    <row r="16" spans="1:13" ht="20" x14ac:dyDescent="0.35">
      <c r="A16" s="18" t="s">
        <v>34</v>
      </c>
      <c r="B16" s="18" t="s">
        <v>5</v>
      </c>
      <c r="C16" s="17" t="s">
        <v>23</v>
      </c>
      <c r="D16" s="20" t="s">
        <v>24</v>
      </c>
      <c r="E16" s="20" t="s">
        <v>24</v>
      </c>
      <c r="F16" s="20" t="s">
        <v>24</v>
      </c>
      <c r="G16" s="20" t="s">
        <v>24</v>
      </c>
      <c r="H16" s="20" t="s">
        <v>24</v>
      </c>
      <c r="I16" s="20" t="s">
        <v>24</v>
      </c>
      <c r="J16" s="20" t="s">
        <v>24</v>
      </c>
      <c r="K16" s="20" t="s">
        <v>24</v>
      </c>
      <c r="L16" s="20" t="s">
        <v>24</v>
      </c>
      <c r="M16" s="20" t="s">
        <v>24</v>
      </c>
    </row>
    <row r="17" spans="1:13" ht="20" x14ac:dyDescent="0.35">
      <c r="A17" s="18" t="s">
        <v>35</v>
      </c>
      <c r="B17" s="18" t="s">
        <v>5</v>
      </c>
      <c r="C17" s="17" t="s">
        <v>23</v>
      </c>
      <c r="D17" s="19">
        <v>1048</v>
      </c>
      <c r="E17" s="19">
        <v>1091</v>
      </c>
      <c r="F17" s="19">
        <v>1141</v>
      </c>
      <c r="G17" s="19">
        <v>1158</v>
      </c>
      <c r="H17" s="19">
        <v>1238</v>
      </c>
      <c r="I17" s="19">
        <v>1320</v>
      </c>
      <c r="J17" s="19">
        <v>1419</v>
      </c>
      <c r="K17" s="19">
        <v>1417</v>
      </c>
      <c r="L17" s="19">
        <v>1454</v>
      </c>
      <c r="M17" s="19">
        <v>1500</v>
      </c>
    </row>
    <row r="18" spans="1:13" ht="20" x14ac:dyDescent="0.35">
      <c r="A18" s="18" t="s">
        <v>36</v>
      </c>
      <c r="B18" s="18" t="s">
        <v>27</v>
      </c>
      <c r="C18" s="17" t="s">
        <v>23</v>
      </c>
      <c r="D18" s="20" t="s">
        <v>24</v>
      </c>
      <c r="E18" s="20" t="s">
        <v>24</v>
      </c>
      <c r="F18" s="20" t="s">
        <v>24</v>
      </c>
      <c r="G18" s="20" t="s">
        <v>24</v>
      </c>
      <c r="H18" s="20" t="s">
        <v>24</v>
      </c>
      <c r="I18" s="20" t="s">
        <v>24</v>
      </c>
      <c r="J18" s="20" t="s">
        <v>24</v>
      </c>
      <c r="K18" s="20" t="s">
        <v>24</v>
      </c>
      <c r="L18" s="20" t="s">
        <v>24</v>
      </c>
      <c r="M18" s="20" t="s">
        <v>24</v>
      </c>
    </row>
    <row r="19" spans="1:13" ht="20" x14ac:dyDescent="0.35">
      <c r="A19" s="18" t="s">
        <v>37</v>
      </c>
      <c r="B19" s="18" t="s">
        <v>5</v>
      </c>
      <c r="C19" s="17" t="s">
        <v>23</v>
      </c>
      <c r="D19" s="19">
        <v>35414</v>
      </c>
      <c r="E19" s="19">
        <v>32415</v>
      </c>
      <c r="F19" s="19">
        <v>36293</v>
      </c>
      <c r="G19" s="19">
        <v>41295</v>
      </c>
      <c r="H19" s="19">
        <v>44868</v>
      </c>
      <c r="I19" s="19">
        <v>45262</v>
      </c>
      <c r="J19" s="19">
        <v>49265</v>
      </c>
      <c r="K19" s="19">
        <v>51319</v>
      </c>
      <c r="L19" s="19">
        <v>51583</v>
      </c>
      <c r="M19" s="19" t="s">
        <v>24</v>
      </c>
    </row>
    <row r="20" spans="1:13" ht="20" x14ac:dyDescent="0.35">
      <c r="A20" s="21" t="s">
        <v>38</v>
      </c>
      <c r="B20" s="18" t="s">
        <v>5</v>
      </c>
      <c r="C20" s="17" t="s">
        <v>23</v>
      </c>
      <c r="D20" s="20" t="s">
        <v>24</v>
      </c>
      <c r="E20" s="20" t="s">
        <v>24</v>
      </c>
      <c r="F20" s="20" t="s">
        <v>24</v>
      </c>
      <c r="G20" s="20" t="s">
        <v>24</v>
      </c>
      <c r="H20" s="20" t="s">
        <v>24</v>
      </c>
      <c r="I20" s="20" t="s">
        <v>24</v>
      </c>
      <c r="J20" s="20" t="s">
        <v>24</v>
      </c>
      <c r="K20" s="20" t="s">
        <v>24</v>
      </c>
      <c r="L20" s="20" t="s">
        <v>24</v>
      </c>
      <c r="M20" s="20" t="s">
        <v>24</v>
      </c>
    </row>
    <row r="21" spans="1:13" ht="20" x14ac:dyDescent="0.35">
      <c r="A21" s="18" t="s">
        <v>39</v>
      </c>
      <c r="B21" s="18" t="s">
        <v>27</v>
      </c>
      <c r="C21" s="17" t="s">
        <v>23</v>
      </c>
      <c r="D21" s="19" t="s">
        <v>24</v>
      </c>
      <c r="E21" s="19" t="s">
        <v>24</v>
      </c>
      <c r="F21" s="19" t="s">
        <v>24</v>
      </c>
      <c r="G21" s="19" t="s">
        <v>24</v>
      </c>
      <c r="H21" s="19" t="s">
        <v>24</v>
      </c>
      <c r="I21" s="19" t="s">
        <v>24</v>
      </c>
      <c r="J21" s="19">
        <v>39747</v>
      </c>
      <c r="K21" s="19">
        <v>46250</v>
      </c>
      <c r="L21" s="19">
        <v>48864</v>
      </c>
      <c r="M21" s="19">
        <v>49693</v>
      </c>
    </row>
    <row r="22" spans="1:13" ht="20" x14ac:dyDescent="0.35">
      <c r="A22" s="18" t="s">
        <v>40</v>
      </c>
      <c r="B22" s="18" t="s">
        <v>5</v>
      </c>
      <c r="C22" s="17" t="s">
        <v>23</v>
      </c>
      <c r="D22" s="20">
        <v>33562</v>
      </c>
      <c r="E22" s="20">
        <v>33863</v>
      </c>
      <c r="F22" s="20">
        <v>33643</v>
      </c>
      <c r="G22" s="20">
        <v>33387</v>
      </c>
      <c r="H22" s="20">
        <v>33115</v>
      </c>
      <c r="I22" s="20">
        <v>33013</v>
      </c>
      <c r="J22" s="20">
        <v>32781</v>
      </c>
      <c r="K22" s="20">
        <v>32993</v>
      </c>
      <c r="L22" s="20">
        <v>33800</v>
      </c>
      <c r="M22" s="20">
        <v>35712</v>
      </c>
    </row>
    <row r="23" spans="1:13" ht="20" x14ac:dyDescent="0.35">
      <c r="A23" s="18" t="s">
        <v>41</v>
      </c>
      <c r="B23" s="18" t="s">
        <v>5</v>
      </c>
      <c r="C23" s="17" t="s">
        <v>23</v>
      </c>
      <c r="D23" s="19">
        <v>192</v>
      </c>
      <c r="E23" s="19">
        <v>208</v>
      </c>
      <c r="F23" s="19">
        <v>221</v>
      </c>
      <c r="G23" s="19">
        <v>245</v>
      </c>
      <c r="H23" s="19">
        <v>271</v>
      </c>
      <c r="I23" s="19">
        <v>304</v>
      </c>
      <c r="J23" s="19">
        <v>352</v>
      </c>
      <c r="K23" s="19">
        <v>422</v>
      </c>
      <c r="L23" s="19">
        <v>483</v>
      </c>
      <c r="M23" s="19">
        <v>550</v>
      </c>
    </row>
    <row r="24" spans="1:13" ht="20" x14ac:dyDescent="0.35">
      <c r="A24" s="18" t="s">
        <v>42</v>
      </c>
      <c r="B24" s="18" t="s">
        <v>5</v>
      </c>
      <c r="C24" s="17" t="s">
        <v>23</v>
      </c>
      <c r="D24" s="20">
        <v>16951</v>
      </c>
      <c r="E24" s="20">
        <v>16939</v>
      </c>
      <c r="F24" s="20">
        <v>16994</v>
      </c>
      <c r="G24" s="20">
        <v>17105</v>
      </c>
      <c r="H24" s="20">
        <v>17264</v>
      </c>
      <c r="I24" s="20">
        <v>17285</v>
      </c>
      <c r="J24" s="20">
        <v>17180</v>
      </c>
      <c r="K24" s="20">
        <v>17708</v>
      </c>
      <c r="L24" s="20">
        <v>17765</v>
      </c>
      <c r="M24" s="20" t="s">
        <v>24</v>
      </c>
    </row>
    <row r="25" spans="1:13" ht="20" x14ac:dyDescent="0.35">
      <c r="A25" s="21" t="s">
        <v>43</v>
      </c>
      <c r="B25" s="18" t="s">
        <v>27</v>
      </c>
      <c r="C25" s="17" t="s">
        <v>23</v>
      </c>
      <c r="D25" s="19">
        <v>2133</v>
      </c>
      <c r="E25" s="19">
        <v>1678</v>
      </c>
      <c r="F25" s="19">
        <v>1669</v>
      </c>
      <c r="G25" s="19">
        <v>1704</v>
      </c>
      <c r="H25" s="19">
        <v>1665</v>
      </c>
      <c r="I25" s="19">
        <v>1676</v>
      </c>
      <c r="J25" s="19">
        <v>1632</v>
      </c>
      <c r="K25" s="19">
        <v>1577</v>
      </c>
      <c r="L25" s="19">
        <v>1585</v>
      </c>
      <c r="M25" s="19">
        <v>1572</v>
      </c>
    </row>
    <row r="26" spans="1:13" ht="20" x14ac:dyDescent="0.35">
      <c r="A26" s="18" t="s">
        <v>44</v>
      </c>
      <c r="B26" s="18" t="s">
        <v>27</v>
      </c>
      <c r="C26" s="17" t="s">
        <v>23</v>
      </c>
      <c r="D26" s="20">
        <v>140263</v>
      </c>
      <c r="E26" s="20">
        <v>145430</v>
      </c>
      <c r="F26" s="20">
        <v>150315</v>
      </c>
      <c r="G26" s="20">
        <v>153723</v>
      </c>
      <c r="H26" s="20">
        <v>157228</v>
      </c>
      <c r="I26" s="20">
        <v>157521</v>
      </c>
      <c r="J26" s="20">
        <v>158412</v>
      </c>
      <c r="K26" s="20">
        <v>167718</v>
      </c>
      <c r="L26" s="20">
        <v>178449</v>
      </c>
      <c r="M26" s="20">
        <v>204903</v>
      </c>
    </row>
    <row r="27" spans="1:13" ht="20" x14ac:dyDescent="0.35">
      <c r="A27" s="18" t="s">
        <v>45</v>
      </c>
      <c r="B27" s="18" t="s">
        <v>5</v>
      </c>
      <c r="C27" s="17" t="s">
        <v>23</v>
      </c>
      <c r="D27" s="19" t="s">
        <v>24</v>
      </c>
      <c r="E27" s="19" t="s">
        <v>24</v>
      </c>
      <c r="F27" s="19" t="s">
        <v>24</v>
      </c>
      <c r="G27" s="19" t="s">
        <v>24</v>
      </c>
      <c r="H27" s="19" t="s">
        <v>24</v>
      </c>
      <c r="I27" s="19" t="s">
        <v>24</v>
      </c>
      <c r="J27" s="19" t="s">
        <v>24</v>
      </c>
      <c r="K27" s="19" t="s">
        <v>24</v>
      </c>
      <c r="L27" s="19" t="s">
        <v>24</v>
      </c>
      <c r="M27" s="19" t="s">
        <v>24</v>
      </c>
    </row>
    <row r="28" spans="1:13" ht="20" x14ac:dyDescent="0.35">
      <c r="A28" s="18" t="s">
        <v>46</v>
      </c>
      <c r="B28" s="18" t="s">
        <v>27</v>
      </c>
      <c r="C28" s="17" t="s">
        <v>23</v>
      </c>
      <c r="D28" s="20">
        <v>758</v>
      </c>
      <c r="E28" s="20">
        <v>844</v>
      </c>
      <c r="F28" s="20">
        <v>896</v>
      </c>
      <c r="G28" s="20">
        <v>920</v>
      </c>
      <c r="H28" s="20">
        <v>1073</v>
      </c>
      <c r="I28" s="20">
        <v>1074</v>
      </c>
      <c r="J28" s="20">
        <v>1278</v>
      </c>
      <c r="K28" s="20">
        <v>1503</v>
      </c>
      <c r="L28" s="20">
        <v>1716</v>
      </c>
      <c r="M28" s="20" t="s">
        <v>24</v>
      </c>
    </row>
    <row r="29" spans="1:13" ht="20" x14ac:dyDescent="0.35">
      <c r="A29" s="18" t="s">
        <v>47</v>
      </c>
      <c r="B29" s="18" t="s">
        <v>27</v>
      </c>
      <c r="C29" s="17" t="s">
        <v>23</v>
      </c>
      <c r="D29" s="19">
        <v>973</v>
      </c>
      <c r="E29" s="19">
        <v>965</v>
      </c>
      <c r="F29" s="19">
        <v>987</v>
      </c>
      <c r="G29" s="19">
        <v>991</v>
      </c>
      <c r="H29" s="19">
        <v>992</v>
      </c>
      <c r="I29" s="19">
        <v>1016</v>
      </c>
      <c r="J29" s="19">
        <v>1054</v>
      </c>
      <c r="K29" s="19">
        <v>1108</v>
      </c>
      <c r="L29" s="19">
        <v>1161</v>
      </c>
      <c r="M29" s="19" t="s">
        <v>24</v>
      </c>
    </row>
    <row r="30" spans="1:13" ht="20" x14ac:dyDescent="0.35">
      <c r="A30" s="18" t="s">
        <v>48</v>
      </c>
      <c r="B30" s="18" t="s">
        <v>5</v>
      </c>
      <c r="C30" s="17" t="s">
        <v>23</v>
      </c>
      <c r="D30" s="20">
        <v>1170</v>
      </c>
      <c r="E30" s="20">
        <v>1103</v>
      </c>
      <c r="F30" s="20">
        <v>1194</v>
      </c>
      <c r="G30" s="20">
        <v>1425</v>
      </c>
      <c r="H30" s="20">
        <v>1579</v>
      </c>
      <c r="I30" s="20">
        <v>1946</v>
      </c>
      <c r="J30" s="20">
        <v>2139</v>
      </c>
      <c r="K30" s="20">
        <v>2447</v>
      </c>
      <c r="L30" s="20">
        <v>2391</v>
      </c>
      <c r="M30" s="20" t="s">
        <v>24</v>
      </c>
    </row>
    <row r="31" spans="1:13" ht="20" x14ac:dyDescent="0.35">
      <c r="A31" s="18" t="s">
        <v>49</v>
      </c>
      <c r="B31" s="18" t="s">
        <v>27</v>
      </c>
      <c r="C31" s="17" t="s">
        <v>23</v>
      </c>
      <c r="D31" s="19">
        <v>513</v>
      </c>
      <c r="E31" s="19">
        <v>505</v>
      </c>
      <c r="F31" s="19">
        <v>499</v>
      </c>
      <c r="G31" s="19">
        <v>491</v>
      </c>
      <c r="H31" s="19">
        <v>480</v>
      </c>
      <c r="I31" s="19">
        <v>458</v>
      </c>
      <c r="J31" s="19">
        <v>432</v>
      </c>
      <c r="K31" s="19">
        <v>427</v>
      </c>
      <c r="L31" s="19">
        <v>433</v>
      </c>
      <c r="M31" s="19">
        <v>429</v>
      </c>
    </row>
    <row r="32" spans="1:13" ht="20" x14ac:dyDescent="0.35">
      <c r="A32" s="18" t="s">
        <v>50</v>
      </c>
      <c r="B32" s="18" t="s">
        <v>27</v>
      </c>
      <c r="C32" s="17" t="s">
        <v>23</v>
      </c>
      <c r="D32" s="20" t="s">
        <v>24</v>
      </c>
      <c r="E32" s="20" t="s">
        <v>24</v>
      </c>
      <c r="F32" s="20" t="s">
        <v>24</v>
      </c>
      <c r="G32" s="20" t="s">
        <v>24</v>
      </c>
      <c r="H32" s="20" t="s">
        <v>24</v>
      </c>
      <c r="I32" s="20" t="s">
        <v>24</v>
      </c>
      <c r="J32" s="20" t="s">
        <v>24</v>
      </c>
      <c r="K32" s="20" t="s">
        <v>24</v>
      </c>
      <c r="L32" s="20" t="s">
        <v>24</v>
      </c>
      <c r="M32" s="20" t="s">
        <v>24</v>
      </c>
    </row>
    <row r="33" spans="1:13" ht="20" x14ac:dyDescent="0.35">
      <c r="A33" s="18" t="s">
        <v>51</v>
      </c>
      <c r="B33" s="18" t="s">
        <v>21</v>
      </c>
      <c r="C33" s="17" t="s">
        <v>23</v>
      </c>
      <c r="D33" s="19" t="s">
        <v>24</v>
      </c>
      <c r="E33" s="19" t="s">
        <v>24</v>
      </c>
      <c r="F33" s="19" t="s">
        <v>24</v>
      </c>
      <c r="G33" s="19" t="s">
        <v>24</v>
      </c>
      <c r="H33" s="19" t="s">
        <v>24</v>
      </c>
      <c r="I33" s="19" t="s">
        <v>24</v>
      </c>
      <c r="J33" s="19" t="s">
        <v>24</v>
      </c>
      <c r="K33" s="19" t="s">
        <v>24</v>
      </c>
      <c r="L33" s="19" t="s">
        <v>24</v>
      </c>
      <c r="M33" s="19">
        <v>8495</v>
      </c>
    </row>
    <row r="34" spans="1:13" ht="20" x14ac:dyDescent="0.35">
      <c r="A34" s="18" t="s">
        <v>52</v>
      </c>
      <c r="B34" s="18" t="s">
        <v>27</v>
      </c>
      <c r="C34" s="17" t="s">
        <v>23</v>
      </c>
      <c r="D34" s="20">
        <v>4638</v>
      </c>
      <c r="E34" s="20">
        <v>4674</v>
      </c>
      <c r="F34" s="20">
        <v>4713</v>
      </c>
      <c r="G34" s="20">
        <v>4686</v>
      </c>
      <c r="H34" s="20">
        <v>4629</v>
      </c>
      <c r="I34" s="20">
        <v>4629</v>
      </c>
      <c r="J34" s="20">
        <v>4743</v>
      </c>
      <c r="K34" s="20">
        <v>4770</v>
      </c>
      <c r="L34" s="20">
        <v>4905</v>
      </c>
      <c r="M34" s="20">
        <v>5124</v>
      </c>
    </row>
    <row r="35" spans="1:13" ht="20" x14ac:dyDescent="0.35">
      <c r="A35" s="18" t="s">
        <v>53</v>
      </c>
      <c r="B35" s="18" t="s">
        <v>27</v>
      </c>
      <c r="C35" s="17" t="s">
        <v>23</v>
      </c>
      <c r="D35" s="19">
        <v>3042</v>
      </c>
      <c r="E35" s="19">
        <v>3087</v>
      </c>
      <c r="F35" s="19">
        <v>3086</v>
      </c>
      <c r="G35" s="19">
        <v>3112</v>
      </c>
      <c r="H35" s="19">
        <v>3209</v>
      </c>
      <c r="I35" s="19">
        <v>3172</v>
      </c>
      <c r="J35" s="19">
        <v>3262</v>
      </c>
      <c r="K35" s="19">
        <v>3273</v>
      </c>
      <c r="L35" s="19">
        <v>3302</v>
      </c>
      <c r="M35" s="19" t="s">
        <v>24</v>
      </c>
    </row>
    <row r="36" spans="1:13" ht="20" x14ac:dyDescent="0.35">
      <c r="A36" s="18" t="s">
        <v>54</v>
      </c>
      <c r="B36" s="18" t="s">
        <v>27</v>
      </c>
      <c r="C36" s="17" t="s">
        <v>23</v>
      </c>
      <c r="D36" s="20">
        <v>6857</v>
      </c>
      <c r="E36" s="20">
        <v>6992</v>
      </c>
      <c r="F36" s="20">
        <v>7206</v>
      </c>
      <c r="G36" s="20">
        <v>7039</v>
      </c>
      <c r="H36" s="20">
        <v>9483</v>
      </c>
      <c r="I36" s="20">
        <v>9775</v>
      </c>
      <c r="J36" s="20">
        <v>9885</v>
      </c>
      <c r="K36" s="20">
        <v>10024</v>
      </c>
      <c r="L36" s="20">
        <v>10509</v>
      </c>
      <c r="M36" s="20">
        <v>10681</v>
      </c>
    </row>
    <row r="37" spans="1:13" ht="20" x14ac:dyDescent="0.35">
      <c r="A37" s="18" t="s">
        <v>55</v>
      </c>
      <c r="B37" s="18" t="s">
        <v>5</v>
      </c>
      <c r="C37" s="17" t="s">
        <v>23</v>
      </c>
      <c r="D37" s="19">
        <v>6487</v>
      </c>
      <c r="E37" s="19">
        <v>6512</v>
      </c>
      <c r="F37" s="19">
        <v>6478</v>
      </c>
      <c r="G37" s="19">
        <v>7106</v>
      </c>
      <c r="H37" s="19">
        <v>7324</v>
      </c>
      <c r="I37" s="19">
        <v>7630</v>
      </c>
      <c r="J37" s="19">
        <v>9660</v>
      </c>
      <c r="K37" s="19">
        <v>16394</v>
      </c>
      <c r="L37" s="19">
        <v>21861</v>
      </c>
      <c r="M37" s="19" t="s">
        <v>24</v>
      </c>
    </row>
    <row r="38" spans="1:13" ht="20" x14ac:dyDescent="0.35">
      <c r="A38" s="18" t="s">
        <v>56</v>
      </c>
      <c r="B38" s="18" t="s">
        <v>5</v>
      </c>
      <c r="C38" s="17" t="s">
        <v>23</v>
      </c>
      <c r="D38" s="20">
        <v>2692</v>
      </c>
      <c r="E38" s="20">
        <v>2916</v>
      </c>
      <c r="F38" s="20">
        <v>2961</v>
      </c>
      <c r="G38" s="20">
        <v>2998</v>
      </c>
      <c r="H38" s="20">
        <v>2862</v>
      </c>
      <c r="I38" s="20">
        <v>2712</v>
      </c>
      <c r="J38" s="20">
        <v>2811</v>
      </c>
      <c r="K38" s="20">
        <v>2687</v>
      </c>
      <c r="L38" s="20">
        <v>3257</v>
      </c>
      <c r="M38" s="20" t="s">
        <v>24</v>
      </c>
    </row>
    <row r="39" spans="1:13" ht="20" x14ac:dyDescent="0.35">
      <c r="A39" s="18" t="s">
        <v>57</v>
      </c>
      <c r="B39" s="18" t="s">
        <v>5</v>
      </c>
      <c r="C39" s="17" t="s">
        <v>23</v>
      </c>
      <c r="D39" s="19">
        <v>870</v>
      </c>
      <c r="E39" s="19">
        <v>968</v>
      </c>
      <c r="F39" s="19">
        <v>1027</v>
      </c>
      <c r="G39" s="19">
        <v>1076</v>
      </c>
      <c r="H39" s="19">
        <v>1160</v>
      </c>
      <c r="I39" s="19">
        <v>2264</v>
      </c>
      <c r="J39" s="19">
        <v>2177</v>
      </c>
      <c r="K39" s="19">
        <v>2425</v>
      </c>
      <c r="L39" s="19">
        <v>2539</v>
      </c>
      <c r="M39" s="19" t="s">
        <v>24</v>
      </c>
    </row>
    <row r="40" spans="1:13" ht="20" x14ac:dyDescent="0.35">
      <c r="A40" s="18" t="s">
        <v>58</v>
      </c>
      <c r="B40" s="18" t="s">
        <v>27</v>
      </c>
      <c r="C40" s="17" t="s">
        <v>23</v>
      </c>
      <c r="D40" s="20">
        <v>153844</v>
      </c>
      <c r="E40" s="20">
        <v>156311</v>
      </c>
      <c r="F40" s="20">
        <v>158971</v>
      </c>
      <c r="G40" s="20">
        <v>161555</v>
      </c>
      <c r="H40" s="20">
        <v>167119</v>
      </c>
      <c r="I40" s="20">
        <v>169170</v>
      </c>
      <c r="J40" s="20">
        <v>177947</v>
      </c>
      <c r="K40" s="20">
        <v>191646</v>
      </c>
      <c r="L40" s="20">
        <v>204213</v>
      </c>
      <c r="M40" s="20">
        <v>216343</v>
      </c>
    </row>
    <row r="41" spans="1:13" ht="20" x14ac:dyDescent="0.35">
      <c r="A41" s="18" t="s">
        <v>59</v>
      </c>
      <c r="B41" s="18" t="s">
        <v>5</v>
      </c>
      <c r="C41" s="17" t="s">
        <v>23</v>
      </c>
      <c r="D41" s="19" t="s">
        <v>24</v>
      </c>
      <c r="E41" s="19" t="s">
        <v>24</v>
      </c>
      <c r="F41" s="19" t="s">
        <v>24</v>
      </c>
      <c r="G41" s="19" t="s">
        <v>24</v>
      </c>
      <c r="H41" s="19" t="s">
        <v>24</v>
      </c>
      <c r="I41" s="19" t="s">
        <v>24</v>
      </c>
      <c r="J41" s="19" t="s">
        <v>24</v>
      </c>
      <c r="K41" s="19" t="s">
        <v>24</v>
      </c>
      <c r="L41" s="19" t="s">
        <v>24</v>
      </c>
      <c r="M41" s="19" t="s">
        <v>24</v>
      </c>
    </row>
    <row r="42" spans="1:13" ht="20" x14ac:dyDescent="0.35">
      <c r="A42" s="18" t="s">
        <v>60</v>
      </c>
      <c r="B42" s="18" t="s">
        <v>27</v>
      </c>
      <c r="C42" s="17" t="s">
        <v>23</v>
      </c>
      <c r="D42" s="20" t="s">
        <v>24</v>
      </c>
      <c r="E42" s="20" t="s">
        <v>24</v>
      </c>
      <c r="F42" s="20" t="s">
        <v>24</v>
      </c>
      <c r="G42" s="20" t="s">
        <v>24</v>
      </c>
      <c r="H42" s="20" t="s">
        <v>24</v>
      </c>
      <c r="I42" s="20" t="s">
        <v>24</v>
      </c>
      <c r="J42" s="20" t="s">
        <v>24</v>
      </c>
      <c r="K42" s="20" t="s">
        <v>24</v>
      </c>
      <c r="L42" s="20">
        <v>41318.832999999999</v>
      </c>
      <c r="M42" s="20">
        <v>40280.332999999999</v>
      </c>
    </row>
    <row r="43" spans="1:13" ht="20" x14ac:dyDescent="0.35">
      <c r="A43" s="18" t="s">
        <v>61</v>
      </c>
      <c r="B43" s="18" t="s">
        <v>5</v>
      </c>
      <c r="C43" s="17" t="s">
        <v>23</v>
      </c>
      <c r="D43" s="19" t="s">
        <v>24</v>
      </c>
      <c r="E43" s="19">
        <v>8807</v>
      </c>
      <c r="F43" s="19">
        <v>10064</v>
      </c>
      <c r="G43" s="19">
        <v>9880</v>
      </c>
      <c r="H43" s="19">
        <v>10921</v>
      </c>
      <c r="I43" s="19">
        <v>11818</v>
      </c>
      <c r="J43" s="19">
        <v>13130</v>
      </c>
      <c r="K43" s="19">
        <v>13977</v>
      </c>
      <c r="L43" s="19">
        <v>14869</v>
      </c>
      <c r="M43" s="19">
        <v>16629</v>
      </c>
    </row>
    <row r="44" spans="1:13" ht="20" x14ac:dyDescent="0.35">
      <c r="A44" s="18" t="s">
        <v>62</v>
      </c>
      <c r="B44" s="18" t="s">
        <v>5</v>
      </c>
      <c r="C44" s="17" t="s">
        <v>23</v>
      </c>
      <c r="D44" s="20">
        <v>15726</v>
      </c>
      <c r="E44" s="20">
        <v>15157</v>
      </c>
      <c r="F44" s="20">
        <v>15075</v>
      </c>
      <c r="G44" s="20">
        <v>15161</v>
      </c>
      <c r="H44" s="20">
        <v>15205</v>
      </c>
      <c r="I44" s="20">
        <v>15365</v>
      </c>
      <c r="J44" s="20">
        <v>15513</v>
      </c>
      <c r="K44" s="20">
        <v>15842</v>
      </c>
      <c r="L44" s="20">
        <v>16809</v>
      </c>
      <c r="M44" s="20" t="s">
        <v>24</v>
      </c>
    </row>
    <row r="45" spans="1:13" ht="20" x14ac:dyDescent="0.35">
      <c r="A45" s="18" t="s">
        <v>63</v>
      </c>
      <c r="B45" s="18" t="s">
        <v>27</v>
      </c>
      <c r="C45" s="17" t="s">
        <v>23</v>
      </c>
      <c r="D45" s="19">
        <v>55523</v>
      </c>
      <c r="E45" s="19">
        <v>55777</v>
      </c>
      <c r="F45" s="19">
        <v>56088</v>
      </c>
      <c r="G45" s="19">
        <v>56422</v>
      </c>
      <c r="H45" s="19">
        <v>56815</v>
      </c>
      <c r="I45" s="19">
        <v>57383</v>
      </c>
      <c r="J45" s="19">
        <v>57966</v>
      </c>
      <c r="K45" s="19">
        <v>58556</v>
      </c>
      <c r="L45" s="19">
        <v>59349</v>
      </c>
      <c r="M45" s="19" t="s">
        <v>24</v>
      </c>
    </row>
    <row r="46" spans="1:13" ht="20" x14ac:dyDescent="0.35">
      <c r="A46" s="18" t="s">
        <v>64</v>
      </c>
      <c r="B46" s="18" t="s">
        <v>21</v>
      </c>
      <c r="C46" s="17" t="s">
        <v>21</v>
      </c>
      <c r="D46" s="20" t="s">
        <v>24</v>
      </c>
      <c r="E46" s="20" t="s">
        <v>24</v>
      </c>
      <c r="F46" s="20" t="s">
        <v>24</v>
      </c>
      <c r="G46" s="20" t="s">
        <v>24</v>
      </c>
      <c r="H46" s="20" t="s">
        <v>24</v>
      </c>
      <c r="I46" s="20" t="s">
        <v>24</v>
      </c>
      <c r="J46" s="20" t="s">
        <v>24</v>
      </c>
      <c r="K46" s="20" t="s">
        <v>24</v>
      </c>
      <c r="L46" s="20" t="s">
        <v>24</v>
      </c>
      <c r="M46" s="20" t="s">
        <v>24</v>
      </c>
    </row>
    <row r="47" spans="1:13" ht="20" x14ac:dyDescent="0.35">
      <c r="A47" s="18" t="s">
        <v>65</v>
      </c>
      <c r="B47" s="18" t="s">
        <v>27</v>
      </c>
      <c r="C47" s="17" t="s">
        <v>23</v>
      </c>
      <c r="D47" s="19" t="s">
        <v>24</v>
      </c>
      <c r="E47" s="19" t="s">
        <v>24</v>
      </c>
      <c r="F47" s="19" t="s">
        <v>24</v>
      </c>
      <c r="G47" s="19" t="s">
        <v>24</v>
      </c>
      <c r="H47" s="19" t="s">
        <v>24</v>
      </c>
      <c r="I47" s="19" t="s">
        <v>24</v>
      </c>
      <c r="J47" s="19" t="s">
        <v>24</v>
      </c>
      <c r="K47" s="19" t="s">
        <v>24</v>
      </c>
      <c r="L47" s="19" t="s">
        <v>24</v>
      </c>
      <c r="M47" s="19" t="s">
        <v>24</v>
      </c>
    </row>
    <row r="48" spans="1:13" ht="20" x14ac:dyDescent="0.35">
      <c r="A48" s="18" t="s">
        <v>66</v>
      </c>
      <c r="B48" s="18" t="s">
        <v>27</v>
      </c>
      <c r="C48" s="17" t="s">
        <v>23</v>
      </c>
      <c r="D48" s="20" t="s">
        <v>24</v>
      </c>
      <c r="E48" s="20">
        <v>24277</v>
      </c>
      <c r="F48" s="20">
        <v>25292</v>
      </c>
      <c r="G48" s="20">
        <v>26254</v>
      </c>
      <c r="H48" s="20">
        <v>27262</v>
      </c>
      <c r="I48" s="20">
        <v>28331</v>
      </c>
      <c r="J48" s="20">
        <v>29280</v>
      </c>
      <c r="K48" s="20">
        <v>29616</v>
      </c>
      <c r="L48" s="20">
        <v>29542</v>
      </c>
      <c r="M48" s="20">
        <v>29542</v>
      </c>
    </row>
    <row r="49" spans="1:13" ht="20" x14ac:dyDescent="0.35">
      <c r="A49" s="18" t="s">
        <v>67</v>
      </c>
      <c r="B49" s="18" t="s">
        <v>5</v>
      </c>
      <c r="C49" s="17" t="s">
        <v>23</v>
      </c>
      <c r="D49" s="19">
        <v>3217</v>
      </c>
      <c r="E49" s="19">
        <v>3533</v>
      </c>
      <c r="F49" s="19">
        <v>3540</v>
      </c>
      <c r="G49" s="19">
        <v>3776</v>
      </c>
      <c r="H49" s="19">
        <v>2758</v>
      </c>
      <c r="I49" s="19">
        <v>2953</v>
      </c>
      <c r="J49" s="19">
        <v>3163</v>
      </c>
      <c r="K49" s="19">
        <v>3202</v>
      </c>
      <c r="L49" s="19">
        <v>3331</v>
      </c>
      <c r="M49" s="19" t="s">
        <v>24</v>
      </c>
    </row>
    <row r="50" spans="1:13" ht="40" x14ac:dyDescent="0.35">
      <c r="A50" s="18" t="s">
        <v>68</v>
      </c>
      <c r="B50" s="18" t="s">
        <v>27</v>
      </c>
      <c r="C50" s="17" t="s">
        <v>23</v>
      </c>
      <c r="D50" s="20" t="s">
        <v>24</v>
      </c>
      <c r="E50" s="20" t="s">
        <v>24</v>
      </c>
      <c r="F50" s="20" t="s">
        <v>24</v>
      </c>
      <c r="G50" s="20" t="s">
        <v>24</v>
      </c>
      <c r="H50" s="20" t="s">
        <v>24</v>
      </c>
      <c r="I50" s="20" t="s">
        <v>24</v>
      </c>
      <c r="J50" s="20" t="s">
        <v>24</v>
      </c>
      <c r="K50" s="20" t="s">
        <v>24</v>
      </c>
      <c r="L50" s="20" t="s">
        <v>24</v>
      </c>
      <c r="M50" s="20" t="s">
        <v>24</v>
      </c>
    </row>
    <row r="51" spans="1:13" ht="20" x14ac:dyDescent="0.35">
      <c r="A51" s="18" t="s">
        <v>69</v>
      </c>
      <c r="B51" s="18" t="s">
        <v>27</v>
      </c>
      <c r="C51" s="17" t="s">
        <v>23</v>
      </c>
      <c r="D51" s="19" t="s">
        <v>24</v>
      </c>
      <c r="E51" s="19" t="s">
        <v>24</v>
      </c>
      <c r="F51" s="19" t="s">
        <v>24</v>
      </c>
      <c r="G51" s="19" t="s">
        <v>24</v>
      </c>
      <c r="H51" s="19" t="s">
        <v>24</v>
      </c>
      <c r="I51" s="19" t="s">
        <v>24</v>
      </c>
      <c r="J51" s="19" t="s">
        <v>24</v>
      </c>
      <c r="K51" s="19" t="s">
        <v>24</v>
      </c>
      <c r="L51" s="19" t="s">
        <v>24</v>
      </c>
      <c r="M51" s="19" t="s">
        <v>24</v>
      </c>
    </row>
    <row r="52" spans="1:13" ht="20" x14ac:dyDescent="0.35">
      <c r="A52" s="18" t="s">
        <v>70</v>
      </c>
      <c r="B52" s="18" t="s">
        <v>27</v>
      </c>
      <c r="C52" s="17" t="s">
        <v>23</v>
      </c>
      <c r="D52" s="20" t="s">
        <v>24</v>
      </c>
      <c r="E52" s="20" t="s">
        <v>24</v>
      </c>
      <c r="F52" s="20" t="s">
        <v>24</v>
      </c>
      <c r="G52" s="20" t="s">
        <v>24</v>
      </c>
      <c r="H52" s="20" t="s">
        <v>24</v>
      </c>
      <c r="I52" s="20" t="s">
        <v>24</v>
      </c>
      <c r="J52" s="20" t="s">
        <v>24</v>
      </c>
      <c r="K52" s="20" t="s">
        <v>24</v>
      </c>
      <c r="L52" s="20" t="s">
        <v>24</v>
      </c>
      <c r="M52" s="20" t="s">
        <v>24</v>
      </c>
    </row>
    <row r="53" spans="1:13" ht="20" x14ac:dyDescent="0.35">
      <c r="A53" s="21" t="s">
        <v>71</v>
      </c>
      <c r="B53" s="18" t="s">
        <v>5</v>
      </c>
      <c r="C53" s="17" t="s">
        <v>23</v>
      </c>
      <c r="D53" s="19">
        <v>2526</v>
      </c>
      <c r="E53" s="19">
        <v>2718</v>
      </c>
      <c r="F53" s="19">
        <v>2631</v>
      </c>
      <c r="G53" s="19">
        <v>2533</v>
      </c>
      <c r="H53" s="19">
        <v>2504</v>
      </c>
      <c r="I53" s="19">
        <v>2574</v>
      </c>
      <c r="J53" s="19">
        <v>2569</v>
      </c>
      <c r="K53" s="19">
        <v>2624</v>
      </c>
      <c r="L53" s="19">
        <v>2968</v>
      </c>
      <c r="M53" s="19" t="s">
        <v>24</v>
      </c>
    </row>
    <row r="54" spans="1:13" ht="20" x14ac:dyDescent="0.35">
      <c r="A54" s="18" t="s">
        <v>72</v>
      </c>
      <c r="B54" s="18" t="s">
        <v>27</v>
      </c>
      <c r="C54" s="17" t="s">
        <v>23</v>
      </c>
      <c r="D54" s="20">
        <v>1490</v>
      </c>
      <c r="E54" s="20">
        <v>1458</v>
      </c>
      <c r="F54" s="20">
        <v>1473</v>
      </c>
      <c r="G54" s="20">
        <v>1473</v>
      </c>
      <c r="H54" s="20">
        <v>1267</v>
      </c>
      <c r="I54" s="20">
        <v>1339</v>
      </c>
      <c r="J54" s="20">
        <v>1261</v>
      </c>
      <c r="K54" s="20">
        <v>1267</v>
      </c>
      <c r="L54" s="20">
        <v>1239</v>
      </c>
      <c r="M54" s="20" t="s">
        <v>24</v>
      </c>
    </row>
    <row r="55" spans="1:13" ht="50" x14ac:dyDescent="0.35">
      <c r="A55" s="21" t="s">
        <v>73</v>
      </c>
      <c r="B55" s="18" t="s">
        <v>27</v>
      </c>
      <c r="C55" s="17" t="s">
        <v>23</v>
      </c>
      <c r="D55" s="19" t="s">
        <v>24</v>
      </c>
      <c r="E55" s="19" t="s">
        <v>24</v>
      </c>
      <c r="F55" s="19" t="s">
        <v>24</v>
      </c>
      <c r="G55" s="19" t="s">
        <v>24</v>
      </c>
      <c r="H55" s="19" t="s">
        <v>24</v>
      </c>
      <c r="I55" s="19" t="s">
        <v>24</v>
      </c>
      <c r="J55" s="19" t="s">
        <v>24</v>
      </c>
      <c r="K55" s="19" t="s">
        <v>24</v>
      </c>
      <c r="L55" s="19" t="s">
        <v>24</v>
      </c>
      <c r="M55" s="19" t="s">
        <v>24</v>
      </c>
    </row>
    <row r="56" spans="1:13" ht="20" x14ac:dyDescent="0.35">
      <c r="A56" s="18" t="s">
        <v>74</v>
      </c>
      <c r="B56" s="18" t="s">
        <v>27</v>
      </c>
      <c r="C56" s="17" t="s">
        <v>23</v>
      </c>
      <c r="D56" s="20">
        <v>1593</v>
      </c>
      <c r="E56" s="20">
        <v>1829</v>
      </c>
      <c r="F56" s="20">
        <v>2483</v>
      </c>
      <c r="G56" s="20" t="s">
        <v>24</v>
      </c>
      <c r="H56" s="20">
        <v>1376</v>
      </c>
      <c r="I56" s="20">
        <v>1257</v>
      </c>
      <c r="J56" s="20">
        <v>1232</v>
      </c>
      <c r="K56" s="20" t="s">
        <v>24</v>
      </c>
      <c r="L56" s="20" t="s">
        <v>24</v>
      </c>
      <c r="M56" s="20" t="s">
        <v>24</v>
      </c>
    </row>
    <row r="57" spans="1:13" ht="20" x14ac:dyDescent="0.35">
      <c r="A57" s="18" t="s">
        <v>75</v>
      </c>
      <c r="B57" s="18" t="s">
        <v>5</v>
      </c>
      <c r="C57" s="17" t="s">
        <v>23</v>
      </c>
      <c r="D57" s="19">
        <v>199</v>
      </c>
      <c r="E57" s="19">
        <v>193</v>
      </c>
      <c r="F57" s="19">
        <v>177</v>
      </c>
      <c r="G57" s="19">
        <v>182</v>
      </c>
      <c r="H57" s="19">
        <v>191</v>
      </c>
      <c r="I57" s="19">
        <v>192</v>
      </c>
      <c r="J57" s="19">
        <v>212</v>
      </c>
      <c r="K57" s="19">
        <v>218</v>
      </c>
      <c r="L57" s="19">
        <v>306</v>
      </c>
      <c r="M57" s="19" t="s">
        <v>24</v>
      </c>
    </row>
    <row r="58" spans="1:13" ht="20" x14ac:dyDescent="0.35">
      <c r="A58" s="18" t="s">
        <v>76</v>
      </c>
      <c r="B58" s="18" t="s">
        <v>27</v>
      </c>
      <c r="C58" s="17" t="s">
        <v>23</v>
      </c>
      <c r="D58" s="20" t="s">
        <v>24</v>
      </c>
      <c r="E58" s="20" t="s">
        <v>24</v>
      </c>
      <c r="F58" s="20" t="s">
        <v>24</v>
      </c>
      <c r="G58" s="20" t="s">
        <v>24</v>
      </c>
      <c r="H58" s="20" t="s">
        <v>24</v>
      </c>
      <c r="I58" s="20" t="s">
        <v>24</v>
      </c>
      <c r="J58" s="20" t="s">
        <v>24</v>
      </c>
      <c r="K58" s="20" t="s">
        <v>24</v>
      </c>
      <c r="L58" s="20" t="s">
        <v>24</v>
      </c>
      <c r="M58" s="20" t="s">
        <v>24</v>
      </c>
    </row>
    <row r="59" spans="1:13" x14ac:dyDescent="0.35">
      <c r="A59" s="18" t="s">
        <v>77</v>
      </c>
      <c r="B59" s="18" t="s">
        <v>21</v>
      </c>
      <c r="C59" s="17" t="s">
        <v>23</v>
      </c>
      <c r="D59" s="19" t="s">
        <v>24</v>
      </c>
      <c r="E59" s="19" t="s">
        <v>24</v>
      </c>
      <c r="F59" s="19" t="s">
        <v>24</v>
      </c>
      <c r="G59" s="19" t="s">
        <v>24</v>
      </c>
      <c r="H59" s="19" t="s">
        <v>24</v>
      </c>
      <c r="I59" s="19" t="s">
        <v>24</v>
      </c>
      <c r="J59" s="19" t="s">
        <v>24</v>
      </c>
      <c r="K59" s="19" t="s">
        <v>24</v>
      </c>
      <c r="L59" s="19" t="s">
        <v>24</v>
      </c>
      <c r="M59" s="19" t="s">
        <v>24</v>
      </c>
    </row>
    <row r="60" spans="1:13" ht="30" x14ac:dyDescent="0.35">
      <c r="A60" s="18" t="s">
        <v>78</v>
      </c>
      <c r="B60" s="18" t="s">
        <v>27</v>
      </c>
      <c r="C60" s="17" t="s">
        <v>23</v>
      </c>
      <c r="D60" s="20" t="s">
        <v>24</v>
      </c>
      <c r="E60" s="20" t="s">
        <v>24</v>
      </c>
      <c r="F60" s="20" t="s">
        <v>24</v>
      </c>
      <c r="G60" s="20" t="s">
        <v>24</v>
      </c>
      <c r="H60" s="20" t="s">
        <v>24</v>
      </c>
      <c r="I60" s="20" t="s">
        <v>24</v>
      </c>
      <c r="J60" s="20" t="s">
        <v>24</v>
      </c>
      <c r="K60" s="20" t="s">
        <v>24</v>
      </c>
      <c r="L60" s="20" t="s">
        <v>24</v>
      </c>
      <c r="M60" s="20" t="s">
        <v>24</v>
      </c>
    </row>
    <row r="61" spans="1:13" ht="20" x14ac:dyDescent="0.35">
      <c r="A61" s="18" t="s">
        <v>79</v>
      </c>
      <c r="B61" s="18" t="s">
        <v>5</v>
      </c>
      <c r="C61" s="17" t="s">
        <v>23</v>
      </c>
      <c r="D61" s="19">
        <v>3606</v>
      </c>
      <c r="E61" s="19">
        <v>3588</v>
      </c>
      <c r="F61" s="19">
        <v>3260</v>
      </c>
      <c r="G61" s="19">
        <v>4712</v>
      </c>
      <c r="H61" s="19">
        <v>5380</v>
      </c>
      <c r="I61" s="19">
        <v>6077</v>
      </c>
      <c r="J61" s="19">
        <v>11083</v>
      </c>
      <c r="K61" s="19" t="s">
        <v>24</v>
      </c>
      <c r="L61" s="19" t="s">
        <v>24</v>
      </c>
      <c r="M61" s="19" t="s">
        <v>24</v>
      </c>
    </row>
    <row r="62" spans="1:13" ht="20" x14ac:dyDescent="0.35">
      <c r="A62" s="18" t="s">
        <v>80</v>
      </c>
      <c r="B62" s="18" t="s">
        <v>5</v>
      </c>
      <c r="C62" s="17" t="s">
        <v>23</v>
      </c>
      <c r="D62" s="20">
        <v>11258</v>
      </c>
      <c r="E62" s="20">
        <v>12388</v>
      </c>
      <c r="F62" s="20">
        <v>12585</v>
      </c>
      <c r="G62" s="20">
        <v>13062</v>
      </c>
      <c r="H62" s="20">
        <v>14019</v>
      </c>
      <c r="I62" s="20">
        <v>14583</v>
      </c>
      <c r="J62" s="20">
        <v>15590</v>
      </c>
      <c r="K62" s="20">
        <v>20135</v>
      </c>
      <c r="L62" s="20">
        <v>20023</v>
      </c>
      <c r="M62" s="20" t="s">
        <v>24</v>
      </c>
    </row>
    <row r="63" spans="1:13" ht="20" x14ac:dyDescent="0.35">
      <c r="A63" s="18" t="s">
        <v>81</v>
      </c>
      <c r="B63" s="18" t="s">
        <v>27</v>
      </c>
      <c r="C63" s="17" t="s">
        <v>23</v>
      </c>
      <c r="D63" s="19">
        <v>9387</v>
      </c>
      <c r="E63" s="19">
        <v>10175</v>
      </c>
      <c r="F63" s="19">
        <v>10157</v>
      </c>
      <c r="G63" s="19">
        <v>9831</v>
      </c>
      <c r="H63" s="19">
        <v>9760</v>
      </c>
      <c r="I63" s="19">
        <v>9683</v>
      </c>
      <c r="J63" s="19">
        <v>9726</v>
      </c>
      <c r="K63" s="19">
        <v>9830</v>
      </c>
      <c r="L63" s="19">
        <v>10109</v>
      </c>
      <c r="M63" s="19">
        <v>10477</v>
      </c>
    </row>
    <row r="64" spans="1:13" x14ac:dyDescent="0.35">
      <c r="A64" s="22" t="s">
        <v>82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2" x14ac:dyDescent="0.35">
      <c r="A65" s="23" t="s">
        <v>83</v>
      </c>
      <c r="B65" s="12"/>
    </row>
    <row r="66" spans="1:2" x14ac:dyDescent="0.35">
      <c r="A66" s="24" t="s">
        <v>84</v>
      </c>
      <c r="B66" s="23" t="s">
        <v>85</v>
      </c>
    </row>
    <row r="67" spans="1:2" x14ac:dyDescent="0.35">
      <c r="A67" s="24" t="s">
        <v>86</v>
      </c>
      <c r="B67" s="23" t="s">
        <v>87</v>
      </c>
    </row>
  </sheetData>
  <mergeCells count="5">
    <mergeCell ref="A3:C3"/>
    <mergeCell ref="D3:M3"/>
    <mergeCell ref="A4:C4"/>
    <mergeCell ref="D4:M4"/>
    <mergeCell ref="A5:C5"/>
  </mergeCells>
  <hyperlinks>
    <hyperlink ref="A2" r:id="rId1" tooltip="Click once to display linked information. Click and hold to select this cell." display="http://stats.oecd.org/OECDStat_Metadata/ShowMetadata.ashx?Dataset=TOURISM_ENTR_EMPL&amp;ShowOnWeb=true&amp;Lang=en" xr:uid="{00000000-0004-0000-0100-000000000000}"/>
    <hyperlink ref="C7" r:id="rId2" tooltip="Click once to display linked information. Click and hold to select this cell." display="http://stats.oecd.org/OECDStat_Metadata/ShowMetadata.ashx?Dataset=TOURISM_ENTR_EMPL&amp;Coords=[VARIABLE].[ENTR],[INDUSTRY].[TOURISM_IND_ACCOMM_SVCS],[COUNTRY].[AUS]&amp;ShowOnWeb=true" xr:uid="{00000000-0004-0000-0100-000001000000}"/>
    <hyperlink ref="C8" r:id="rId3" tooltip="Click once to display linked information. Click and hold to select this cell." display="http://stats.oecd.org/OECDStat_Metadata/ShowMetadata.ashx?Dataset=TOURISM_ENTR_EMPL&amp;Coords=[VARIABLE].[ENTR],[INDUSTRY].[TOURISM_IND_ACCOMM_SVCS],[COUNTRY].[AUT]&amp;ShowOnWeb=true" xr:uid="{00000000-0004-0000-0100-000002000000}"/>
    <hyperlink ref="C9" r:id="rId4" tooltip="Click once to display linked information. Click and hold to select this cell." display="http://stats.oecd.org/OECDStat_Metadata/ShowMetadata.ashx?Dataset=TOURISM_ENTR_EMPL&amp;Coords=[VARIABLE].[ENTR],[INDUSTRY].[TOURISM_IND_ACCOMM_SVCS],[COUNTRY].[BEL]&amp;ShowOnWeb=true" xr:uid="{00000000-0004-0000-0100-000003000000}"/>
    <hyperlink ref="C10" r:id="rId5" tooltip="Click once to display linked information. Click and hold to select this cell." display="http://stats.oecd.org/OECDStat_Metadata/ShowMetadata.ashx?Dataset=TOURISM_ENTR_EMPL&amp;Coords=[VARIABLE].[ENTR],[INDUSTRY].[TOURISM_IND_ACCOMM_SVCS],[COUNTRY].[BEL-BRU]&amp;ShowOnWeb=true" xr:uid="{00000000-0004-0000-0100-000004000000}"/>
    <hyperlink ref="C11" r:id="rId6" tooltip="Click once to display linked information. Click and hold to select this cell." display="http://stats.oecd.org/OECDStat_Metadata/ShowMetadata.ashx?Dataset=TOURISM_ENTR_EMPL&amp;Coords=[VARIABLE].[ENTR],[INDUSTRY].[TOURISM_IND_ACCOMM_SVCS],[COUNTRY].[BEL-VLG]&amp;ShowOnWeb=true" xr:uid="{00000000-0004-0000-0100-000005000000}"/>
    <hyperlink ref="C12" r:id="rId7" tooltip="Click once to display linked information. Click and hold to select this cell." display="http://stats.oecd.org/OECDStat_Metadata/ShowMetadata.ashx?Dataset=TOURISM_ENTR_EMPL&amp;Coords=[VARIABLE].[ENTR],[INDUSTRY].[TOURISM_IND_ACCOMM_SVCS],[COUNTRY].[BEL-WAL]&amp;ShowOnWeb=true" xr:uid="{00000000-0004-0000-0100-000006000000}"/>
    <hyperlink ref="C13" r:id="rId8" tooltip="Click once to display linked information. Click and hold to select this cell." display="http://stats.oecd.org/OECDStat_Metadata/ShowMetadata.ashx?Dataset=TOURISM_ENTR_EMPL&amp;Coords=[VARIABLE].[ENTR],[INDUSTRY].[TOURISM_IND_ACCOMM_SVCS],[COUNTRY].[CAN]&amp;ShowOnWeb=true" xr:uid="{00000000-0004-0000-0100-000007000000}"/>
    <hyperlink ref="C14" r:id="rId9" tooltip="Click once to display linked information. Click and hold to select this cell." display="http://stats.oecd.org/OECDStat_Metadata/ShowMetadata.ashx?Dataset=TOURISM_ENTR_EMPL&amp;Coords=[VARIABLE].[ENTR],[INDUSTRY].[TOURISM_IND_ACCOMM_SVCS],[COUNTRY].[CHL]&amp;ShowOnWeb=true" xr:uid="{00000000-0004-0000-0100-000008000000}"/>
    <hyperlink ref="C15" r:id="rId10" tooltip="Click once to display linked information. Click and hold to select this cell." display="http://stats.oecd.org/OECDStat_Metadata/ShowMetadata.ashx?Dataset=TOURISM_ENTR_EMPL&amp;Coords=[VARIABLE].[ENTR],[INDUSTRY].[TOURISM_IND_ACCOMM_SVCS],[COUNTRY].[CZE]&amp;ShowOnWeb=true" xr:uid="{00000000-0004-0000-0100-000009000000}"/>
    <hyperlink ref="C16" r:id="rId11" tooltip="Click once to display linked information. Click and hold to select this cell." display="http://stats.oecd.org/OECDStat_Metadata/ShowMetadata.ashx?Dataset=TOURISM_ENTR_EMPL&amp;Coords=[VARIABLE].[ENTR],[INDUSTRY].[TOURISM_IND_ACCOMM_SVCS],[COUNTRY].[DNK]&amp;ShowOnWeb=true" xr:uid="{00000000-0004-0000-0100-00000A000000}"/>
    <hyperlink ref="C17" r:id="rId12" tooltip="Click once to display linked information. Click and hold to select this cell." display="http://stats.oecd.org/OECDStat_Metadata/ShowMetadata.ashx?Dataset=TOURISM_ENTR_EMPL&amp;Coords=[VARIABLE].[ENTR],[INDUSTRY].[TOURISM_IND_ACCOMM_SVCS],[COUNTRY].[EST]&amp;ShowOnWeb=true" xr:uid="{00000000-0004-0000-0100-00000B000000}"/>
    <hyperlink ref="C18" r:id="rId13" tooltip="Click once to display linked information. Click and hold to select this cell." display="http://stats.oecd.org/OECDStat_Metadata/ShowMetadata.ashx?Dataset=TOURISM_ENTR_EMPL&amp;Coords=[VARIABLE].[ENTR],[INDUSTRY].[TOURISM_IND_ACCOMM_SVCS],[COUNTRY].[FIN]&amp;ShowOnWeb=true" xr:uid="{00000000-0004-0000-0100-00000C000000}"/>
    <hyperlink ref="C19" r:id="rId14" tooltip="Click once to display linked information. Click and hold to select this cell." display="http://stats.oecd.org/OECDStat_Metadata/ShowMetadata.ashx?Dataset=TOURISM_ENTR_EMPL&amp;Coords=[VARIABLE].[ENTR],[INDUSTRY].[TOURISM_IND_ACCOMM_SVCS],[COUNTRY].[FRA]&amp;ShowOnWeb=true" xr:uid="{00000000-0004-0000-0100-00000D000000}"/>
    <hyperlink ref="A20" r:id="rId15" tooltip="Click once to display linked information. Click and hold to select this cell." display="http://stats.oecd.org/OECDStat_Metadata/ShowMetadata.ashx?Dataset=TOURISM_ENTR_EMPL&amp;Coords=[COUNTRY].[DEU]&amp;ShowOnWeb=true&amp;Lang=en" xr:uid="{00000000-0004-0000-0100-00000E000000}"/>
    <hyperlink ref="C20" r:id="rId16" tooltip="Click once to display linked information. Click and hold to select this cell." display="http://stats.oecd.org/OECDStat_Metadata/ShowMetadata.ashx?Dataset=TOURISM_ENTR_EMPL&amp;Coords=[VARIABLE].[ENTR],[INDUSTRY].[TOURISM_IND_ACCOMM_SVCS],[COUNTRY].[DEU]&amp;ShowOnWeb=true" xr:uid="{00000000-0004-0000-0100-00000F000000}"/>
    <hyperlink ref="C21" r:id="rId17" tooltip="Click once to display linked information. Click and hold to select this cell." display="http://stats.oecd.org/OECDStat_Metadata/ShowMetadata.ashx?Dataset=TOURISM_ENTR_EMPL&amp;Coords=[VARIABLE].[ENTR],[INDUSTRY].[TOURISM_IND_ACCOMM_SVCS],[COUNTRY].[GRC]&amp;ShowOnWeb=true" xr:uid="{00000000-0004-0000-0100-000010000000}"/>
    <hyperlink ref="C22" r:id="rId18" tooltip="Click once to display linked information. Click and hold to select this cell." display="http://stats.oecd.org/OECDStat_Metadata/ShowMetadata.ashx?Dataset=TOURISM_ENTR_EMPL&amp;Coords=[VARIABLE].[ENTR],[INDUSTRY].[TOURISM_IND_ACCOMM_SVCS],[COUNTRY].[HUN]&amp;ShowOnWeb=true" xr:uid="{00000000-0004-0000-0100-000011000000}"/>
    <hyperlink ref="C23" r:id="rId19" tooltip="Click once to display linked information. Click and hold to select this cell." display="http://stats.oecd.org/OECDStat_Metadata/ShowMetadata.ashx?Dataset=TOURISM_ENTR_EMPL&amp;Coords=[VARIABLE].[ENTR],[INDUSTRY].[TOURISM_IND_ACCOMM_SVCS],[COUNTRY].[ISL]&amp;ShowOnWeb=true" xr:uid="{00000000-0004-0000-0100-000012000000}"/>
    <hyperlink ref="C24" r:id="rId20" tooltip="Click once to display linked information. Click and hold to select this cell." display="http://stats.oecd.org/OECDStat_Metadata/ShowMetadata.ashx?Dataset=TOURISM_ENTR_EMPL&amp;Coords=[VARIABLE].[ENTR],[INDUSTRY].[TOURISM_IND_ACCOMM_SVCS],[COUNTRY].[IRL]&amp;ShowOnWeb=true" xr:uid="{00000000-0004-0000-0100-000013000000}"/>
    <hyperlink ref="A25" r:id="rId21" tooltip="Click once to display linked information. Click and hold to select this cell." display="http://stats.oecd.org/OECDStat_Metadata/ShowMetadata.ashx?Dataset=TOURISM_ENTR_EMPL&amp;Coords=[COUNTRY].[ISR]&amp;ShowOnWeb=true&amp;Lang=en" xr:uid="{00000000-0004-0000-0100-000014000000}"/>
    <hyperlink ref="C25" r:id="rId22" tooltip="Click once to display linked information. Click and hold to select this cell." display="http://stats.oecd.org/OECDStat_Metadata/ShowMetadata.ashx?Dataset=TOURISM_ENTR_EMPL&amp;Coords=[VARIABLE].[ENTR],[INDUSTRY].[TOURISM_IND_ACCOMM_SVCS],[COUNTRY].[ISR]&amp;ShowOnWeb=true" xr:uid="{00000000-0004-0000-0100-000015000000}"/>
    <hyperlink ref="C26" r:id="rId23" tooltip="Click once to display linked information. Click and hold to select this cell." display="http://stats.oecd.org/OECDStat_Metadata/ShowMetadata.ashx?Dataset=TOURISM_ENTR_EMPL&amp;Coords=[VARIABLE].[ENTR],[INDUSTRY].[TOURISM_IND_ACCOMM_SVCS],[COUNTRY].[ITA]&amp;ShowOnWeb=true" xr:uid="{00000000-0004-0000-0100-000016000000}"/>
    <hyperlink ref="C27" r:id="rId24" tooltip="Click once to display linked information. Click and hold to select this cell." display="http://stats.oecd.org/OECDStat_Metadata/ShowMetadata.ashx?Dataset=TOURISM_ENTR_EMPL&amp;Coords=[VARIABLE].[ENTR],[INDUSTRY].[TOURISM_IND_ACCOMM_SVCS],[COUNTRY].[JPN]&amp;ShowOnWeb=true" xr:uid="{00000000-0004-0000-0100-000017000000}"/>
    <hyperlink ref="C28" r:id="rId25" tooltip="Click once to display linked information. Click and hold to select this cell." display="http://stats.oecd.org/OECDStat_Metadata/ShowMetadata.ashx?Dataset=TOURISM_ENTR_EMPL&amp;Coords=[VARIABLE].[ENTR],[INDUSTRY].[TOURISM_IND_ACCOMM_SVCS],[COUNTRY].[KOR]&amp;ShowOnWeb=true" xr:uid="{00000000-0004-0000-0100-000018000000}"/>
    <hyperlink ref="C29" r:id="rId26" tooltip="Click once to display linked information. Click and hold to select this cell." display="http://stats.oecd.org/OECDStat_Metadata/ShowMetadata.ashx?Dataset=TOURISM_ENTR_EMPL&amp;Coords=[VARIABLE].[ENTR],[INDUSTRY].[TOURISM_IND_ACCOMM_SVCS],[COUNTRY].[LVA]&amp;ShowOnWeb=true" xr:uid="{00000000-0004-0000-0100-000019000000}"/>
    <hyperlink ref="C30" r:id="rId27" tooltip="Click once to display linked information. Click and hold to select this cell." display="http://stats.oecd.org/OECDStat_Metadata/ShowMetadata.ashx?Dataset=TOURISM_ENTR_EMPL&amp;Coords=[VARIABLE].[ENTR],[INDUSTRY].[TOURISM_IND_ACCOMM_SVCS],[COUNTRY].[LTU]&amp;ShowOnWeb=true" xr:uid="{00000000-0004-0000-0100-00001A000000}"/>
    <hyperlink ref="C31" r:id="rId28" tooltip="Click once to display linked information. Click and hold to select this cell." display="http://stats.oecd.org/OECDStat_Metadata/ShowMetadata.ashx?Dataset=TOURISM_ENTR_EMPL&amp;Coords=[VARIABLE].[ENTR],[INDUSTRY].[TOURISM_IND_ACCOMM_SVCS],[COUNTRY].[LUX]&amp;ShowOnWeb=true" xr:uid="{00000000-0004-0000-0100-00001B000000}"/>
    <hyperlink ref="C32" r:id="rId29" tooltip="Click once to display linked information. Click and hold to select this cell." display="http://stats.oecd.org/OECDStat_Metadata/ShowMetadata.ashx?Dataset=TOURISM_ENTR_EMPL&amp;Coords=[VARIABLE].[ENTR],[INDUSTRY].[TOURISM_IND_ACCOMM_SVCS],[COUNTRY].[MEX]&amp;ShowOnWeb=true" xr:uid="{00000000-0004-0000-0100-00001C000000}"/>
    <hyperlink ref="C33" r:id="rId30" tooltip="Click once to display linked information. Click and hold to select this cell." display="http://stats.oecd.org/OECDStat_Metadata/ShowMetadata.ashx?Dataset=TOURISM_ENTR_EMPL&amp;Coords=[VARIABLE].[ENTR],[INDUSTRY].[TOURISM_IND_ACCOMM_SVCS],[COUNTRY].[NLD]&amp;ShowOnWeb=true" xr:uid="{00000000-0004-0000-0100-00001D000000}"/>
    <hyperlink ref="C34" r:id="rId31" tooltip="Click once to display linked information. Click and hold to select this cell." display="http://stats.oecd.org/OECDStat_Metadata/ShowMetadata.ashx?Dataset=TOURISM_ENTR_EMPL&amp;Coords=[VARIABLE].[ENTR],[INDUSTRY].[TOURISM_IND_ACCOMM_SVCS],[COUNTRY].[NZL]&amp;ShowOnWeb=true" xr:uid="{00000000-0004-0000-0100-00001E000000}"/>
    <hyperlink ref="C35" r:id="rId32" tooltip="Click once to display linked information. Click and hold to select this cell." display="http://stats.oecd.org/OECDStat_Metadata/ShowMetadata.ashx?Dataset=TOURISM_ENTR_EMPL&amp;Coords=[VARIABLE].[ENTR],[INDUSTRY].[TOURISM_IND_ACCOMM_SVCS],[COUNTRY].[NOR]&amp;ShowOnWeb=true" xr:uid="{00000000-0004-0000-0100-00001F000000}"/>
    <hyperlink ref="C36" r:id="rId33" tooltip="Click once to display linked information. Click and hold to select this cell." display="http://stats.oecd.org/OECDStat_Metadata/ShowMetadata.ashx?Dataset=TOURISM_ENTR_EMPL&amp;Coords=[VARIABLE].[ENTR],[INDUSTRY].[TOURISM_IND_ACCOMM_SVCS],[COUNTRY].[POL]&amp;ShowOnWeb=true" xr:uid="{00000000-0004-0000-0100-000020000000}"/>
    <hyperlink ref="C37" r:id="rId34" tooltip="Click once to display linked information. Click and hold to select this cell." display="http://stats.oecd.org/OECDStat_Metadata/ShowMetadata.ashx?Dataset=TOURISM_ENTR_EMPL&amp;Coords=[VARIABLE].[ENTR],[INDUSTRY].[TOURISM_IND_ACCOMM_SVCS],[COUNTRY].[PRT]&amp;ShowOnWeb=true" xr:uid="{00000000-0004-0000-0100-000021000000}"/>
    <hyperlink ref="C38" r:id="rId35" tooltip="Click once to display linked information. Click and hold to select this cell." display="http://stats.oecd.org/OECDStat_Metadata/ShowMetadata.ashx?Dataset=TOURISM_ENTR_EMPL&amp;Coords=[VARIABLE].[ENTR],[INDUSTRY].[TOURISM_IND_ACCOMM_SVCS],[COUNTRY].[SVK]&amp;ShowOnWeb=true" xr:uid="{00000000-0004-0000-0100-000022000000}"/>
    <hyperlink ref="C39" r:id="rId36" tooltip="Click once to display linked information. Click and hold to select this cell." display="http://stats.oecd.org/OECDStat_Metadata/ShowMetadata.ashx?Dataset=TOURISM_ENTR_EMPL&amp;Coords=[VARIABLE].[ENTR],[INDUSTRY].[TOURISM_IND_ACCOMM_SVCS],[COUNTRY].[SVN]&amp;ShowOnWeb=true" xr:uid="{00000000-0004-0000-0100-000023000000}"/>
    <hyperlink ref="C40" r:id="rId37" tooltip="Click once to display linked information. Click and hold to select this cell." display="http://stats.oecd.org/OECDStat_Metadata/ShowMetadata.ashx?Dataset=TOURISM_ENTR_EMPL&amp;Coords=[VARIABLE].[ENTR],[INDUSTRY].[TOURISM_IND_ACCOMM_SVCS],[COUNTRY].[ESP]&amp;ShowOnWeb=true" xr:uid="{00000000-0004-0000-0100-000024000000}"/>
    <hyperlink ref="C41" r:id="rId38" tooltip="Click once to display linked information. Click and hold to select this cell." display="http://stats.oecd.org/OECDStat_Metadata/ShowMetadata.ashx?Dataset=TOURISM_ENTR_EMPL&amp;Coords=[VARIABLE].[ENTR],[INDUSTRY].[TOURISM_IND_ACCOMM_SVCS],[COUNTRY].[SWE]&amp;ShowOnWeb=true" xr:uid="{00000000-0004-0000-0100-000025000000}"/>
    <hyperlink ref="C42" r:id="rId39" tooltip="Click once to display linked information. Click and hold to select this cell." display="http://stats.oecd.org/OECDStat_Metadata/ShowMetadata.ashx?Dataset=TOURISM_ENTR_EMPL&amp;Coords=[VARIABLE].[ENTR],[INDUSTRY].[TOURISM_IND_ACCOMM_SVCS],[COUNTRY].[CHE]&amp;ShowOnWeb=true" xr:uid="{00000000-0004-0000-0100-000026000000}"/>
    <hyperlink ref="C43" r:id="rId40" tooltip="Click once to display linked information. Click and hold to select this cell." display="http://stats.oecd.org/OECDStat_Metadata/ShowMetadata.ashx?Dataset=TOURISM_ENTR_EMPL&amp;Coords=[VARIABLE].[ENTR],[INDUSTRY].[TOURISM_IND_ACCOMM_SVCS],[COUNTRY].[TUR]&amp;ShowOnWeb=true" xr:uid="{00000000-0004-0000-0100-000027000000}"/>
    <hyperlink ref="C44" r:id="rId41" tooltip="Click once to display linked information. Click and hold to select this cell." display="http://stats.oecd.org/OECDStat_Metadata/ShowMetadata.ashx?Dataset=TOURISM_ENTR_EMPL&amp;Coords=[VARIABLE].[ENTR],[INDUSTRY].[TOURISM_IND_ACCOMM_SVCS],[COUNTRY].[GBR]&amp;ShowOnWeb=true" xr:uid="{00000000-0004-0000-0100-000028000000}"/>
    <hyperlink ref="C45" r:id="rId42" tooltip="Click once to display linked information. Click and hold to select this cell." display="http://stats.oecd.org/OECDStat_Metadata/ShowMetadata.ashx?Dataset=TOURISM_ENTR_EMPL&amp;Coords=[VARIABLE].[ENTR],[INDUSTRY].[TOURISM_IND_ACCOMM_SVCS],[COUNTRY].[USA]&amp;ShowOnWeb=true" xr:uid="{00000000-0004-0000-0100-000029000000}"/>
    <hyperlink ref="C47" r:id="rId43" tooltip="Click once to display linked information. Click and hold to select this cell." display="http://stats.oecd.org/OECDStat_Metadata/ShowMetadata.ashx?Dataset=TOURISM_ENTR_EMPL&amp;Coords=[VARIABLE].[ENTR],[INDUSTRY].[TOURISM_IND_ACCOMM_SVCS],[COUNTRY].[ARG]&amp;ShowOnWeb=true" xr:uid="{00000000-0004-0000-0100-00002A000000}"/>
    <hyperlink ref="C48" r:id="rId44" tooltip="Click once to display linked information. Click and hold to select this cell." display="http://stats.oecd.org/OECDStat_Metadata/ShowMetadata.ashx?Dataset=TOURISM_ENTR_EMPL&amp;Coords=[VARIABLE].[ENTR],[INDUSTRY].[TOURISM_IND_ACCOMM_SVCS],[COUNTRY].[BRA]&amp;ShowOnWeb=true" xr:uid="{00000000-0004-0000-0100-00002B000000}"/>
    <hyperlink ref="C49" r:id="rId45" tooltip="Click once to display linked information. Click and hold to select this cell." display="http://stats.oecd.org/OECDStat_Metadata/ShowMetadata.ashx?Dataset=TOURISM_ENTR_EMPL&amp;Coords=[VARIABLE].[ENTR],[INDUSTRY].[TOURISM_IND_ACCOMM_SVCS],[COUNTRY].[BGR]&amp;ShowOnWeb=true" xr:uid="{00000000-0004-0000-0100-00002C000000}"/>
    <hyperlink ref="C50" r:id="rId46" tooltip="Click once to display linked information. Click and hold to select this cell." display="http://stats.oecd.org/OECDStat_Metadata/ShowMetadata.ashx?Dataset=TOURISM_ENTR_EMPL&amp;Coords=[VARIABLE].[ENTR],[INDUSTRY].[TOURISM_IND_ACCOMM_SVCS],[COUNTRY].[CHN]&amp;ShowOnWeb=true" xr:uid="{00000000-0004-0000-0100-00002D000000}"/>
    <hyperlink ref="C51" r:id="rId47" tooltip="Click once to display linked information. Click and hold to select this cell." display="http://stats.oecd.org/OECDStat_Metadata/ShowMetadata.ashx?Dataset=TOURISM_ENTR_EMPL&amp;Coords=[VARIABLE].[ENTR],[INDUSTRY].[TOURISM_IND_ACCOMM_SVCS],[COUNTRY].[COL]&amp;ShowOnWeb=true" xr:uid="{00000000-0004-0000-0100-00002E000000}"/>
    <hyperlink ref="C52" r:id="rId48" tooltip="Click once to display linked information. Click and hold to select this cell." display="http://stats.oecd.org/OECDStat_Metadata/ShowMetadata.ashx?Dataset=TOURISM_ENTR_EMPL&amp;Coords=[VARIABLE].[ENTR],[INDUSTRY].[TOURISM_IND_ACCOMM_SVCS],[COUNTRY].[CRI]&amp;ShowOnWeb=true" xr:uid="{00000000-0004-0000-0100-00002F000000}"/>
    <hyperlink ref="A53" r:id="rId49" tooltip="Click once to display linked information. Click and hold to select this cell." display="http://stats.oecd.org/OECDStat_Metadata/ShowMetadata.ashx?Dataset=TOURISM_ENTR_EMPL&amp;Coords=[COUNTRY].[HRV]&amp;ShowOnWeb=true&amp;Lang=en" xr:uid="{00000000-0004-0000-0100-000030000000}"/>
    <hyperlink ref="C53" r:id="rId50" tooltip="Click once to display linked information. Click and hold to select this cell." display="http://stats.oecd.org/OECDStat_Metadata/ShowMetadata.ashx?Dataset=TOURISM_ENTR_EMPL&amp;Coords=[VARIABLE].[ENTR],[INDUSTRY].[TOURISM_IND_ACCOMM_SVCS],[COUNTRY].[HRV]&amp;ShowOnWeb=true" xr:uid="{00000000-0004-0000-0100-000031000000}"/>
    <hyperlink ref="C54" r:id="rId51" tooltip="Click once to display linked information. Click and hold to select this cell." display="http://stats.oecd.org/OECDStat_Metadata/ShowMetadata.ashx?Dataset=TOURISM_ENTR_EMPL&amp;Coords=[VARIABLE].[ENTR],[INDUSTRY].[TOURISM_IND_ACCOMM_SVCS],[COUNTRY].[EGY]&amp;ShowOnWeb=true" xr:uid="{00000000-0004-0000-0100-000032000000}"/>
    <hyperlink ref="A55" r:id="rId52" tooltip="Click once to display linked information. Click and hold to select this cell." display="http://stats.oecd.org/OECDStat_Metadata/ShowMetadata.ashx?Dataset=TOURISM_ENTR_EMPL&amp;Coords=[COUNTRY].[MKD]&amp;ShowOnWeb=true&amp;Lang=en" xr:uid="{00000000-0004-0000-0100-000033000000}"/>
    <hyperlink ref="C55" r:id="rId53" tooltip="Click once to display linked information. Click and hold to select this cell." display="http://stats.oecd.org/OECDStat_Metadata/ShowMetadata.ashx?Dataset=TOURISM_ENTR_EMPL&amp;Coords=[VARIABLE].[ENTR],[INDUSTRY].[TOURISM_IND_ACCOMM_SVCS],[COUNTRY].[MKD]&amp;ShowOnWeb=true" xr:uid="{00000000-0004-0000-0100-000034000000}"/>
    <hyperlink ref="C56" r:id="rId54" tooltip="Click once to display linked information. Click and hold to select this cell." display="http://stats.oecd.org/OECDStat_Metadata/ShowMetadata.ashx?Dataset=TOURISM_ENTR_EMPL&amp;Coords=[VARIABLE].[ENTR],[INDUSTRY].[TOURISM_IND_ACCOMM_SVCS],[COUNTRY].[IND]&amp;ShowOnWeb=true" xr:uid="{00000000-0004-0000-0100-000035000000}"/>
    <hyperlink ref="C57" r:id="rId55" tooltip="Click once to display linked information. Click and hold to select this cell." display="http://stats.oecd.org/OECDStat_Metadata/ShowMetadata.ashx?Dataset=TOURISM_ENTR_EMPL&amp;Coords=[VARIABLE].[ENTR],[INDUSTRY].[TOURISM_IND_ACCOMM_SVCS],[COUNTRY].[MLT]&amp;ShowOnWeb=true" xr:uid="{00000000-0004-0000-0100-000036000000}"/>
    <hyperlink ref="C58" r:id="rId56" tooltip="Click once to display linked information. Click and hold to select this cell." display="http://stats.oecd.org/OECDStat_Metadata/ShowMetadata.ashx?Dataset=TOURISM_ENTR_EMPL&amp;Coords=[VARIABLE].[ENTR],[INDUSTRY].[TOURISM_IND_ACCOMM_SVCS],[COUNTRY].[MAR]&amp;ShowOnWeb=true" xr:uid="{00000000-0004-0000-0100-000037000000}"/>
    <hyperlink ref="C59" r:id="rId57" tooltip="Click once to display linked information. Click and hold to select this cell." display="http://stats.oecd.org/OECDStat_Metadata/ShowMetadata.ashx?Dataset=TOURISM_ENTR_EMPL&amp;Coords=[VARIABLE].[ENTR],[INDUSTRY].[TOURISM_IND_ACCOMM_SVCS],[COUNTRY].[PER]&amp;ShowOnWeb=true" xr:uid="{00000000-0004-0000-0100-000038000000}"/>
    <hyperlink ref="C60" r:id="rId58" tooltip="Click once to display linked information. Click and hold to select this cell." display="http://stats.oecd.org/OECDStat_Metadata/ShowMetadata.ashx?Dataset=TOURISM_ENTR_EMPL&amp;Coords=[VARIABLE].[ENTR],[INDUSTRY].[TOURISM_IND_ACCOMM_SVCS],[COUNTRY].[PHL]&amp;ShowOnWeb=true" xr:uid="{00000000-0004-0000-0100-000039000000}"/>
    <hyperlink ref="C61" r:id="rId59" tooltip="Click once to display linked information. Click and hold to select this cell." display="http://stats.oecd.org/OECDStat_Metadata/ShowMetadata.ashx?Dataset=TOURISM_ENTR_EMPL&amp;Coords=[VARIABLE].[ENTR],[INDUSTRY].[TOURISM_IND_ACCOMM_SVCS],[COUNTRY].[ROU]&amp;ShowOnWeb=true" xr:uid="{00000000-0004-0000-0100-00003A000000}"/>
    <hyperlink ref="C62" r:id="rId60" tooltip="Click once to display linked information. Click and hold to select this cell." display="http://stats.oecd.org/OECDStat_Metadata/ShowMetadata.ashx?Dataset=TOURISM_ENTR_EMPL&amp;Coords=[VARIABLE].[ENTR],[INDUSTRY].[TOURISM_IND_ACCOMM_SVCS],[COUNTRY].[RUS]&amp;ShowOnWeb=true" xr:uid="{00000000-0004-0000-0100-00003B000000}"/>
    <hyperlink ref="C63" r:id="rId61" tooltip="Click once to display linked information. Click and hold to select this cell." display="http://stats.oecd.org/OECDStat_Metadata/ShowMetadata.ashx?Dataset=TOURISM_ENTR_EMPL&amp;Coords=[VARIABLE].[ENTR],[INDUSTRY].[TOURISM_IND_ACCOMM_SVCS],[COUNTRY].[ZAF]&amp;ShowOnWeb=true" xr:uid="{00000000-0004-0000-0100-00003C000000}"/>
    <hyperlink ref="A64" r:id="rId62" tooltip="Click once to display linked information. Click and hold to select this cell." display="https://stats-1.oecd.org/" xr:uid="{00000000-0004-0000-0100-00003D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151E3-F19F-4ABB-ABB6-6A01D2337492}">
  <sheetPr filterMode="1"/>
  <dimension ref="A1:S66"/>
  <sheetViews>
    <sheetView topLeftCell="A24" workbookViewId="0">
      <selection activeCell="A5" sqref="A5:S62"/>
    </sheetView>
  </sheetViews>
  <sheetFormatPr defaultRowHeight="14.5" x14ac:dyDescent="0.35"/>
  <cols>
    <col min="17" max="17" width="10.26953125" bestFit="1" customWidth="1"/>
  </cols>
  <sheetData>
    <row r="1" spans="1:19" x14ac:dyDescent="0.35">
      <c r="A1" t="s">
        <v>3</v>
      </c>
    </row>
    <row r="2" spans="1:19" x14ac:dyDescent="0.35">
      <c r="A2" t="s">
        <v>4</v>
      </c>
      <c r="D2" t="s">
        <v>5</v>
      </c>
    </row>
    <row r="3" spans="1:19" x14ac:dyDescent="0.35">
      <c r="A3" t="s">
        <v>6</v>
      </c>
      <c r="D3" t="s">
        <v>7</v>
      </c>
    </row>
    <row r="4" spans="1:19" x14ac:dyDescent="0.35">
      <c r="A4" t="s">
        <v>8</v>
      </c>
      <c r="D4">
        <v>2008</v>
      </c>
      <c r="E4">
        <v>2009</v>
      </c>
      <c r="F4">
        <v>2010</v>
      </c>
      <c r="G4">
        <v>2011</v>
      </c>
      <c r="H4">
        <v>2012</v>
      </c>
      <c r="I4">
        <v>2013</v>
      </c>
      <c r="J4">
        <v>2014</v>
      </c>
      <c r="K4">
        <v>2015</v>
      </c>
      <c r="L4">
        <v>2016</v>
      </c>
      <c r="M4">
        <v>2017</v>
      </c>
    </row>
    <row r="5" spans="1:19" x14ac:dyDescent="0.35">
      <c r="A5" t="s">
        <v>19</v>
      </c>
      <c r="B5" t="s">
        <v>20</v>
      </c>
      <c r="D5">
        <f t="shared" ref="D5:L5" si="0">D4</f>
        <v>2008</v>
      </c>
      <c r="E5">
        <f t="shared" si="0"/>
        <v>2009</v>
      </c>
      <c r="F5">
        <f t="shared" si="0"/>
        <v>2010</v>
      </c>
      <c r="G5">
        <f t="shared" si="0"/>
        <v>2011</v>
      </c>
      <c r="H5">
        <f t="shared" si="0"/>
        <v>2012</v>
      </c>
      <c r="I5">
        <f t="shared" si="0"/>
        <v>2013</v>
      </c>
      <c r="J5">
        <f t="shared" si="0"/>
        <v>2014</v>
      </c>
      <c r="K5">
        <f t="shared" si="0"/>
        <v>2015</v>
      </c>
      <c r="L5">
        <f t="shared" si="0"/>
        <v>2016</v>
      </c>
      <c r="M5">
        <f>M4</f>
        <v>2017</v>
      </c>
      <c r="N5" t="s">
        <v>88</v>
      </c>
      <c r="O5" t="s">
        <v>89</v>
      </c>
      <c r="P5" t="s">
        <v>90</v>
      </c>
      <c r="Q5" t="s">
        <v>91</v>
      </c>
      <c r="R5" t="s">
        <v>92</v>
      </c>
      <c r="S5" t="s">
        <v>93</v>
      </c>
    </row>
    <row r="6" spans="1:19" x14ac:dyDescent="0.35">
      <c r="A6" t="s">
        <v>22</v>
      </c>
      <c r="B6" t="s">
        <v>5</v>
      </c>
      <c r="C6" t="s">
        <v>23</v>
      </c>
      <c r="D6" t="s">
        <v>24</v>
      </c>
      <c r="E6" t="s">
        <v>24</v>
      </c>
      <c r="F6" s="6">
        <v>13518</v>
      </c>
      <c r="G6" s="6">
        <v>13444</v>
      </c>
      <c r="H6" s="6">
        <v>13254</v>
      </c>
      <c r="I6" s="6">
        <v>13271</v>
      </c>
      <c r="J6" s="6">
        <v>13006</v>
      </c>
      <c r="K6" s="6">
        <v>12846</v>
      </c>
      <c r="L6" t="s">
        <v>24</v>
      </c>
      <c r="M6" t="s">
        <v>24</v>
      </c>
      <c r="N6">
        <f>MAX(D6:M6)</f>
        <v>13518</v>
      </c>
      <c r="O6">
        <f>MIN(D6:M6)</f>
        <v>12846</v>
      </c>
      <c r="P6">
        <f>AVERAGE(D6:M6)</f>
        <v>13223.166666666666</v>
      </c>
      <c r="Q6">
        <f>SLOPE(D6:M6,$D$4:$M$4)</f>
        <v>-133.05714285714285</v>
      </c>
      <c r="R6">
        <f>MEDIAN(D6:M6)</f>
        <v>13262.5</v>
      </c>
      <c r="S6">
        <v>1000000</v>
      </c>
    </row>
    <row r="7" spans="1:19" hidden="1" x14ac:dyDescent="0.35">
      <c r="A7" t="s">
        <v>25</v>
      </c>
      <c r="B7" t="s">
        <v>5</v>
      </c>
      <c r="C7" t="s">
        <v>23</v>
      </c>
      <c r="D7" t="s">
        <v>24</v>
      </c>
      <c r="E7" t="s">
        <v>24</v>
      </c>
      <c r="F7" t="s">
        <v>24</v>
      </c>
      <c r="G7" t="s">
        <v>24</v>
      </c>
      <c r="H7" t="s">
        <v>24</v>
      </c>
      <c r="I7" t="s">
        <v>24</v>
      </c>
      <c r="J7" t="s">
        <v>24</v>
      </c>
      <c r="K7" t="s">
        <v>24</v>
      </c>
      <c r="L7" t="s">
        <v>24</v>
      </c>
      <c r="M7" t="s">
        <v>24</v>
      </c>
      <c r="N7">
        <f t="shared" ref="N7:N62" si="1">MAX(D7:M7)</f>
        <v>0</v>
      </c>
      <c r="O7">
        <f t="shared" ref="O7:O62" si="2">MIN(D7:M7)</f>
        <v>0</v>
      </c>
      <c r="P7" t="e">
        <f t="shared" ref="P7:P62" si="3">AVERAGE(D7:M7)</f>
        <v>#DIV/0!</v>
      </c>
      <c r="Q7" t="e">
        <f t="shared" ref="Q7:Q62" si="4">SLOPE(D7:M7,$D$4:$M$4)</f>
        <v>#DIV/0!</v>
      </c>
      <c r="R7" t="e">
        <f t="shared" ref="R7:R62" si="5">MEDIAN(D7:M7)</f>
        <v>#NUM!</v>
      </c>
      <c r="S7">
        <v>1000000</v>
      </c>
    </row>
    <row r="8" spans="1:19" x14ac:dyDescent="0.35">
      <c r="A8" t="s">
        <v>26</v>
      </c>
      <c r="B8" t="s">
        <v>27</v>
      </c>
      <c r="C8" t="s">
        <v>23</v>
      </c>
      <c r="D8" s="6">
        <v>3536</v>
      </c>
      <c r="E8" s="6">
        <v>3527</v>
      </c>
      <c r="F8" s="6">
        <v>3546</v>
      </c>
      <c r="G8" s="6">
        <v>3506</v>
      </c>
      <c r="H8" s="6">
        <v>4548</v>
      </c>
      <c r="I8" s="6">
        <v>4691</v>
      </c>
      <c r="J8" s="6">
        <v>4857</v>
      </c>
      <c r="K8" s="6">
        <v>7990</v>
      </c>
      <c r="L8" s="6">
        <v>8210</v>
      </c>
      <c r="M8" t="s">
        <v>24</v>
      </c>
      <c r="N8">
        <f t="shared" si="1"/>
        <v>8210</v>
      </c>
      <c r="O8">
        <f t="shared" si="2"/>
        <v>3506</v>
      </c>
      <c r="P8">
        <f t="shared" si="3"/>
        <v>4934.5555555555557</v>
      </c>
      <c r="Q8">
        <f t="shared" si="4"/>
        <v>598.20000000000005</v>
      </c>
      <c r="R8">
        <f t="shared" si="5"/>
        <v>4548</v>
      </c>
      <c r="S8">
        <v>1000000</v>
      </c>
    </row>
    <row r="9" spans="1:19" x14ac:dyDescent="0.35">
      <c r="A9" t="s">
        <v>28</v>
      </c>
      <c r="B9" t="s">
        <v>27</v>
      </c>
      <c r="C9" t="s">
        <v>23</v>
      </c>
      <c r="D9">
        <v>180</v>
      </c>
      <c r="E9">
        <v>176</v>
      </c>
      <c r="F9">
        <v>182</v>
      </c>
      <c r="G9">
        <v>196</v>
      </c>
      <c r="H9">
        <v>253</v>
      </c>
      <c r="I9">
        <v>255</v>
      </c>
      <c r="J9">
        <v>292</v>
      </c>
      <c r="K9">
        <v>274</v>
      </c>
      <c r="L9">
        <v>282</v>
      </c>
      <c r="M9">
        <v>306</v>
      </c>
      <c r="N9">
        <f t="shared" si="1"/>
        <v>306</v>
      </c>
      <c r="O9">
        <f t="shared" si="2"/>
        <v>176</v>
      </c>
      <c r="P9">
        <f t="shared" si="3"/>
        <v>239.6</v>
      </c>
      <c r="Q9">
        <f t="shared" si="4"/>
        <v>15.915151515151516</v>
      </c>
      <c r="R9">
        <f t="shared" si="5"/>
        <v>254</v>
      </c>
      <c r="S9">
        <v>1000000</v>
      </c>
    </row>
    <row r="10" spans="1:19" x14ac:dyDescent="0.35">
      <c r="A10" t="s">
        <v>29</v>
      </c>
      <c r="B10" t="s">
        <v>27</v>
      </c>
      <c r="C10" t="s">
        <v>23</v>
      </c>
      <c r="D10" s="6">
        <v>2103</v>
      </c>
      <c r="E10" s="6">
        <v>2136</v>
      </c>
      <c r="F10" s="6">
        <v>2193</v>
      </c>
      <c r="G10" s="6">
        <v>2148</v>
      </c>
      <c r="H10" s="6">
        <v>2769</v>
      </c>
      <c r="I10" s="6">
        <v>2897</v>
      </c>
      <c r="J10" s="6">
        <v>3084</v>
      </c>
      <c r="K10" s="6">
        <v>4415</v>
      </c>
      <c r="L10" s="6">
        <v>4698</v>
      </c>
      <c r="M10" s="6">
        <v>5073</v>
      </c>
      <c r="N10">
        <f t="shared" si="1"/>
        <v>5073</v>
      </c>
      <c r="O10">
        <f t="shared" si="2"/>
        <v>2103</v>
      </c>
      <c r="P10">
        <f t="shared" si="3"/>
        <v>3151.6</v>
      </c>
      <c r="Q10">
        <f t="shared" si="4"/>
        <v>355.81818181818181</v>
      </c>
      <c r="R10">
        <f t="shared" si="5"/>
        <v>2833</v>
      </c>
      <c r="S10">
        <v>1000000</v>
      </c>
    </row>
    <row r="11" spans="1:19" x14ac:dyDescent="0.35">
      <c r="A11" t="s">
        <v>30</v>
      </c>
      <c r="B11" t="s">
        <v>27</v>
      </c>
      <c r="C11" t="s">
        <v>23</v>
      </c>
      <c r="D11" s="6">
        <v>1253</v>
      </c>
      <c r="E11" s="6">
        <v>1215</v>
      </c>
      <c r="F11" s="6">
        <v>1171</v>
      </c>
      <c r="G11" s="6">
        <v>1162</v>
      </c>
      <c r="H11" s="6">
        <v>1526</v>
      </c>
      <c r="I11" s="6">
        <v>1539</v>
      </c>
      <c r="J11" s="6">
        <v>1481</v>
      </c>
      <c r="K11" s="6">
        <v>3301</v>
      </c>
      <c r="L11" s="6">
        <v>3230</v>
      </c>
      <c r="M11" s="6">
        <v>3191</v>
      </c>
      <c r="N11">
        <f t="shared" si="1"/>
        <v>3301</v>
      </c>
      <c r="O11">
        <f t="shared" si="2"/>
        <v>1162</v>
      </c>
      <c r="P11">
        <f t="shared" si="3"/>
        <v>1906.9</v>
      </c>
      <c r="Q11">
        <f t="shared" si="4"/>
        <v>261.61818181818182</v>
      </c>
      <c r="R11">
        <f t="shared" si="5"/>
        <v>1503.5</v>
      </c>
      <c r="S11">
        <v>1000000</v>
      </c>
    </row>
    <row r="12" spans="1:19" x14ac:dyDescent="0.35">
      <c r="A12" t="s">
        <v>31</v>
      </c>
      <c r="B12" t="s">
        <v>27</v>
      </c>
      <c r="C12" t="s">
        <v>23</v>
      </c>
      <c r="D12" s="6">
        <v>17315</v>
      </c>
      <c r="E12" s="6">
        <v>17373</v>
      </c>
      <c r="F12" s="6">
        <v>17204</v>
      </c>
      <c r="G12" s="6">
        <v>16933</v>
      </c>
      <c r="H12" s="6">
        <v>16835</v>
      </c>
      <c r="I12" s="6">
        <v>17790</v>
      </c>
      <c r="J12" s="6">
        <v>19411</v>
      </c>
      <c r="K12" s="6">
        <v>19575</v>
      </c>
      <c r="L12" s="6">
        <v>19817</v>
      </c>
      <c r="M12" s="6">
        <v>20292</v>
      </c>
      <c r="N12">
        <f t="shared" si="1"/>
        <v>20292</v>
      </c>
      <c r="O12">
        <f t="shared" si="2"/>
        <v>16835</v>
      </c>
      <c r="P12">
        <f t="shared" si="3"/>
        <v>18254.5</v>
      </c>
      <c r="Q12">
        <f t="shared" si="4"/>
        <v>388.75757575757575</v>
      </c>
      <c r="R12">
        <f t="shared" si="5"/>
        <v>17581.5</v>
      </c>
      <c r="S12">
        <v>1000000</v>
      </c>
    </row>
    <row r="13" spans="1:19" hidden="1" x14ac:dyDescent="0.35">
      <c r="A13" t="s">
        <v>32</v>
      </c>
      <c r="B13" t="s">
        <v>5</v>
      </c>
      <c r="C13" t="s">
        <v>23</v>
      </c>
      <c r="D13" t="s">
        <v>24</v>
      </c>
      <c r="E13" t="s">
        <v>24</v>
      </c>
      <c r="F13" t="s">
        <v>24</v>
      </c>
      <c r="G13" t="s">
        <v>24</v>
      </c>
      <c r="H13" t="s">
        <v>24</v>
      </c>
      <c r="I13" t="s">
        <v>24</v>
      </c>
      <c r="J13" t="s">
        <v>24</v>
      </c>
      <c r="K13" t="s">
        <v>24</v>
      </c>
      <c r="L13" t="s">
        <v>24</v>
      </c>
      <c r="M13" t="s">
        <v>24</v>
      </c>
      <c r="N13">
        <f t="shared" si="1"/>
        <v>0</v>
      </c>
      <c r="O13">
        <f t="shared" si="2"/>
        <v>0</v>
      </c>
      <c r="P13" t="e">
        <f t="shared" si="3"/>
        <v>#DIV/0!</v>
      </c>
      <c r="Q13" t="e">
        <f t="shared" si="4"/>
        <v>#DIV/0!</v>
      </c>
      <c r="R13" t="e">
        <f t="shared" si="5"/>
        <v>#NUM!</v>
      </c>
      <c r="S13">
        <v>1000000</v>
      </c>
    </row>
    <row r="14" spans="1:19" x14ac:dyDescent="0.35">
      <c r="A14" t="s">
        <v>33</v>
      </c>
      <c r="B14" t="s">
        <v>27</v>
      </c>
      <c r="C14" t="s">
        <v>23</v>
      </c>
      <c r="D14" s="6">
        <v>9267</v>
      </c>
      <c r="E14" s="6">
        <v>9431</v>
      </c>
      <c r="F14" s="6">
        <v>9499</v>
      </c>
      <c r="G14" s="6">
        <v>9218</v>
      </c>
      <c r="H14" s="6">
        <v>8964</v>
      </c>
      <c r="I14" s="6">
        <v>8645</v>
      </c>
      <c r="J14" s="6">
        <v>8618</v>
      </c>
      <c r="K14" s="6">
        <v>8703</v>
      </c>
      <c r="L14" s="6">
        <v>9126</v>
      </c>
      <c r="M14" t="s">
        <v>24</v>
      </c>
      <c r="N14">
        <f t="shared" si="1"/>
        <v>9499</v>
      </c>
      <c r="O14">
        <f t="shared" si="2"/>
        <v>8618</v>
      </c>
      <c r="P14">
        <f t="shared" si="3"/>
        <v>9052.3333333333339</v>
      </c>
      <c r="Q14">
        <f t="shared" si="4"/>
        <v>-84.716666666666669</v>
      </c>
      <c r="R14">
        <f t="shared" si="5"/>
        <v>9126</v>
      </c>
      <c r="S14">
        <v>1000000</v>
      </c>
    </row>
    <row r="15" spans="1:19" hidden="1" x14ac:dyDescent="0.35">
      <c r="A15" t="s">
        <v>34</v>
      </c>
      <c r="B15" t="s">
        <v>5</v>
      </c>
      <c r="C15" t="s">
        <v>23</v>
      </c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>
        <f t="shared" si="1"/>
        <v>0</v>
      </c>
      <c r="O15">
        <f t="shared" si="2"/>
        <v>0</v>
      </c>
      <c r="P15" t="e">
        <f t="shared" si="3"/>
        <v>#DIV/0!</v>
      </c>
      <c r="Q15" t="e">
        <f t="shared" si="4"/>
        <v>#DIV/0!</v>
      </c>
      <c r="R15" t="e">
        <f t="shared" si="5"/>
        <v>#NUM!</v>
      </c>
      <c r="S15">
        <v>1000000</v>
      </c>
    </row>
    <row r="16" spans="1:19" x14ac:dyDescent="0.35">
      <c r="A16" t="s">
        <v>35</v>
      </c>
      <c r="B16" t="s">
        <v>5</v>
      </c>
      <c r="C16" t="s">
        <v>23</v>
      </c>
      <c r="D16" s="6">
        <v>1048</v>
      </c>
      <c r="E16" s="6">
        <v>1091</v>
      </c>
      <c r="F16" s="6">
        <v>1141</v>
      </c>
      <c r="G16" s="6">
        <v>1158</v>
      </c>
      <c r="H16" s="6">
        <v>1238</v>
      </c>
      <c r="I16" s="6">
        <v>1320</v>
      </c>
      <c r="J16" s="6">
        <v>1419</v>
      </c>
      <c r="K16" s="6">
        <v>1417</v>
      </c>
      <c r="L16" s="6">
        <v>1454</v>
      </c>
      <c r="M16" s="6">
        <v>1500</v>
      </c>
      <c r="N16">
        <f t="shared" si="1"/>
        <v>1500</v>
      </c>
      <c r="O16">
        <f t="shared" si="2"/>
        <v>1048</v>
      </c>
      <c r="P16">
        <f t="shared" si="3"/>
        <v>1278.5999999999999</v>
      </c>
      <c r="Q16">
        <f t="shared" si="4"/>
        <v>53.660606060606064</v>
      </c>
      <c r="R16">
        <f t="shared" si="5"/>
        <v>1279</v>
      </c>
      <c r="S16">
        <v>1000000</v>
      </c>
    </row>
    <row r="17" spans="1:19" hidden="1" x14ac:dyDescent="0.35">
      <c r="A17" t="s">
        <v>36</v>
      </c>
      <c r="B17" t="s">
        <v>27</v>
      </c>
      <c r="C17" t="s">
        <v>23</v>
      </c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>
        <f t="shared" si="1"/>
        <v>0</v>
      </c>
      <c r="O17">
        <f t="shared" si="2"/>
        <v>0</v>
      </c>
      <c r="P17" t="e">
        <f t="shared" si="3"/>
        <v>#DIV/0!</v>
      </c>
      <c r="Q17" t="e">
        <f t="shared" si="4"/>
        <v>#DIV/0!</v>
      </c>
      <c r="R17" t="e">
        <f t="shared" si="5"/>
        <v>#NUM!</v>
      </c>
      <c r="S17">
        <v>1000000</v>
      </c>
    </row>
    <row r="18" spans="1:19" x14ac:dyDescent="0.35">
      <c r="A18" t="s">
        <v>37</v>
      </c>
      <c r="B18" t="s">
        <v>5</v>
      </c>
      <c r="C18" t="s">
        <v>23</v>
      </c>
      <c r="D18" s="6">
        <v>35414</v>
      </c>
      <c r="E18" s="6">
        <v>32415</v>
      </c>
      <c r="F18" s="6">
        <v>36293</v>
      </c>
      <c r="G18" s="6">
        <v>41295</v>
      </c>
      <c r="H18" s="6">
        <v>44868</v>
      </c>
      <c r="I18" s="6">
        <v>45262</v>
      </c>
      <c r="J18" s="6">
        <v>49265</v>
      </c>
      <c r="K18" s="6">
        <v>51319</v>
      </c>
      <c r="L18" s="6">
        <v>51583</v>
      </c>
      <c r="M18" t="s">
        <v>24</v>
      </c>
      <c r="N18">
        <f t="shared" si="1"/>
        <v>51583</v>
      </c>
      <c r="O18">
        <f t="shared" si="2"/>
        <v>32415</v>
      </c>
      <c r="P18">
        <f t="shared" si="3"/>
        <v>43079.333333333336</v>
      </c>
      <c r="Q18">
        <f t="shared" si="4"/>
        <v>2521.65</v>
      </c>
      <c r="R18">
        <f t="shared" si="5"/>
        <v>44868</v>
      </c>
      <c r="S18">
        <v>1000000</v>
      </c>
    </row>
    <row r="19" spans="1:19" hidden="1" x14ac:dyDescent="0.35">
      <c r="A19" t="s">
        <v>38</v>
      </c>
      <c r="B19" t="s">
        <v>5</v>
      </c>
      <c r="C19" t="s">
        <v>23</v>
      </c>
      <c r="D19" t="s">
        <v>24</v>
      </c>
      <c r="E19" t="s">
        <v>24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>
        <f t="shared" si="1"/>
        <v>0</v>
      </c>
      <c r="O19">
        <f t="shared" si="2"/>
        <v>0</v>
      </c>
      <c r="P19" t="e">
        <f t="shared" si="3"/>
        <v>#DIV/0!</v>
      </c>
      <c r="Q19" t="e">
        <f t="shared" si="4"/>
        <v>#DIV/0!</v>
      </c>
      <c r="R19" t="e">
        <f t="shared" si="5"/>
        <v>#NUM!</v>
      </c>
      <c r="S19">
        <v>1000000</v>
      </c>
    </row>
    <row r="20" spans="1:19" x14ac:dyDescent="0.35">
      <c r="A20" t="s">
        <v>39</v>
      </c>
      <c r="B20" t="s">
        <v>27</v>
      </c>
      <c r="C20" t="s">
        <v>23</v>
      </c>
      <c r="D20" t="s">
        <v>24</v>
      </c>
      <c r="E20" t="s">
        <v>24</v>
      </c>
      <c r="F20" t="s">
        <v>24</v>
      </c>
      <c r="G20" t="s">
        <v>24</v>
      </c>
      <c r="H20" t="s">
        <v>24</v>
      </c>
      <c r="I20" t="s">
        <v>24</v>
      </c>
      <c r="J20" s="6">
        <v>39747</v>
      </c>
      <c r="K20" s="6">
        <v>46250</v>
      </c>
      <c r="L20" s="6">
        <v>48864</v>
      </c>
      <c r="M20" s="6">
        <v>49693</v>
      </c>
      <c r="N20">
        <f t="shared" si="1"/>
        <v>49693</v>
      </c>
      <c r="O20">
        <f t="shared" si="2"/>
        <v>39747</v>
      </c>
      <c r="P20">
        <f t="shared" si="3"/>
        <v>46138.5</v>
      </c>
      <c r="Q20">
        <f t="shared" si="4"/>
        <v>3245.2</v>
      </c>
      <c r="R20">
        <f t="shared" si="5"/>
        <v>47557</v>
      </c>
      <c r="S20">
        <v>1000000</v>
      </c>
    </row>
    <row r="21" spans="1:19" x14ac:dyDescent="0.35">
      <c r="A21" t="s">
        <v>40</v>
      </c>
      <c r="B21" t="s">
        <v>5</v>
      </c>
      <c r="C21" t="s">
        <v>23</v>
      </c>
      <c r="D21" s="6">
        <v>33562</v>
      </c>
      <c r="E21" s="6">
        <v>33863</v>
      </c>
      <c r="F21" s="6">
        <v>33643</v>
      </c>
      <c r="G21" s="6">
        <v>33387</v>
      </c>
      <c r="H21" s="6">
        <v>33115</v>
      </c>
      <c r="I21" s="6">
        <v>33013</v>
      </c>
      <c r="J21" s="6">
        <v>32781</v>
      </c>
      <c r="K21" s="6">
        <v>32993</v>
      </c>
      <c r="L21" s="6">
        <v>33800</v>
      </c>
      <c r="M21" s="6">
        <v>35712</v>
      </c>
      <c r="N21">
        <f t="shared" si="1"/>
        <v>35712</v>
      </c>
      <c r="O21">
        <f t="shared" si="2"/>
        <v>32781</v>
      </c>
      <c r="P21">
        <f t="shared" si="3"/>
        <v>33586.9</v>
      </c>
      <c r="Q21">
        <f t="shared" si="4"/>
        <v>83.266666666666666</v>
      </c>
      <c r="R21">
        <f t="shared" si="5"/>
        <v>33474.5</v>
      </c>
      <c r="S21">
        <v>1000000</v>
      </c>
    </row>
    <row r="22" spans="1:19" x14ac:dyDescent="0.35">
      <c r="A22" t="s">
        <v>41</v>
      </c>
      <c r="B22" t="s">
        <v>5</v>
      </c>
      <c r="C22" t="s">
        <v>23</v>
      </c>
      <c r="D22">
        <v>192</v>
      </c>
      <c r="E22">
        <v>208</v>
      </c>
      <c r="F22">
        <v>221</v>
      </c>
      <c r="G22">
        <v>245</v>
      </c>
      <c r="H22">
        <v>271</v>
      </c>
      <c r="I22">
        <v>304</v>
      </c>
      <c r="J22">
        <v>352</v>
      </c>
      <c r="K22">
        <v>422</v>
      </c>
      <c r="L22">
        <v>483</v>
      </c>
      <c r="M22">
        <v>550</v>
      </c>
      <c r="N22">
        <f t="shared" si="1"/>
        <v>550</v>
      </c>
      <c r="O22">
        <f t="shared" si="2"/>
        <v>192</v>
      </c>
      <c r="P22">
        <f t="shared" si="3"/>
        <v>324.8</v>
      </c>
      <c r="Q22">
        <f t="shared" si="4"/>
        <v>39.43030303030303</v>
      </c>
      <c r="R22">
        <f t="shared" si="5"/>
        <v>287.5</v>
      </c>
      <c r="S22">
        <v>1000000</v>
      </c>
    </row>
    <row r="23" spans="1:19" x14ac:dyDescent="0.35">
      <c r="A23" t="s">
        <v>42</v>
      </c>
      <c r="B23" t="s">
        <v>5</v>
      </c>
      <c r="C23" t="s">
        <v>23</v>
      </c>
      <c r="D23" s="6">
        <v>16951</v>
      </c>
      <c r="E23" s="6">
        <v>16939</v>
      </c>
      <c r="F23" s="6">
        <v>16994</v>
      </c>
      <c r="G23" s="6">
        <v>17105</v>
      </c>
      <c r="H23" s="6">
        <v>17264</v>
      </c>
      <c r="I23" s="6">
        <v>17285</v>
      </c>
      <c r="J23" s="6">
        <v>17180</v>
      </c>
      <c r="K23" s="6">
        <v>17708</v>
      </c>
      <c r="L23" s="6">
        <v>17765</v>
      </c>
      <c r="M23" t="s">
        <v>24</v>
      </c>
      <c r="N23">
        <f t="shared" si="1"/>
        <v>17765</v>
      </c>
      <c r="O23">
        <f t="shared" si="2"/>
        <v>16939</v>
      </c>
      <c r="P23">
        <f t="shared" si="3"/>
        <v>17243.444444444445</v>
      </c>
      <c r="Q23">
        <f t="shared" si="4"/>
        <v>101.91666666666667</v>
      </c>
      <c r="R23">
        <f t="shared" si="5"/>
        <v>17180</v>
      </c>
      <c r="S23">
        <v>1000000</v>
      </c>
    </row>
    <row r="24" spans="1:19" x14ac:dyDescent="0.35">
      <c r="A24" t="s">
        <v>43</v>
      </c>
      <c r="B24" t="s">
        <v>27</v>
      </c>
      <c r="C24" t="s">
        <v>23</v>
      </c>
      <c r="D24" s="6">
        <v>2133</v>
      </c>
      <c r="E24" s="6">
        <v>1678</v>
      </c>
      <c r="F24" s="6">
        <v>1669</v>
      </c>
      <c r="G24" s="6">
        <v>1704</v>
      </c>
      <c r="H24" s="6">
        <v>1665</v>
      </c>
      <c r="I24" s="6">
        <v>1676</v>
      </c>
      <c r="J24" s="6">
        <v>1632</v>
      </c>
      <c r="K24" s="6">
        <v>1577</v>
      </c>
      <c r="L24" s="6">
        <v>1585</v>
      </c>
      <c r="M24" s="6">
        <v>1572</v>
      </c>
      <c r="N24">
        <f t="shared" si="1"/>
        <v>2133</v>
      </c>
      <c r="O24">
        <f t="shared" si="2"/>
        <v>1572</v>
      </c>
      <c r="P24">
        <f t="shared" si="3"/>
        <v>1689.1</v>
      </c>
      <c r="Q24">
        <f t="shared" si="4"/>
        <v>-38.575757575757578</v>
      </c>
      <c r="R24">
        <f t="shared" si="5"/>
        <v>1667</v>
      </c>
      <c r="S24">
        <v>1000000</v>
      </c>
    </row>
    <row r="25" spans="1:19" x14ac:dyDescent="0.35">
      <c r="A25" t="s">
        <v>44</v>
      </c>
      <c r="B25" t="s">
        <v>27</v>
      </c>
      <c r="C25" t="s">
        <v>23</v>
      </c>
      <c r="D25" s="6">
        <v>140263</v>
      </c>
      <c r="E25" s="6">
        <v>145430</v>
      </c>
      <c r="F25" s="6">
        <v>150315</v>
      </c>
      <c r="G25" s="6">
        <v>153723</v>
      </c>
      <c r="H25" s="6">
        <v>157228</v>
      </c>
      <c r="I25" s="6">
        <v>157521</v>
      </c>
      <c r="J25" s="6">
        <v>158412</v>
      </c>
      <c r="K25" s="6">
        <v>167718</v>
      </c>
      <c r="L25" s="6">
        <v>178449</v>
      </c>
      <c r="M25" s="6">
        <v>204903</v>
      </c>
      <c r="N25">
        <f t="shared" si="1"/>
        <v>204903</v>
      </c>
      <c r="O25">
        <f t="shared" si="2"/>
        <v>140263</v>
      </c>
      <c r="P25">
        <f t="shared" si="3"/>
        <v>161396.20000000001</v>
      </c>
      <c r="Q25">
        <f t="shared" si="4"/>
        <v>5541.0181818181818</v>
      </c>
      <c r="R25">
        <f t="shared" si="5"/>
        <v>157374.5</v>
      </c>
      <c r="S25">
        <v>1000000</v>
      </c>
    </row>
    <row r="26" spans="1:19" hidden="1" x14ac:dyDescent="0.35">
      <c r="A26" t="s">
        <v>45</v>
      </c>
      <c r="B26" t="s">
        <v>5</v>
      </c>
      <c r="C26" t="s">
        <v>23</v>
      </c>
      <c r="D26" t="s">
        <v>24</v>
      </c>
      <c r="E26" t="s">
        <v>24</v>
      </c>
      <c r="F26" t="s">
        <v>24</v>
      </c>
      <c r="G26" t="s">
        <v>24</v>
      </c>
      <c r="H26" t="s">
        <v>24</v>
      </c>
      <c r="I26" t="s">
        <v>24</v>
      </c>
      <c r="J26" t="s">
        <v>24</v>
      </c>
      <c r="K26" t="s">
        <v>24</v>
      </c>
      <c r="L26" t="s">
        <v>24</v>
      </c>
      <c r="M26" t="s">
        <v>24</v>
      </c>
      <c r="N26">
        <f t="shared" si="1"/>
        <v>0</v>
      </c>
      <c r="O26">
        <f t="shared" si="2"/>
        <v>0</v>
      </c>
      <c r="P26" t="e">
        <f t="shared" si="3"/>
        <v>#DIV/0!</v>
      </c>
      <c r="Q26" t="e">
        <f t="shared" si="4"/>
        <v>#DIV/0!</v>
      </c>
      <c r="R26" t="e">
        <f t="shared" si="5"/>
        <v>#NUM!</v>
      </c>
      <c r="S26">
        <v>1000000</v>
      </c>
    </row>
    <row r="27" spans="1:19" x14ac:dyDescent="0.35">
      <c r="A27" t="s">
        <v>46</v>
      </c>
      <c r="B27" t="s">
        <v>27</v>
      </c>
      <c r="C27" t="s">
        <v>23</v>
      </c>
      <c r="D27">
        <v>758</v>
      </c>
      <c r="E27">
        <v>844</v>
      </c>
      <c r="F27">
        <v>896</v>
      </c>
      <c r="G27">
        <v>920</v>
      </c>
      <c r="H27" s="6">
        <v>1073</v>
      </c>
      <c r="I27" s="6">
        <v>1074</v>
      </c>
      <c r="J27" s="6">
        <v>1278</v>
      </c>
      <c r="K27" s="6">
        <v>1503</v>
      </c>
      <c r="L27" s="6">
        <v>1716</v>
      </c>
      <c r="M27" t="s">
        <v>24</v>
      </c>
      <c r="N27">
        <f t="shared" si="1"/>
        <v>1716</v>
      </c>
      <c r="O27">
        <f t="shared" si="2"/>
        <v>758</v>
      </c>
      <c r="P27">
        <f t="shared" si="3"/>
        <v>1118</v>
      </c>
      <c r="Q27">
        <f t="shared" si="4"/>
        <v>112.11666666666666</v>
      </c>
      <c r="R27">
        <f t="shared" si="5"/>
        <v>1073</v>
      </c>
      <c r="S27">
        <v>1000000</v>
      </c>
    </row>
    <row r="28" spans="1:19" x14ac:dyDescent="0.35">
      <c r="A28" t="s">
        <v>47</v>
      </c>
      <c r="B28" t="s">
        <v>27</v>
      </c>
      <c r="C28" t="s">
        <v>23</v>
      </c>
      <c r="D28">
        <v>973</v>
      </c>
      <c r="E28">
        <v>965</v>
      </c>
      <c r="F28">
        <v>987</v>
      </c>
      <c r="G28">
        <v>991</v>
      </c>
      <c r="H28">
        <v>992</v>
      </c>
      <c r="I28" s="6">
        <v>1016</v>
      </c>
      <c r="J28" s="6">
        <v>1054</v>
      </c>
      <c r="K28" s="6">
        <v>1108</v>
      </c>
      <c r="L28" s="6">
        <v>1161</v>
      </c>
      <c r="M28" t="s">
        <v>24</v>
      </c>
      <c r="N28">
        <f t="shared" si="1"/>
        <v>1161</v>
      </c>
      <c r="O28">
        <f t="shared" si="2"/>
        <v>965</v>
      </c>
      <c r="P28">
        <f t="shared" si="3"/>
        <v>1027.4444444444443</v>
      </c>
      <c r="Q28">
        <f t="shared" si="4"/>
        <v>22.333333333333332</v>
      </c>
      <c r="R28">
        <f t="shared" si="5"/>
        <v>992</v>
      </c>
      <c r="S28">
        <v>1000000</v>
      </c>
    </row>
    <row r="29" spans="1:19" x14ac:dyDescent="0.35">
      <c r="A29" t="s">
        <v>48</v>
      </c>
      <c r="B29" t="s">
        <v>5</v>
      </c>
      <c r="C29" t="s">
        <v>23</v>
      </c>
      <c r="D29" s="6">
        <v>1170</v>
      </c>
      <c r="E29" s="6">
        <v>1103</v>
      </c>
      <c r="F29" s="6">
        <v>1194</v>
      </c>
      <c r="G29" s="6">
        <v>1425</v>
      </c>
      <c r="H29" s="6">
        <v>1579</v>
      </c>
      <c r="I29" s="6">
        <v>1946</v>
      </c>
      <c r="J29" s="6">
        <v>2139</v>
      </c>
      <c r="K29" s="6">
        <v>2447</v>
      </c>
      <c r="L29" s="6">
        <v>2391</v>
      </c>
      <c r="M29" t="s">
        <v>24</v>
      </c>
      <c r="N29">
        <f t="shared" si="1"/>
        <v>2447</v>
      </c>
      <c r="O29">
        <f t="shared" si="2"/>
        <v>1103</v>
      </c>
      <c r="P29">
        <f t="shared" si="3"/>
        <v>1710.4444444444443</v>
      </c>
      <c r="Q29">
        <f t="shared" si="4"/>
        <v>188.78333333333333</v>
      </c>
      <c r="R29">
        <f t="shared" si="5"/>
        <v>1579</v>
      </c>
      <c r="S29">
        <v>1000000</v>
      </c>
    </row>
    <row r="30" spans="1:19" x14ac:dyDescent="0.35">
      <c r="A30" t="s">
        <v>49</v>
      </c>
      <c r="B30" t="s">
        <v>27</v>
      </c>
      <c r="C30" t="s">
        <v>23</v>
      </c>
      <c r="D30">
        <v>513</v>
      </c>
      <c r="E30">
        <v>505</v>
      </c>
      <c r="F30">
        <v>499</v>
      </c>
      <c r="G30">
        <v>491</v>
      </c>
      <c r="H30">
        <v>480</v>
      </c>
      <c r="I30">
        <v>458</v>
      </c>
      <c r="J30">
        <v>432</v>
      </c>
      <c r="K30">
        <v>427</v>
      </c>
      <c r="L30">
        <v>433</v>
      </c>
      <c r="M30">
        <v>429</v>
      </c>
      <c r="N30">
        <f t="shared" si="1"/>
        <v>513</v>
      </c>
      <c r="O30">
        <f t="shared" si="2"/>
        <v>427</v>
      </c>
      <c r="P30">
        <f t="shared" si="3"/>
        <v>466.7</v>
      </c>
      <c r="Q30">
        <f t="shared" si="4"/>
        <v>-11.024242424242424</v>
      </c>
      <c r="R30">
        <f t="shared" si="5"/>
        <v>469</v>
      </c>
      <c r="S30">
        <v>1000000</v>
      </c>
    </row>
    <row r="31" spans="1:19" hidden="1" x14ac:dyDescent="0.35">
      <c r="A31" t="s">
        <v>50</v>
      </c>
      <c r="B31" t="s">
        <v>27</v>
      </c>
      <c r="C31" t="s">
        <v>23</v>
      </c>
      <c r="D31" t="s">
        <v>24</v>
      </c>
      <c r="E31" t="s">
        <v>24</v>
      </c>
      <c r="F31" t="s">
        <v>24</v>
      </c>
      <c r="G31" t="s">
        <v>24</v>
      </c>
      <c r="H31" t="s">
        <v>24</v>
      </c>
      <c r="I31" t="s">
        <v>24</v>
      </c>
      <c r="J31" t="s">
        <v>24</v>
      </c>
      <c r="K31" t="s">
        <v>24</v>
      </c>
      <c r="L31" t="s">
        <v>24</v>
      </c>
      <c r="M31" t="s">
        <v>24</v>
      </c>
      <c r="N31">
        <f t="shared" si="1"/>
        <v>0</v>
      </c>
      <c r="O31">
        <f t="shared" si="2"/>
        <v>0</v>
      </c>
      <c r="P31" t="e">
        <f t="shared" si="3"/>
        <v>#DIV/0!</v>
      </c>
      <c r="Q31" t="e">
        <f t="shared" si="4"/>
        <v>#DIV/0!</v>
      </c>
      <c r="R31" t="e">
        <f t="shared" si="5"/>
        <v>#NUM!</v>
      </c>
      <c r="S31">
        <v>1000000</v>
      </c>
    </row>
    <row r="32" spans="1:19" hidden="1" x14ac:dyDescent="0.35">
      <c r="A32" t="s">
        <v>51</v>
      </c>
      <c r="C32" t="s">
        <v>23</v>
      </c>
      <c r="D32" t="s">
        <v>24</v>
      </c>
      <c r="E32" t="s">
        <v>24</v>
      </c>
      <c r="F32" t="s">
        <v>24</v>
      </c>
      <c r="G32" t="s">
        <v>24</v>
      </c>
      <c r="H32" t="s">
        <v>24</v>
      </c>
      <c r="I32" t="s">
        <v>24</v>
      </c>
      <c r="J32" t="s">
        <v>24</v>
      </c>
      <c r="K32" t="s">
        <v>24</v>
      </c>
      <c r="L32" t="s">
        <v>24</v>
      </c>
      <c r="M32" s="6">
        <v>8495</v>
      </c>
      <c r="N32">
        <f t="shared" si="1"/>
        <v>8495</v>
      </c>
      <c r="O32">
        <f t="shared" si="2"/>
        <v>8495</v>
      </c>
      <c r="P32">
        <f t="shared" si="3"/>
        <v>8495</v>
      </c>
      <c r="Q32" t="e">
        <f t="shared" si="4"/>
        <v>#DIV/0!</v>
      </c>
      <c r="R32">
        <f t="shared" si="5"/>
        <v>8495</v>
      </c>
      <c r="S32">
        <v>1000000</v>
      </c>
    </row>
    <row r="33" spans="1:19" x14ac:dyDescent="0.35">
      <c r="A33" t="s">
        <v>52</v>
      </c>
      <c r="B33" t="s">
        <v>27</v>
      </c>
      <c r="C33" t="s">
        <v>23</v>
      </c>
      <c r="D33" s="6">
        <v>4638</v>
      </c>
      <c r="E33" s="6">
        <v>4674</v>
      </c>
      <c r="F33" s="6">
        <v>4713</v>
      </c>
      <c r="G33" s="6">
        <v>4686</v>
      </c>
      <c r="H33" s="6">
        <v>4629</v>
      </c>
      <c r="I33" s="6">
        <v>4629</v>
      </c>
      <c r="J33" s="6">
        <v>4743</v>
      </c>
      <c r="K33" s="6">
        <v>4770</v>
      </c>
      <c r="L33" s="6">
        <v>4905</v>
      </c>
      <c r="M33" s="6">
        <v>5124</v>
      </c>
      <c r="N33">
        <f t="shared" si="1"/>
        <v>5124</v>
      </c>
      <c r="O33">
        <f t="shared" si="2"/>
        <v>4629</v>
      </c>
      <c r="P33">
        <f t="shared" si="3"/>
        <v>4751.1000000000004</v>
      </c>
      <c r="Q33">
        <f t="shared" si="4"/>
        <v>39.072727272727271</v>
      </c>
      <c r="R33">
        <f t="shared" si="5"/>
        <v>4699.5</v>
      </c>
      <c r="S33">
        <v>1000000</v>
      </c>
    </row>
    <row r="34" spans="1:19" x14ac:dyDescent="0.35">
      <c r="A34" t="s">
        <v>53</v>
      </c>
      <c r="B34" t="s">
        <v>27</v>
      </c>
      <c r="C34" t="s">
        <v>23</v>
      </c>
      <c r="D34" s="6">
        <v>3042</v>
      </c>
      <c r="E34" s="6">
        <v>3087</v>
      </c>
      <c r="F34" s="6">
        <v>3086</v>
      </c>
      <c r="G34" s="6">
        <v>3112</v>
      </c>
      <c r="H34" s="6">
        <v>3209</v>
      </c>
      <c r="I34" s="6">
        <v>3172</v>
      </c>
      <c r="J34" s="6">
        <v>3262</v>
      </c>
      <c r="K34" s="6">
        <v>3273</v>
      </c>
      <c r="L34" s="6">
        <v>3302</v>
      </c>
      <c r="M34" t="s">
        <v>24</v>
      </c>
      <c r="N34">
        <f t="shared" si="1"/>
        <v>3302</v>
      </c>
      <c r="O34">
        <f t="shared" si="2"/>
        <v>3042</v>
      </c>
      <c r="P34">
        <f t="shared" si="3"/>
        <v>3171.6666666666665</v>
      </c>
      <c r="Q34">
        <f t="shared" si="4"/>
        <v>33.5</v>
      </c>
      <c r="R34">
        <f t="shared" si="5"/>
        <v>3172</v>
      </c>
      <c r="S34">
        <v>1000000</v>
      </c>
    </row>
    <row r="35" spans="1:19" x14ac:dyDescent="0.35">
      <c r="A35" t="s">
        <v>54</v>
      </c>
      <c r="B35" t="s">
        <v>27</v>
      </c>
      <c r="C35" t="s">
        <v>23</v>
      </c>
      <c r="D35" s="6">
        <v>6857</v>
      </c>
      <c r="E35" s="6">
        <v>6992</v>
      </c>
      <c r="F35" s="6">
        <v>7206</v>
      </c>
      <c r="G35" s="6">
        <v>7039</v>
      </c>
      <c r="H35" s="6">
        <v>9483</v>
      </c>
      <c r="I35" s="6">
        <v>9775</v>
      </c>
      <c r="J35" s="6">
        <v>9885</v>
      </c>
      <c r="K35" s="6">
        <v>10024</v>
      </c>
      <c r="L35" s="6">
        <v>10509</v>
      </c>
      <c r="M35" s="6">
        <v>10681</v>
      </c>
      <c r="N35">
        <f t="shared" si="1"/>
        <v>10681</v>
      </c>
      <c r="O35">
        <f t="shared" si="2"/>
        <v>6857</v>
      </c>
      <c r="P35">
        <f t="shared" si="3"/>
        <v>8845.1</v>
      </c>
      <c r="Q35">
        <f t="shared" si="4"/>
        <v>496.69696969696969</v>
      </c>
      <c r="R35">
        <f t="shared" si="5"/>
        <v>9629</v>
      </c>
      <c r="S35">
        <v>1000000</v>
      </c>
    </row>
    <row r="36" spans="1:19" x14ac:dyDescent="0.35">
      <c r="A36" t="s">
        <v>55</v>
      </c>
      <c r="B36" t="s">
        <v>5</v>
      </c>
      <c r="C36" t="s">
        <v>23</v>
      </c>
      <c r="D36" s="6">
        <v>6487</v>
      </c>
      <c r="E36" s="6">
        <v>6512</v>
      </c>
      <c r="F36" s="6">
        <v>6478</v>
      </c>
      <c r="G36" s="6">
        <v>7106</v>
      </c>
      <c r="H36" s="6">
        <v>7324</v>
      </c>
      <c r="I36" s="6">
        <v>7630</v>
      </c>
      <c r="J36" s="6">
        <v>9660</v>
      </c>
      <c r="K36" s="6">
        <v>16394</v>
      </c>
      <c r="L36" s="6">
        <v>21861</v>
      </c>
      <c r="M36" t="s">
        <v>24</v>
      </c>
      <c r="N36">
        <f t="shared" si="1"/>
        <v>21861</v>
      </c>
      <c r="O36">
        <f t="shared" si="2"/>
        <v>6478</v>
      </c>
      <c r="P36">
        <f t="shared" si="3"/>
        <v>9939.1111111111113</v>
      </c>
      <c r="Q36">
        <f t="shared" si="4"/>
        <v>1633.8333333333333</v>
      </c>
      <c r="R36">
        <f t="shared" si="5"/>
        <v>7324</v>
      </c>
      <c r="S36">
        <v>1000000</v>
      </c>
    </row>
    <row r="37" spans="1:19" x14ac:dyDescent="0.35">
      <c r="A37" t="s">
        <v>56</v>
      </c>
      <c r="B37" t="s">
        <v>5</v>
      </c>
      <c r="C37" t="s">
        <v>23</v>
      </c>
      <c r="D37" s="6">
        <v>2692</v>
      </c>
      <c r="E37" s="6">
        <v>2916</v>
      </c>
      <c r="F37" s="6">
        <v>2961</v>
      </c>
      <c r="G37" s="6">
        <v>2998</v>
      </c>
      <c r="H37" s="6">
        <v>2862</v>
      </c>
      <c r="I37" s="6">
        <v>2712</v>
      </c>
      <c r="J37" s="6">
        <v>2811</v>
      </c>
      <c r="K37" s="6">
        <v>2687</v>
      </c>
      <c r="L37" s="6">
        <v>3257</v>
      </c>
      <c r="M37" t="s">
        <v>24</v>
      </c>
      <c r="N37">
        <f t="shared" si="1"/>
        <v>3257</v>
      </c>
      <c r="O37">
        <f t="shared" si="2"/>
        <v>2687</v>
      </c>
      <c r="P37">
        <f t="shared" si="3"/>
        <v>2877.3333333333335</v>
      </c>
      <c r="Q37">
        <f t="shared" si="4"/>
        <v>16.45</v>
      </c>
      <c r="R37">
        <f t="shared" si="5"/>
        <v>2862</v>
      </c>
      <c r="S37">
        <v>1000000</v>
      </c>
    </row>
    <row r="38" spans="1:19" x14ac:dyDescent="0.35">
      <c r="A38" t="s">
        <v>57</v>
      </c>
      <c r="B38" t="s">
        <v>5</v>
      </c>
      <c r="C38" t="s">
        <v>23</v>
      </c>
      <c r="D38">
        <v>870</v>
      </c>
      <c r="E38">
        <v>968</v>
      </c>
      <c r="F38" s="6">
        <v>1027</v>
      </c>
      <c r="G38" s="6">
        <v>1076</v>
      </c>
      <c r="H38" s="6">
        <v>1160</v>
      </c>
      <c r="I38" s="6">
        <v>2264</v>
      </c>
      <c r="J38" s="6">
        <v>2177</v>
      </c>
      <c r="K38" s="6">
        <v>2425</v>
      </c>
      <c r="L38" s="6">
        <v>2539</v>
      </c>
      <c r="M38" t="s">
        <v>24</v>
      </c>
      <c r="N38">
        <f t="shared" si="1"/>
        <v>2539</v>
      </c>
      <c r="O38">
        <f t="shared" si="2"/>
        <v>870</v>
      </c>
      <c r="P38">
        <f t="shared" si="3"/>
        <v>1611.7777777777778</v>
      </c>
      <c r="Q38">
        <f t="shared" si="4"/>
        <v>242.25</v>
      </c>
      <c r="R38">
        <f t="shared" si="5"/>
        <v>1160</v>
      </c>
      <c r="S38">
        <v>1000000</v>
      </c>
    </row>
    <row r="39" spans="1:19" x14ac:dyDescent="0.35">
      <c r="A39" t="s">
        <v>58</v>
      </c>
      <c r="B39" t="s">
        <v>27</v>
      </c>
      <c r="C39" t="s">
        <v>23</v>
      </c>
      <c r="D39" s="6">
        <v>153844</v>
      </c>
      <c r="E39" s="6">
        <v>156311</v>
      </c>
      <c r="F39" s="6">
        <v>158971</v>
      </c>
      <c r="G39" s="6">
        <v>161555</v>
      </c>
      <c r="H39" s="6">
        <v>167119</v>
      </c>
      <c r="I39" s="6">
        <v>169170</v>
      </c>
      <c r="J39" s="6">
        <v>177947</v>
      </c>
      <c r="K39" s="6">
        <v>191646</v>
      </c>
      <c r="L39" s="6">
        <v>204213</v>
      </c>
      <c r="M39" s="6">
        <v>216343</v>
      </c>
      <c r="N39">
        <f t="shared" si="1"/>
        <v>216343</v>
      </c>
      <c r="O39">
        <f t="shared" si="2"/>
        <v>153844</v>
      </c>
      <c r="P39">
        <f t="shared" si="3"/>
        <v>175711.9</v>
      </c>
      <c r="Q39">
        <f t="shared" si="4"/>
        <v>6741.8606060606062</v>
      </c>
      <c r="R39">
        <f t="shared" si="5"/>
        <v>168144.5</v>
      </c>
      <c r="S39">
        <v>1000000</v>
      </c>
    </row>
    <row r="40" spans="1:19" hidden="1" x14ac:dyDescent="0.35">
      <c r="A40" t="s">
        <v>59</v>
      </c>
      <c r="B40" t="s">
        <v>5</v>
      </c>
      <c r="C40" t="s">
        <v>23</v>
      </c>
      <c r="D40" t="s">
        <v>24</v>
      </c>
      <c r="E40" t="s">
        <v>24</v>
      </c>
      <c r="F40" t="s">
        <v>24</v>
      </c>
      <c r="G40" t="s">
        <v>24</v>
      </c>
      <c r="H40" t="s">
        <v>24</v>
      </c>
      <c r="I40" t="s">
        <v>24</v>
      </c>
      <c r="J40" t="s">
        <v>24</v>
      </c>
      <c r="K40" t="s">
        <v>24</v>
      </c>
      <c r="L40" t="s">
        <v>24</v>
      </c>
      <c r="M40" t="s">
        <v>24</v>
      </c>
      <c r="N40">
        <f t="shared" si="1"/>
        <v>0</v>
      </c>
      <c r="O40">
        <f t="shared" si="2"/>
        <v>0</v>
      </c>
      <c r="P40" t="e">
        <f t="shared" si="3"/>
        <v>#DIV/0!</v>
      </c>
      <c r="Q40" t="e">
        <f t="shared" si="4"/>
        <v>#DIV/0!</v>
      </c>
      <c r="R40" t="e">
        <f t="shared" si="5"/>
        <v>#NUM!</v>
      </c>
      <c r="S40">
        <v>1000000</v>
      </c>
    </row>
    <row r="41" spans="1:19" x14ac:dyDescent="0.35">
      <c r="A41" t="s">
        <v>60</v>
      </c>
      <c r="B41" t="s">
        <v>27</v>
      </c>
      <c r="C41" t="s">
        <v>23</v>
      </c>
      <c r="D41" t="s">
        <v>24</v>
      </c>
      <c r="E41" t="s">
        <v>24</v>
      </c>
      <c r="F41" t="s">
        <v>24</v>
      </c>
      <c r="G41" t="s">
        <v>24</v>
      </c>
      <c r="H41" t="s">
        <v>24</v>
      </c>
      <c r="I41" t="s">
        <v>24</v>
      </c>
      <c r="J41" t="s">
        <v>24</v>
      </c>
      <c r="K41" t="s">
        <v>24</v>
      </c>
      <c r="L41" s="6">
        <v>41319</v>
      </c>
      <c r="M41" s="6">
        <v>40280</v>
      </c>
      <c r="N41">
        <f t="shared" si="1"/>
        <v>41319</v>
      </c>
      <c r="O41">
        <f t="shared" si="2"/>
        <v>40280</v>
      </c>
      <c r="P41">
        <f t="shared" si="3"/>
        <v>40799.5</v>
      </c>
      <c r="Q41">
        <f t="shared" si="4"/>
        <v>-1039</v>
      </c>
      <c r="R41">
        <f t="shared" si="5"/>
        <v>40799.5</v>
      </c>
      <c r="S41">
        <v>1000000</v>
      </c>
    </row>
    <row r="42" spans="1:19" x14ac:dyDescent="0.35">
      <c r="A42" t="s">
        <v>61</v>
      </c>
      <c r="B42" t="s">
        <v>5</v>
      </c>
      <c r="C42" t="s">
        <v>23</v>
      </c>
      <c r="D42" t="s">
        <v>24</v>
      </c>
      <c r="E42" s="6">
        <v>8807</v>
      </c>
      <c r="F42" s="6">
        <v>10064</v>
      </c>
      <c r="G42" s="6">
        <v>9880</v>
      </c>
      <c r="H42" s="6">
        <v>10921</v>
      </c>
      <c r="I42" s="6">
        <v>11818</v>
      </c>
      <c r="J42" s="6">
        <v>13130</v>
      </c>
      <c r="K42" s="6">
        <v>13977</v>
      </c>
      <c r="L42" s="6">
        <v>14869</v>
      </c>
      <c r="M42" s="6">
        <v>16629</v>
      </c>
      <c r="N42">
        <f t="shared" si="1"/>
        <v>16629</v>
      </c>
      <c r="O42">
        <f t="shared" si="2"/>
        <v>8807</v>
      </c>
      <c r="P42">
        <f t="shared" si="3"/>
        <v>12232.777777777777</v>
      </c>
      <c r="Q42">
        <f t="shared" si="4"/>
        <v>935.1</v>
      </c>
      <c r="R42">
        <f t="shared" si="5"/>
        <v>11818</v>
      </c>
      <c r="S42">
        <v>1000000</v>
      </c>
    </row>
    <row r="43" spans="1:19" x14ac:dyDescent="0.35">
      <c r="A43" t="s">
        <v>62</v>
      </c>
      <c r="B43" t="s">
        <v>5</v>
      </c>
      <c r="C43" t="s">
        <v>23</v>
      </c>
      <c r="D43" s="6">
        <v>15726</v>
      </c>
      <c r="E43" s="6">
        <v>15157</v>
      </c>
      <c r="F43" s="6">
        <v>15075</v>
      </c>
      <c r="G43" s="6">
        <v>15161</v>
      </c>
      <c r="H43" s="6">
        <v>15205</v>
      </c>
      <c r="I43" s="6">
        <v>15365</v>
      </c>
      <c r="J43" s="6">
        <v>15513</v>
      </c>
      <c r="K43" s="6">
        <v>15842</v>
      </c>
      <c r="L43" s="6">
        <v>16809</v>
      </c>
      <c r="M43" t="s">
        <v>24</v>
      </c>
      <c r="N43">
        <f t="shared" si="1"/>
        <v>16809</v>
      </c>
      <c r="O43">
        <f t="shared" si="2"/>
        <v>15075</v>
      </c>
      <c r="P43">
        <f t="shared" si="3"/>
        <v>15539.222222222223</v>
      </c>
      <c r="Q43">
        <f t="shared" si="4"/>
        <v>124.45</v>
      </c>
      <c r="R43">
        <f t="shared" si="5"/>
        <v>15365</v>
      </c>
      <c r="S43">
        <v>1000000</v>
      </c>
    </row>
    <row r="44" spans="1:19" x14ac:dyDescent="0.35">
      <c r="A44" t="s">
        <v>63</v>
      </c>
      <c r="B44" t="s">
        <v>27</v>
      </c>
      <c r="C44" t="s">
        <v>23</v>
      </c>
      <c r="D44" s="6">
        <v>55523</v>
      </c>
      <c r="E44" s="6">
        <v>55777</v>
      </c>
      <c r="F44" s="6">
        <v>56088</v>
      </c>
      <c r="G44" s="6">
        <v>56422</v>
      </c>
      <c r="H44" s="6">
        <v>56815</v>
      </c>
      <c r="I44" s="6">
        <v>57383</v>
      </c>
      <c r="J44" s="6">
        <v>57966</v>
      </c>
      <c r="K44" s="6">
        <v>58556</v>
      </c>
      <c r="L44" s="6">
        <v>59349</v>
      </c>
      <c r="M44" t="s">
        <v>24</v>
      </c>
      <c r="N44">
        <f t="shared" si="1"/>
        <v>59349</v>
      </c>
      <c r="O44">
        <f t="shared" si="2"/>
        <v>55523</v>
      </c>
      <c r="P44">
        <f t="shared" si="3"/>
        <v>57097.666666666664</v>
      </c>
      <c r="Q44">
        <f t="shared" si="4"/>
        <v>472.63333333333333</v>
      </c>
      <c r="R44">
        <f t="shared" si="5"/>
        <v>56815</v>
      </c>
      <c r="S44">
        <v>1000000</v>
      </c>
    </row>
    <row r="45" spans="1:19" hidden="1" x14ac:dyDescent="0.35">
      <c r="A45" t="s">
        <v>64</v>
      </c>
      <c r="D45" t="s">
        <v>24</v>
      </c>
      <c r="E45" t="s">
        <v>24</v>
      </c>
      <c r="F45" t="s">
        <v>24</v>
      </c>
      <c r="G45" t="s">
        <v>24</v>
      </c>
      <c r="H45" t="s">
        <v>24</v>
      </c>
      <c r="I45" t="s">
        <v>24</v>
      </c>
      <c r="J45" t="s">
        <v>24</v>
      </c>
      <c r="K45" t="s">
        <v>24</v>
      </c>
      <c r="L45" t="s">
        <v>24</v>
      </c>
      <c r="M45" t="s">
        <v>24</v>
      </c>
      <c r="N45">
        <f t="shared" si="1"/>
        <v>0</v>
      </c>
      <c r="O45">
        <f t="shared" si="2"/>
        <v>0</v>
      </c>
      <c r="P45" t="e">
        <f t="shared" si="3"/>
        <v>#DIV/0!</v>
      </c>
      <c r="Q45" t="e">
        <f t="shared" si="4"/>
        <v>#DIV/0!</v>
      </c>
      <c r="R45" t="e">
        <f t="shared" si="5"/>
        <v>#NUM!</v>
      </c>
      <c r="S45">
        <v>1000000</v>
      </c>
    </row>
    <row r="46" spans="1:19" hidden="1" x14ac:dyDescent="0.35">
      <c r="A46" t="s">
        <v>65</v>
      </c>
      <c r="B46" t="s">
        <v>27</v>
      </c>
      <c r="C46" t="s">
        <v>23</v>
      </c>
      <c r="D46" t="s">
        <v>24</v>
      </c>
      <c r="E46" t="s">
        <v>24</v>
      </c>
      <c r="F46" t="s">
        <v>24</v>
      </c>
      <c r="G46" t="s">
        <v>24</v>
      </c>
      <c r="H46" t="s">
        <v>24</v>
      </c>
      <c r="I46" t="s">
        <v>24</v>
      </c>
      <c r="J46" t="s">
        <v>24</v>
      </c>
      <c r="K46" t="s">
        <v>24</v>
      </c>
      <c r="L46" t="s">
        <v>24</v>
      </c>
      <c r="M46" t="s">
        <v>24</v>
      </c>
      <c r="N46">
        <f t="shared" si="1"/>
        <v>0</v>
      </c>
      <c r="O46">
        <f t="shared" si="2"/>
        <v>0</v>
      </c>
      <c r="P46" t="e">
        <f t="shared" si="3"/>
        <v>#DIV/0!</v>
      </c>
      <c r="Q46" t="e">
        <f t="shared" si="4"/>
        <v>#DIV/0!</v>
      </c>
      <c r="R46" t="e">
        <f t="shared" si="5"/>
        <v>#NUM!</v>
      </c>
      <c r="S46">
        <v>1000000</v>
      </c>
    </row>
    <row r="47" spans="1:19" x14ac:dyDescent="0.35">
      <c r="A47" t="s">
        <v>66</v>
      </c>
      <c r="B47" t="s">
        <v>27</v>
      </c>
      <c r="C47" t="s">
        <v>23</v>
      </c>
      <c r="D47" t="s">
        <v>24</v>
      </c>
      <c r="E47" s="6">
        <v>24277</v>
      </c>
      <c r="F47" s="6">
        <v>25292</v>
      </c>
      <c r="G47" s="6">
        <v>26254</v>
      </c>
      <c r="H47" s="6">
        <v>27262</v>
      </c>
      <c r="I47" s="6">
        <v>28331</v>
      </c>
      <c r="J47" s="6">
        <v>29280</v>
      </c>
      <c r="K47" s="6">
        <v>29616</v>
      </c>
      <c r="L47" s="6">
        <v>29542</v>
      </c>
      <c r="M47" s="6">
        <v>29542</v>
      </c>
      <c r="N47">
        <f t="shared" si="1"/>
        <v>29616</v>
      </c>
      <c r="O47">
        <f t="shared" si="2"/>
        <v>24277</v>
      </c>
      <c r="P47">
        <f t="shared" si="3"/>
        <v>27710.666666666668</v>
      </c>
      <c r="Q47">
        <f t="shared" si="4"/>
        <v>709.2</v>
      </c>
      <c r="R47">
        <f t="shared" si="5"/>
        <v>28331</v>
      </c>
      <c r="S47">
        <v>1000000</v>
      </c>
    </row>
    <row r="48" spans="1:19" x14ac:dyDescent="0.35">
      <c r="A48" t="s">
        <v>67</v>
      </c>
      <c r="B48" t="s">
        <v>5</v>
      </c>
      <c r="C48" t="s">
        <v>23</v>
      </c>
      <c r="D48" s="6">
        <v>3217</v>
      </c>
      <c r="E48" s="6">
        <v>3533</v>
      </c>
      <c r="F48" s="6">
        <v>3540</v>
      </c>
      <c r="G48" s="6">
        <v>3776</v>
      </c>
      <c r="H48" s="6">
        <v>2758</v>
      </c>
      <c r="I48" s="6">
        <v>2953</v>
      </c>
      <c r="J48" s="6">
        <v>3163</v>
      </c>
      <c r="K48" s="6">
        <v>3202</v>
      </c>
      <c r="L48" s="6">
        <v>3331</v>
      </c>
      <c r="M48" t="s">
        <v>24</v>
      </c>
      <c r="N48">
        <f t="shared" si="1"/>
        <v>3776</v>
      </c>
      <c r="O48">
        <f t="shared" si="2"/>
        <v>2758</v>
      </c>
      <c r="P48">
        <f t="shared" si="3"/>
        <v>3274.7777777777778</v>
      </c>
      <c r="Q48">
        <f t="shared" si="4"/>
        <v>-35.233333333333334</v>
      </c>
      <c r="R48">
        <f t="shared" si="5"/>
        <v>3217</v>
      </c>
      <c r="S48">
        <v>1000000</v>
      </c>
    </row>
    <row r="49" spans="1:19" hidden="1" x14ac:dyDescent="0.35">
      <c r="A49" t="s">
        <v>68</v>
      </c>
      <c r="B49" t="s">
        <v>27</v>
      </c>
      <c r="C49" t="s">
        <v>23</v>
      </c>
      <c r="D49" t="s">
        <v>24</v>
      </c>
      <c r="E49" t="s">
        <v>24</v>
      </c>
      <c r="F49" t="s">
        <v>24</v>
      </c>
      <c r="G49" t="s">
        <v>24</v>
      </c>
      <c r="H49" t="s">
        <v>24</v>
      </c>
      <c r="I49" t="s">
        <v>24</v>
      </c>
      <c r="J49" t="s">
        <v>24</v>
      </c>
      <c r="K49" t="s">
        <v>24</v>
      </c>
      <c r="L49" t="s">
        <v>24</v>
      </c>
      <c r="M49" t="s">
        <v>24</v>
      </c>
      <c r="N49">
        <f t="shared" si="1"/>
        <v>0</v>
      </c>
      <c r="O49">
        <f t="shared" si="2"/>
        <v>0</v>
      </c>
      <c r="P49" t="e">
        <f t="shared" si="3"/>
        <v>#DIV/0!</v>
      </c>
      <c r="Q49" t="e">
        <f t="shared" si="4"/>
        <v>#DIV/0!</v>
      </c>
      <c r="R49" t="e">
        <f t="shared" si="5"/>
        <v>#NUM!</v>
      </c>
      <c r="S49">
        <v>1000000</v>
      </c>
    </row>
    <row r="50" spans="1:19" hidden="1" x14ac:dyDescent="0.35">
      <c r="A50" t="s">
        <v>69</v>
      </c>
      <c r="B50" t="s">
        <v>27</v>
      </c>
      <c r="C50" t="s">
        <v>23</v>
      </c>
      <c r="D50" t="s">
        <v>24</v>
      </c>
      <c r="E50" t="s">
        <v>24</v>
      </c>
      <c r="F50" t="s">
        <v>24</v>
      </c>
      <c r="G50" t="s">
        <v>24</v>
      </c>
      <c r="H50" t="s">
        <v>24</v>
      </c>
      <c r="I50" t="s">
        <v>24</v>
      </c>
      <c r="J50" t="s">
        <v>24</v>
      </c>
      <c r="K50" t="s">
        <v>24</v>
      </c>
      <c r="L50" t="s">
        <v>24</v>
      </c>
      <c r="M50" t="s">
        <v>24</v>
      </c>
      <c r="N50">
        <f t="shared" si="1"/>
        <v>0</v>
      </c>
      <c r="O50">
        <f t="shared" si="2"/>
        <v>0</v>
      </c>
      <c r="P50" t="e">
        <f t="shared" si="3"/>
        <v>#DIV/0!</v>
      </c>
      <c r="Q50" t="e">
        <f t="shared" si="4"/>
        <v>#DIV/0!</v>
      </c>
      <c r="R50" t="e">
        <f t="shared" si="5"/>
        <v>#NUM!</v>
      </c>
      <c r="S50">
        <v>1000000</v>
      </c>
    </row>
    <row r="51" spans="1:19" hidden="1" x14ac:dyDescent="0.35">
      <c r="A51" t="s">
        <v>70</v>
      </c>
      <c r="B51" t="s">
        <v>27</v>
      </c>
      <c r="C51" t="s">
        <v>23</v>
      </c>
      <c r="D51" t="s">
        <v>24</v>
      </c>
      <c r="E51" t="s">
        <v>24</v>
      </c>
      <c r="F51" t="s">
        <v>24</v>
      </c>
      <c r="G51" t="s">
        <v>24</v>
      </c>
      <c r="H51" t="s">
        <v>24</v>
      </c>
      <c r="I51" t="s">
        <v>24</v>
      </c>
      <c r="J51" t="s">
        <v>24</v>
      </c>
      <c r="K51" t="s">
        <v>24</v>
      </c>
      <c r="L51" t="s">
        <v>24</v>
      </c>
      <c r="M51" t="s">
        <v>24</v>
      </c>
      <c r="N51">
        <f t="shared" si="1"/>
        <v>0</v>
      </c>
      <c r="O51">
        <f t="shared" si="2"/>
        <v>0</v>
      </c>
      <c r="P51" t="e">
        <f t="shared" si="3"/>
        <v>#DIV/0!</v>
      </c>
      <c r="Q51" t="e">
        <f t="shared" si="4"/>
        <v>#DIV/0!</v>
      </c>
      <c r="R51" t="e">
        <f t="shared" si="5"/>
        <v>#NUM!</v>
      </c>
      <c r="S51">
        <v>1000000</v>
      </c>
    </row>
    <row r="52" spans="1:19" x14ac:dyDescent="0.35">
      <c r="A52" t="s">
        <v>71</v>
      </c>
      <c r="B52" t="s">
        <v>5</v>
      </c>
      <c r="C52" t="s">
        <v>23</v>
      </c>
      <c r="D52" s="6">
        <v>2526</v>
      </c>
      <c r="E52" s="6">
        <v>2718</v>
      </c>
      <c r="F52" s="6">
        <v>2631</v>
      </c>
      <c r="G52" s="6">
        <v>2533</v>
      </c>
      <c r="H52" s="6">
        <v>2504</v>
      </c>
      <c r="I52" s="6">
        <v>2574</v>
      </c>
      <c r="J52" s="6">
        <v>2569</v>
      </c>
      <c r="K52" s="6">
        <v>2624</v>
      </c>
      <c r="L52" s="6">
        <v>2968</v>
      </c>
      <c r="M52" t="s">
        <v>24</v>
      </c>
      <c r="N52">
        <f t="shared" si="1"/>
        <v>2968</v>
      </c>
      <c r="O52">
        <f t="shared" si="2"/>
        <v>2504</v>
      </c>
      <c r="P52">
        <f t="shared" si="3"/>
        <v>2627.4444444444443</v>
      </c>
      <c r="Q52">
        <f t="shared" si="4"/>
        <v>23.383333333333333</v>
      </c>
      <c r="R52">
        <f t="shared" si="5"/>
        <v>2574</v>
      </c>
      <c r="S52">
        <v>1000000</v>
      </c>
    </row>
    <row r="53" spans="1:19" x14ac:dyDescent="0.35">
      <c r="A53" t="s">
        <v>72</v>
      </c>
      <c r="B53" t="s">
        <v>27</v>
      </c>
      <c r="C53" t="s">
        <v>23</v>
      </c>
      <c r="D53" s="6">
        <v>1490</v>
      </c>
      <c r="E53" s="6">
        <v>1458</v>
      </c>
      <c r="F53" s="6">
        <v>1473</v>
      </c>
      <c r="G53" s="6">
        <v>1473</v>
      </c>
      <c r="H53" s="6">
        <v>1267</v>
      </c>
      <c r="I53" s="6">
        <v>1339</v>
      </c>
      <c r="J53" s="6">
        <v>1261</v>
      </c>
      <c r="K53" s="6">
        <v>1267</v>
      </c>
      <c r="L53" s="6">
        <v>1239</v>
      </c>
      <c r="M53" t="s">
        <v>24</v>
      </c>
      <c r="N53">
        <f t="shared" si="1"/>
        <v>1490</v>
      </c>
      <c r="O53">
        <f t="shared" si="2"/>
        <v>1239</v>
      </c>
      <c r="P53">
        <f t="shared" si="3"/>
        <v>1363</v>
      </c>
      <c r="Q53">
        <f t="shared" si="4"/>
        <v>-35.583333333333336</v>
      </c>
      <c r="R53">
        <f t="shared" si="5"/>
        <v>1339</v>
      </c>
      <c r="S53">
        <v>1000000</v>
      </c>
    </row>
    <row r="54" spans="1:19" hidden="1" x14ac:dyDescent="0.35">
      <c r="A54" t="s">
        <v>73</v>
      </c>
      <c r="B54" t="s">
        <v>27</v>
      </c>
      <c r="C54" t="s">
        <v>23</v>
      </c>
      <c r="D54" t="s">
        <v>24</v>
      </c>
      <c r="E54" t="s">
        <v>24</v>
      </c>
      <c r="F54" t="s">
        <v>24</v>
      </c>
      <c r="G54" t="s">
        <v>24</v>
      </c>
      <c r="H54" t="s">
        <v>24</v>
      </c>
      <c r="I54" t="s">
        <v>24</v>
      </c>
      <c r="J54" t="s">
        <v>24</v>
      </c>
      <c r="K54" t="s">
        <v>24</v>
      </c>
      <c r="L54" t="s">
        <v>24</v>
      </c>
      <c r="M54" t="s">
        <v>24</v>
      </c>
      <c r="N54">
        <f t="shared" si="1"/>
        <v>0</v>
      </c>
      <c r="O54">
        <f t="shared" si="2"/>
        <v>0</v>
      </c>
      <c r="P54" t="e">
        <f t="shared" si="3"/>
        <v>#DIV/0!</v>
      </c>
      <c r="Q54" t="e">
        <f t="shared" si="4"/>
        <v>#DIV/0!</v>
      </c>
      <c r="R54" t="e">
        <f t="shared" si="5"/>
        <v>#NUM!</v>
      </c>
      <c r="S54">
        <v>1000000</v>
      </c>
    </row>
    <row r="55" spans="1:19" x14ac:dyDescent="0.35">
      <c r="A55" t="s">
        <v>74</v>
      </c>
      <c r="B55" t="s">
        <v>27</v>
      </c>
      <c r="C55" t="s">
        <v>23</v>
      </c>
      <c r="D55" s="6">
        <v>1593</v>
      </c>
      <c r="E55" s="6">
        <v>1829</v>
      </c>
      <c r="F55" s="6">
        <v>2483</v>
      </c>
      <c r="G55" t="s">
        <v>24</v>
      </c>
      <c r="H55" s="6">
        <v>1376</v>
      </c>
      <c r="I55" s="6">
        <v>1257</v>
      </c>
      <c r="J55" s="6">
        <v>1232</v>
      </c>
      <c r="K55" t="s">
        <v>24</v>
      </c>
      <c r="L55" t="s">
        <v>24</v>
      </c>
      <c r="M55" t="s">
        <v>24</v>
      </c>
      <c r="N55">
        <f t="shared" si="1"/>
        <v>2483</v>
      </c>
      <c r="O55">
        <f t="shared" si="2"/>
        <v>1232</v>
      </c>
      <c r="P55">
        <f t="shared" si="3"/>
        <v>1628.3333333333333</v>
      </c>
      <c r="Q55">
        <f t="shared" si="4"/>
        <v>-119.07142857142857</v>
      </c>
      <c r="R55">
        <f t="shared" si="5"/>
        <v>1484.5</v>
      </c>
      <c r="S55">
        <v>1000000</v>
      </c>
    </row>
    <row r="56" spans="1:19" x14ac:dyDescent="0.35">
      <c r="A56" t="s">
        <v>75</v>
      </c>
      <c r="B56" t="s">
        <v>5</v>
      </c>
      <c r="C56" t="s">
        <v>23</v>
      </c>
      <c r="D56">
        <v>199</v>
      </c>
      <c r="E56">
        <v>193</v>
      </c>
      <c r="F56">
        <v>177</v>
      </c>
      <c r="G56">
        <v>182</v>
      </c>
      <c r="H56">
        <v>191</v>
      </c>
      <c r="I56">
        <v>192</v>
      </c>
      <c r="J56">
        <v>212</v>
      </c>
      <c r="K56">
        <v>218</v>
      </c>
      <c r="L56">
        <v>306</v>
      </c>
      <c r="M56" t="s">
        <v>24</v>
      </c>
      <c r="N56">
        <f t="shared" si="1"/>
        <v>306</v>
      </c>
      <c r="O56">
        <f t="shared" si="2"/>
        <v>177</v>
      </c>
      <c r="P56">
        <f t="shared" si="3"/>
        <v>207.77777777777777</v>
      </c>
      <c r="Q56">
        <f t="shared" si="4"/>
        <v>9.7166666666666668</v>
      </c>
      <c r="R56">
        <f t="shared" si="5"/>
        <v>193</v>
      </c>
      <c r="S56">
        <v>1000000</v>
      </c>
    </row>
    <row r="57" spans="1:19" hidden="1" x14ac:dyDescent="0.35">
      <c r="A57" t="s">
        <v>76</v>
      </c>
      <c r="B57" t="s">
        <v>27</v>
      </c>
      <c r="C57" t="s">
        <v>23</v>
      </c>
      <c r="D57" t="s">
        <v>24</v>
      </c>
      <c r="E57" t="s">
        <v>24</v>
      </c>
      <c r="F57" t="s">
        <v>24</v>
      </c>
      <c r="G57" t="s">
        <v>24</v>
      </c>
      <c r="H57" t="s">
        <v>24</v>
      </c>
      <c r="I57" t="s">
        <v>24</v>
      </c>
      <c r="J57" t="s">
        <v>24</v>
      </c>
      <c r="K57" t="s">
        <v>24</v>
      </c>
      <c r="L57" t="s">
        <v>24</v>
      </c>
      <c r="M57" t="s">
        <v>24</v>
      </c>
      <c r="N57">
        <f t="shared" si="1"/>
        <v>0</v>
      </c>
      <c r="O57">
        <f t="shared" si="2"/>
        <v>0</v>
      </c>
      <c r="P57" t="e">
        <f t="shared" si="3"/>
        <v>#DIV/0!</v>
      </c>
      <c r="Q57" t="e">
        <f t="shared" si="4"/>
        <v>#DIV/0!</v>
      </c>
      <c r="R57" t="e">
        <f t="shared" si="5"/>
        <v>#NUM!</v>
      </c>
      <c r="S57">
        <v>1000000</v>
      </c>
    </row>
    <row r="58" spans="1:19" hidden="1" x14ac:dyDescent="0.35">
      <c r="A58" t="s">
        <v>77</v>
      </c>
      <c r="C58" t="s">
        <v>23</v>
      </c>
      <c r="D58" t="s">
        <v>24</v>
      </c>
      <c r="E58" t="s">
        <v>24</v>
      </c>
      <c r="F58" t="s">
        <v>24</v>
      </c>
      <c r="G58" t="s">
        <v>24</v>
      </c>
      <c r="H58" t="s">
        <v>24</v>
      </c>
      <c r="I58" t="s">
        <v>24</v>
      </c>
      <c r="J58" t="s">
        <v>24</v>
      </c>
      <c r="K58" t="s">
        <v>24</v>
      </c>
      <c r="L58" t="s">
        <v>24</v>
      </c>
      <c r="M58" t="s">
        <v>24</v>
      </c>
      <c r="N58">
        <f t="shared" si="1"/>
        <v>0</v>
      </c>
      <c r="O58">
        <f t="shared" si="2"/>
        <v>0</v>
      </c>
      <c r="P58" t="e">
        <f t="shared" si="3"/>
        <v>#DIV/0!</v>
      </c>
      <c r="Q58" t="e">
        <f t="shared" si="4"/>
        <v>#DIV/0!</v>
      </c>
      <c r="R58" t="e">
        <f t="shared" si="5"/>
        <v>#NUM!</v>
      </c>
      <c r="S58">
        <v>1000000</v>
      </c>
    </row>
    <row r="59" spans="1:19" hidden="1" x14ac:dyDescent="0.35">
      <c r="A59" t="s">
        <v>78</v>
      </c>
      <c r="B59" t="s">
        <v>27</v>
      </c>
      <c r="C59" t="s">
        <v>23</v>
      </c>
      <c r="D59" t="s">
        <v>24</v>
      </c>
      <c r="E59" t="s">
        <v>24</v>
      </c>
      <c r="F59" t="s">
        <v>24</v>
      </c>
      <c r="G59" t="s">
        <v>24</v>
      </c>
      <c r="H59" t="s">
        <v>24</v>
      </c>
      <c r="I59" t="s">
        <v>24</v>
      </c>
      <c r="J59" t="s">
        <v>24</v>
      </c>
      <c r="K59" t="s">
        <v>24</v>
      </c>
      <c r="L59" t="s">
        <v>24</v>
      </c>
      <c r="M59" t="s">
        <v>24</v>
      </c>
      <c r="N59">
        <f t="shared" si="1"/>
        <v>0</v>
      </c>
      <c r="O59">
        <f t="shared" si="2"/>
        <v>0</v>
      </c>
      <c r="P59" t="e">
        <f t="shared" si="3"/>
        <v>#DIV/0!</v>
      </c>
      <c r="Q59" t="e">
        <f t="shared" si="4"/>
        <v>#DIV/0!</v>
      </c>
      <c r="R59" t="e">
        <f t="shared" si="5"/>
        <v>#NUM!</v>
      </c>
      <c r="S59">
        <v>1000000</v>
      </c>
    </row>
    <row r="60" spans="1:19" x14ac:dyDescent="0.35">
      <c r="A60" t="s">
        <v>79</v>
      </c>
      <c r="B60" t="s">
        <v>5</v>
      </c>
      <c r="C60" t="s">
        <v>23</v>
      </c>
      <c r="D60" s="6">
        <v>3606</v>
      </c>
      <c r="E60" s="6">
        <v>3588</v>
      </c>
      <c r="F60" s="6">
        <v>3260</v>
      </c>
      <c r="G60" s="6">
        <v>4712</v>
      </c>
      <c r="H60" s="6">
        <v>5380</v>
      </c>
      <c r="I60" s="6">
        <v>6077</v>
      </c>
      <c r="J60" s="6">
        <v>11083</v>
      </c>
      <c r="K60" t="s">
        <v>24</v>
      </c>
      <c r="L60" t="s">
        <v>24</v>
      </c>
      <c r="M60" t="s">
        <v>24</v>
      </c>
      <c r="N60">
        <f t="shared" si="1"/>
        <v>11083</v>
      </c>
      <c r="O60">
        <f t="shared" si="2"/>
        <v>3260</v>
      </c>
      <c r="P60">
        <f t="shared" si="3"/>
        <v>5386.5714285714284</v>
      </c>
      <c r="Q60">
        <f t="shared" si="4"/>
        <v>1054.6071428571429</v>
      </c>
      <c r="R60">
        <f t="shared" si="5"/>
        <v>4712</v>
      </c>
      <c r="S60">
        <v>1000000</v>
      </c>
    </row>
    <row r="61" spans="1:19" x14ac:dyDescent="0.35">
      <c r="A61" t="s">
        <v>80</v>
      </c>
      <c r="B61" t="s">
        <v>5</v>
      </c>
      <c r="C61" t="s">
        <v>23</v>
      </c>
      <c r="D61" s="6">
        <v>11258</v>
      </c>
      <c r="E61" s="6">
        <v>12388</v>
      </c>
      <c r="F61" s="6">
        <v>12585</v>
      </c>
      <c r="G61" s="6">
        <v>13062</v>
      </c>
      <c r="H61" s="6">
        <v>14019</v>
      </c>
      <c r="I61" s="6">
        <v>14583</v>
      </c>
      <c r="J61" s="6">
        <v>15590</v>
      </c>
      <c r="K61" s="6">
        <v>20135</v>
      </c>
      <c r="L61" s="6">
        <v>20023</v>
      </c>
      <c r="M61" t="s">
        <v>24</v>
      </c>
      <c r="N61">
        <f t="shared" si="1"/>
        <v>20135</v>
      </c>
      <c r="O61">
        <f t="shared" si="2"/>
        <v>11258</v>
      </c>
      <c r="P61">
        <f t="shared" si="3"/>
        <v>14849.222222222223</v>
      </c>
      <c r="Q61">
        <f t="shared" si="4"/>
        <v>1097.2</v>
      </c>
      <c r="R61">
        <f t="shared" si="5"/>
        <v>14019</v>
      </c>
      <c r="S61">
        <v>1000000</v>
      </c>
    </row>
    <row r="62" spans="1:19" x14ac:dyDescent="0.35">
      <c r="A62" t="s">
        <v>81</v>
      </c>
      <c r="B62" t="s">
        <v>27</v>
      </c>
      <c r="C62" t="s">
        <v>23</v>
      </c>
      <c r="D62" s="6">
        <v>9387</v>
      </c>
      <c r="E62" s="6">
        <v>10175</v>
      </c>
      <c r="F62" s="6">
        <v>10157</v>
      </c>
      <c r="G62" s="6">
        <v>9831</v>
      </c>
      <c r="H62" s="6">
        <v>9760</v>
      </c>
      <c r="I62" s="6">
        <v>9683</v>
      </c>
      <c r="J62" s="6">
        <v>9726</v>
      </c>
      <c r="K62" s="6">
        <v>9830</v>
      </c>
      <c r="L62" s="6">
        <v>10109</v>
      </c>
      <c r="M62" s="6">
        <v>10477</v>
      </c>
      <c r="N62">
        <f t="shared" si="1"/>
        <v>10477</v>
      </c>
      <c r="O62">
        <f t="shared" si="2"/>
        <v>9387</v>
      </c>
      <c r="P62">
        <f t="shared" si="3"/>
        <v>9913.5</v>
      </c>
      <c r="Q62">
        <f t="shared" si="4"/>
        <v>44.369696969696967</v>
      </c>
      <c r="R62">
        <f t="shared" si="5"/>
        <v>9830.5</v>
      </c>
      <c r="S62">
        <v>1000000</v>
      </c>
    </row>
    <row r="63" spans="1:19" hidden="1" x14ac:dyDescent="0.35">
      <c r="A63" t="s">
        <v>82</v>
      </c>
    </row>
    <row r="64" spans="1:19" hidden="1" x14ac:dyDescent="0.35">
      <c r="A64" t="s">
        <v>83</v>
      </c>
    </row>
    <row r="65" spans="1:2" hidden="1" x14ac:dyDescent="0.35">
      <c r="A65" t="s">
        <v>84</v>
      </c>
      <c r="B65" t="s">
        <v>85</v>
      </c>
    </row>
    <row r="66" spans="1:2" hidden="1" x14ac:dyDescent="0.35">
      <c r="A66" t="s">
        <v>86</v>
      </c>
      <c r="B66" t="s">
        <v>87</v>
      </c>
    </row>
  </sheetData>
  <autoFilter ref="N5:S66" xr:uid="{046B296D-B8E8-4F42-80FE-1AEBFC47C9B2}">
    <filterColumn colId="3">
      <filters>
        <filter val="101,9166667"/>
        <filter val="-1039"/>
        <filter val="1054,607143"/>
        <filter val="1097,2"/>
        <filter val="-11,02424242"/>
        <filter val="112,1166667"/>
        <filter val="-119,0714286"/>
        <filter val="124,45"/>
        <filter val="-133,0571429"/>
        <filter val="15,91515152"/>
        <filter val="16,45"/>
        <filter val="1633,833333"/>
        <filter val="188,7833333"/>
        <filter val="22,33333333"/>
        <filter val="23,38333333"/>
        <filter val="242,25"/>
        <filter val="2521,65"/>
        <filter val="261,6181818"/>
        <filter val="3245,2"/>
        <filter val="33,5"/>
        <filter val="-35,23333333"/>
        <filter val="-35,58333333"/>
        <filter val="355,8181818"/>
        <filter val="-38,57575758"/>
        <filter val="388,7575758"/>
        <filter val="39,07272727"/>
        <filter val="39,43030303"/>
        <filter val="44,36969697"/>
        <filter val="472,6333333"/>
        <filter val="496,6969697"/>
        <filter val="53,66060606"/>
        <filter val="5541,018182"/>
        <filter val="598,2"/>
        <filter val="6741,860606"/>
        <filter val="709,2"/>
        <filter val="83,26666667"/>
        <filter val="-84,71666667"/>
        <filter val="9,716666667"/>
        <filter val="935,1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CF9CA-4FBE-4197-8A6C-1A5716818A3D}">
  <sheetPr filterMode="1"/>
  <dimension ref="A1:Y40"/>
  <sheetViews>
    <sheetView topLeftCell="A17" workbookViewId="0">
      <selection sqref="A1:S39"/>
    </sheetView>
  </sheetViews>
  <sheetFormatPr defaultRowHeight="14.5" x14ac:dyDescent="0.35"/>
  <cols>
    <col min="3" max="3" width="12.453125" customWidth="1"/>
  </cols>
  <sheetData>
    <row r="1" spans="1:25" x14ac:dyDescent="0.35">
      <c r="A1" t="s">
        <v>19</v>
      </c>
      <c r="B1" t="s">
        <v>20</v>
      </c>
      <c r="C1" t="s">
        <v>94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 s="11" t="s">
        <v>88</v>
      </c>
      <c r="O1" s="11" t="s">
        <v>89</v>
      </c>
      <c r="P1" s="11" t="s">
        <v>90</v>
      </c>
      <c r="Q1" s="11" t="s">
        <v>91</v>
      </c>
      <c r="R1" s="11" t="s">
        <v>92</v>
      </c>
      <c r="S1" s="11" t="s">
        <v>93</v>
      </c>
      <c r="T1" t="str">
        <f>N1</f>
        <v>max</v>
      </c>
      <c r="U1" t="str">
        <f t="shared" ref="U1:Y1" si="0">O1</f>
        <v>min</v>
      </c>
      <c r="V1" t="str">
        <f t="shared" si="0"/>
        <v>average</v>
      </c>
      <c r="W1" t="str">
        <f t="shared" si="0"/>
        <v>trend</v>
      </c>
      <c r="X1" t="str">
        <f t="shared" si="0"/>
        <v>median</v>
      </c>
      <c r="Y1" t="str">
        <f t="shared" si="0"/>
        <v>y0</v>
      </c>
    </row>
    <row r="2" spans="1:25" x14ac:dyDescent="0.35">
      <c r="A2" t="s">
        <v>22</v>
      </c>
      <c r="B2" t="s">
        <v>5</v>
      </c>
      <c r="C2">
        <f>VLOOKUP(A2,Munka5!$A$8:$R$51,18,0)</f>
        <v>21037800</v>
      </c>
      <c r="D2" t="s">
        <v>24</v>
      </c>
      <c r="E2" t="s">
        <v>24</v>
      </c>
      <c r="F2">
        <v>13518</v>
      </c>
      <c r="G2">
        <v>13444</v>
      </c>
      <c r="H2">
        <v>13254</v>
      </c>
      <c r="I2">
        <v>13271</v>
      </c>
      <c r="J2">
        <v>13006</v>
      </c>
      <c r="K2">
        <v>12846</v>
      </c>
      <c r="L2" t="s">
        <v>24</v>
      </c>
      <c r="M2" t="s">
        <v>24</v>
      </c>
      <c r="N2">
        <v>13518</v>
      </c>
      <c r="O2">
        <v>12846</v>
      </c>
      <c r="P2">
        <v>13223.166666666666</v>
      </c>
      <c r="Q2">
        <v>-133.05714285714285</v>
      </c>
      <c r="R2">
        <v>13262.5</v>
      </c>
      <c r="S2">
        <v>1000000</v>
      </c>
      <c r="T2">
        <f>RANK(N2,N$2:N$40,0)</f>
        <v>15</v>
      </c>
    </row>
    <row r="3" spans="1:25" x14ac:dyDescent="0.35">
      <c r="A3" t="s">
        <v>26</v>
      </c>
      <c r="B3" t="s">
        <v>27</v>
      </c>
      <c r="C3">
        <f>VLOOKUP(A3,Munka5!$A$8:$R$51,18,0)</f>
        <v>10609451.538461538</v>
      </c>
      <c r="D3">
        <v>3536</v>
      </c>
      <c r="E3">
        <v>3527</v>
      </c>
      <c r="F3">
        <v>3546</v>
      </c>
      <c r="G3">
        <v>3506</v>
      </c>
      <c r="H3">
        <v>4548</v>
      </c>
      <c r="I3">
        <v>4691</v>
      </c>
      <c r="J3">
        <v>4857</v>
      </c>
      <c r="K3">
        <v>7990</v>
      </c>
      <c r="L3">
        <v>8210</v>
      </c>
      <c r="M3" t="s">
        <v>24</v>
      </c>
      <c r="N3">
        <v>8210</v>
      </c>
      <c r="O3">
        <v>3506</v>
      </c>
      <c r="P3">
        <v>4934.5555555555557</v>
      </c>
      <c r="Q3">
        <v>598.20000000000005</v>
      </c>
      <c r="R3">
        <v>4548</v>
      </c>
      <c r="S3">
        <v>1000000</v>
      </c>
    </row>
    <row r="4" spans="1:25" hidden="1" x14ac:dyDescent="0.35">
      <c r="A4" t="s">
        <v>122</v>
      </c>
      <c r="B4" t="s">
        <v>27</v>
      </c>
      <c r="C4" t="e">
        <f>VLOOKUP(A4,Munka5!$A$8:$R$51,18,0)</f>
        <v>#N/A</v>
      </c>
      <c r="D4">
        <v>180</v>
      </c>
      <c r="E4">
        <v>176</v>
      </c>
      <c r="F4">
        <v>182</v>
      </c>
      <c r="G4">
        <v>196</v>
      </c>
      <c r="H4">
        <v>253</v>
      </c>
      <c r="I4">
        <v>255</v>
      </c>
      <c r="J4">
        <v>292</v>
      </c>
      <c r="K4">
        <v>274</v>
      </c>
      <c r="L4">
        <v>282</v>
      </c>
      <c r="M4">
        <v>306</v>
      </c>
      <c r="N4">
        <v>306</v>
      </c>
      <c r="O4">
        <v>176</v>
      </c>
      <c r="P4">
        <v>239.6</v>
      </c>
      <c r="Q4">
        <v>15.915151515151516</v>
      </c>
      <c r="R4">
        <v>254</v>
      </c>
      <c r="S4">
        <v>1000000</v>
      </c>
    </row>
    <row r="5" spans="1:25" hidden="1" x14ac:dyDescent="0.35">
      <c r="A5" t="s">
        <v>123</v>
      </c>
      <c r="B5" t="s">
        <v>27</v>
      </c>
      <c r="C5" t="e">
        <f>VLOOKUP(A5,Munka5!$A$8:$R$51,18,0)</f>
        <v>#N/A</v>
      </c>
      <c r="D5">
        <v>2103</v>
      </c>
      <c r="E5">
        <v>2136</v>
      </c>
      <c r="F5">
        <v>2193</v>
      </c>
      <c r="G5">
        <v>2148</v>
      </c>
      <c r="H5">
        <v>2769</v>
      </c>
      <c r="I5">
        <v>2897</v>
      </c>
      <c r="J5">
        <v>3084</v>
      </c>
      <c r="K5">
        <v>4415</v>
      </c>
      <c r="L5">
        <v>4698</v>
      </c>
      <c r="M5">
        <v>5073</v>
      </c>
      <c r="N5">
        <v>5073</v>
      </c>
      <c r="O5">
        <v>2103</v>
      </c>
      <c r="P5">
        <v>3151.6</v>
      </c>
      <c r="Q5">
        <v>355.81818181818181</v>
      </c>
      <c r="R5">
        <v>2833</v>
      </c>
      <c r="S5">
        <v>1000000</v>
      </c>
    </row>
    <row r="6" spans="1:25" hidden="1" x14ac:dyDescent="0.35">
      <c r="A6" t="s">
        <v>124</v>
      </c>
      <c r="B6" t="s">
        <v>27</v>
      </c>
      <c r="C6" t="e">
        <f>VLOOKUP(A6,Munka5!$A$8:$R$51,18,0)</f>
        <v>#N/A</v>
      </c>
      <c r="D6">
        <v>1253</v>
      </c>
      <c r="E6">
        <v>1215</v>
      </c>
      <c r="F6">
        <v>1171</v>
      </c>
      <c r="G6">
        <v>1162</v>
      </c>
      <c r="H6">
        <v>1526</v>
      </c>
      <c r="I6">
        <v>1539</v>
      </c>
      <c r="J6">
        <v>1481</v>
      </c>
      <c r="K6">
        <v>3301</v>
      </c>
      <c r="L6">
        <v>3230</v>
      </c>
      <c r="M6">
        <v>3191</v>
      </c>
      <c r="N6">
        <v>3301</v>
      </c>
      <c r="O6">
        <v>1162</v>
      </c>
      <c r="P6">
        <v>1906.9</v>
      </c>
      <c r="Q6">
        <v>261.61818181818182</v>
      </c>
      <c r="R6">
        <v>1503.5</v>
      </c>
      <c r="S6">
        <v>1000000</v>
      </c>
    </row>
    <row r="7" spans="1:25" x14ac:dyDescent="0.35">
      <c r="A7" t="s">
        <v>31</v>
      </c>
      <c r="B7" t="s">
        <v>27</v>
      </c>
      <c r="C7">
        <f>VLOOKUP(A7,Munka5!$A$8:$R$51,18,0)</f>
        <v>32686396.923076924</v>
      </c>
      <c r="D7">
        <v>17315</v>
      </c>
      <c r="E7">
        <v>17373</v>
      </c>
      <c r="F7">
        <v>17204</v>
      </c>
      <c r="G7">
        <v>16933</v>
      </c>
      <c r="H7">
        <v>16835</v>
      </c>
      <c r="I7">
        <v>17790</v>
      </c>
      <c r="J7">
        <v>19411</v>
      </c>
      <c r="K7">
        <v>19575</v>
      </c>
      <c r="L7">
        <v>19817</v>
      </c>
      <c r="M7">
        <v>20292</v>
      </c>
      <c r="N7">
        <v>20292</v>
      </c>
      <c r="O7">
        <v>16835</v>
      </c>
      <c r="P7">
        <v>18254.5</v>
      </c>
      <c r="Q7">
        <v>388.75757575757575</v>
      </c>
      <c r="R7">
        <v>17581.5</v>
      </c>
      <c r="S7">
        <v>1000000</v>
      </c>
    </row>
    <row r="8" spans="1:25" x14ac:dyDescent="0.35">
      <c r="A8" t="s">
        <v>33</v>
      </c>
      <c r="B8" t="s">
        <v>27</v>
      </c>
      <c r="C8">
        <f>VLOOKUP(A8,Munka5!$A$8:$R$51,18,0)</f>
        <v>10360623.333333334</v>
      </c>
      <c r="D8">
        <v>9267</v>
      </c>
      <c r="E8">
        <v>9431</v>
      </c>
      <c r="F8">
        <v>9499</v>
      </c>
      <c r="G8">
        <v>9218</v>
      </c>
      <c r="H8">
        <v>8964</v>
      </c>
      <c r="I8">
        <v>8645</v>
      </c>
      <c r="J8">
        <v>8618</v>
      </c>
      <c r="K8">
        <v>8703</v>
      </c>
      <c r="L8">
        <v>9126</v>
      </c>
      <c r="M8" t="s">
        <v>24</v>
      </c>
      <c r="N8">
        <v>9499</v>
      </c>
      <c r="O8">
        <v>8618</v>
      </c>
      <c r="P8">
        <v>9052.3333333333339</v>
      </c>
      <c r="Q8">
        <v>-84.716666666666669</v>
      </c>
      <c r="R8">
        <v>9126</v>
      </c>
      <c r="S8">
        <v>1000000</v>
      </c>
    </row>
    <row r="9" spans="1:25" x14ac:dyDescent="0.35">
      <c r="A9" t="s">
        <v>35</v>
      </c>
      <c r="B9" t="s">
        <v>5</v>
      </c>
      <c r="C9">
        <f>VLOOKUP(A9,Munka5!$A$8:$R$51,18,0)</f>
        <v>1348409.9285714286</v>
      </c>
      <c r="D9">
        <v>1048</v>
      </c>
      <c r="E9">
        <v>1091</v>
      </c>
      <c r="F9">
        <v>1141</v>
      </c>
      <c r="G9">
        <v>1158</v>
      </c>
      <c r="H9">
        <v>1238</v>
      </c>
      <c r="I9">
        <v>1320</v>
      </c>
      <c r="J9">
        <v>1419</v>
      </c>
      <c r="K9">
        <v>1417</v>
      </c>
      <c r="L9">
        <v>1454</v>
      </c>
      <c r="M9">
        <v>1500</v>
      </c>
      <c r="N9">
        <v>1500</v>
      </c>
      <c r="O9">
        <v>1048</v>
      </c>
      <c r="P9">
        <v>1278.5999999999999</v>
      </c>
      <c r="Q9">
        <v>53.660606060606064</v>
      </c>
      <c r="R9">
        <v>1279</v>
      </c>
      <c r="S9">
        <v>1000000</v>
      </c>
    </row>
    <row r="10" spans="1:25" x14ac:dyDescent="0.35">
      <c r="A10" t="s">
        <v>37</v>
      </c>
      <c r="B10" t="s">
        <v>5</v>
      </c>
      <c r="C10">
        <f>VLOOKUP(A10,Munka5!$A$8:$R$51,18,0)</f>
        <v>61775572.666666664</v>
      </c>
      <c r="D10">
        <v>35414</v>
      </c>
      <c r="E10">
        <v>32415</v>
      </c>
      <c r="F10">
        <v>36293</v>
      </c>
      <c r="G10">
        <v>41295</v>
      </c>
      <c r="H10">
        <v>44868</v>
      </c>
      <c r="I10">
        <v>45262</v>
      </c>
      <c r="J10">
        <v>49265</v>
      </c>
      <c r="K10">
        <v>51319</v>
      </c>
      <c r="L10">
        <v>51583</v>
      </c>
      <c r="M10" t="s">
        <v>24</v>
      </c>
      <c r="N10">
        <v>51583</v>
      </c>
      <c r="O10">
        <v>32415</v>
      </c>
      <c r="P10">
        <v>43079.333333333336</v>
      </c>
      <c r="Q10">
        <v>2521.65</v>
      </c>
      <c r="R10">
        <v>44868</v>
      </c>
      <c r="S10">
        <v>1000000</v>
      </c>
    </row>
    <row r="11" spans="1:25" x14ac:dyDescent="0.35">
      <c r="A11" t="s">
        <v>39</v>
      </c>
      <c r="B11" t="s">
        <v>27</v>
      </c>
      <c r="C11">
        <f>VLOOKUP(A11,Munka5!$A$8:$R$51,18,0)</f>
        <v>11080652.307692308</v>
      </c>
      <c r="D11" t="s">
        <v>24</v>
      </c>
      <c r="E11" t="s">
        <v>24</v>
      </c>
      <c r="F11" t="s">
        <v>24</v>
      </c>
      <c r="G11" t="s">
        <v>24</v>
      </c>
      <c r="H11" t="s">
        <v>24</v>
      </c>
      <c r="I11" t="s">
        <v>24</v>
      </c>
      <c r="J11">
        <v>39747</v>
      </c>
      <c r="K11">
        <v>46250</v>
      </c>
      <c r="L11">
        <v>48864</v>
      </c>
      <c r="M11">
        <v>49693</v>
      </c>
      <c r="N11">
        <v>49693</v>
      </c>
      <c r="O11">
        <v>39747</v>
      </c>
      <c r="P11">
        <v>46138.5</v>
      </c>
      <c r="Q11">
        <v>3245.2</v>
      </c>
      <c r="R11">
        <v>47557</v>
      </c>
      <c r="S11">
        <v>1000000</v>
      </c>
    </row>
    <row r="12" spans="1:25" x14ac:dyDescent="0.35">
      <c r="A12" t="s">
        <v>40</v>
      </c>
      <c r="B12" t="s">
        <v>5</v>
      </c>
      <c r="C12">
        <f>VLOOKUP(A12,Munka5!$A$8:$R$51,18,0)</f>
        <v>10059635.571428571</v>
      </c>
      <c r="D12">
        <v>33562</v>
      </c>
      <c r="E12">
        <v>33863</v>
      </c>
      <c r="F12">
        <v>33643</v>
      </c>
      <c r="G12">
        <v>33387</v>
      </c>
      <c r="H12">
        <v>33115</v>
      </c>
      <c r="I12">
        <v>33013</v>
      </c>
      <c r="J12">
        <v>32781</v>
      </c>
      <c r="K12">
        <v>32993</v>
      </c>
      <c r="L12">
        <v>33800</v>
      </c>
      <c r="M12">
        <v>35712</v>
      </c>
      <c r="N12">
        <v>35712</v>
      </c>
      <c r="O12">
        <v>32781</v>
      </c>
      <c r="P12">
        <v>33586.9</v>
      </c>
      <c r="Q12">
        <v>83.266666666666666</v>
      </c>
      <c r="R12">
        <v>33474.5</v>
      </c>
      <c r="S12">
        <v>1000000</v>
      </c>
    </row>
    <row r="13" spans="1:25" x14ac:dyDescent="0.35">
      <c r="A13" t="s">
        <v>41</v>
      </c>
      <c r="B13" t="s">
        <v>5</v>
      </c>
      <c r="C13">
        <f>VLOOKUP(A13,Munka5!$A$8:$R$51,18,0)</f>
        <v>301903.375</v>
      </c>
      <c r="D13">
        <v>192</v>
      </c>
      <c r="E13">
        <v>208</v>
      </c>
      <c r="F13">
        <v>221</v>
      </c>
      <c r="G13">
        <v>245</v>
      </c>
      <c r="H13">
        <v>271</v>
      </c>
      <c r="I13">
        <v>304</v>
      </c>
      <c r="J13">
        <v>352</v>
      </c>
      <c r="K13">
        <v>422</v>
      </c>
      <c r="L13">
        <v>483</v>
      </c>
      <c r="M13">
        <v>550</v>
      </c>
      <c r="N13">
        <v>550</v>
      </c>
      <c r="O13">
        <v>192</v>
      </c>
      <c r="P13">
        <v>324.8</v>
      </c>
      <c r="Q13">
        <v>39.43030303030303</v>
      </c>
      <c r="R13">
        <v>287.5</v>
      </c>
      <c r="S13">
        <v>1000000</v>
      </c>
    </row>
    <row r="14" spans="1:25" x14ac:dyDescent="0.35">
      <c r="A14" t="s">
        <v>42</v>
      </c>
      <c r="B14" t="s">
        <v>5</v>
      </c>
      <c r="C14">
        <f>VLOOKUP(A14,Munka5!$A$8:$R$51,18,0)</f>
        <v>4283853.333333333</v>
      </c>
      <c r="D14">
        <v>16951</v>
      </c>
      <c r="E14">
        <v>16939</v>
      </c>
      <c r="F14">
        <v>16994</v>
      </c>
      <c r="G14">
        <v>17105</v>
      </c>
      <c r="H14">
        <v>17264</v>
      </c>
      <c r="I14">
        <v>17285</v>
      </c>
      <c r="J14">
        <v>17180</v>
      </c>
      <c r="K14">
        <v>17708</v>
      </c>
      <c r="L14">
        <v>17765</v>
      </c>
      <c r="M14" t="s">
        <v>24</v>
      </c>
      <c r="N14">
        <v>17765</v>
      </c>
      <c r="O14">
        <v>16939</v>
      </c>
      <c r="P14">
        <v>17243.444444444445</v>
      </c>
      <c r="Q14">
        <v>101.91666666666667</v>
      </c>
      <c r="R14">
        <v>17180</v>
      </c>
      <c r="S14">
        <v>1000000</v>
      </c>
    </row>
    <row r="15" spans="1:25" x14ac:dyDescent="0.35">
      <c r="A15" t="s">
        <v>43</v>
      </c>
      <c r="B15" t="s">
        <v>27</v>
      </c>
      <c r="C15">
        <f>VLOOKUP(A15,Munka5!$A$8:$R$51,18,0)</f>
        <v>7151039.7142857146</v>
      </c>
      <c r="D15">
        <v>2133</v>
      </c>
      <c r="E15">
        <v>1678</v>
      </c>
      <c r="F15">
        <v>1669</v>
      </c>
      <c r="G15">
        <v>1704</v>
      </c>
      <c r="H15">
        <v>1665</v>
      </c>
      <c r="I15">
        <v>1676</v>
      </c>
      <c r="J15">
        <v>1632</v>
      </c>
      <c r="K15">
        <v>1577</v>
      </c>
      <c r="L15">
        <v>1585</v>
      </c>
      <c r="M15">
        <v>1572</v>
      </c>
      <c r="N15">
        <v>2133</v>
      </c>
      <c r="O15">
        <v>1572</v>
      </c>
      <c r="P15">
        <v>1689.1</v>
      </c>
      <c r="Q15">
        <v>-38.575757575757578</v>
      </c>
      <c r="R15">
        <v>1667</v>
      </c>
      <c r="S15">
        <v>1000000</v>
      </c>
    </row>
    <row r="16" spans="1:25" x14ac:dyDescent="0.35">
      <c r="A16" t="s">
        <v>44</v>
      </c>
      <c r="B16" t="s">
        <v>27</v>
      </c>
      <c r="C16">
        <f>VLOOKUP(A16,Munka5!$A$8:$R$51,18,0)</f>
        <v>59072128.571428575</v>
      </c>
      <c r="D16">
        <v>140263</v>
      </c>
      <c r="E16">
        <v>145430</v>
      </c>
      <c r="F16">
        <v>150315</v>
      </c>
      <c r="G16">
        <v>153723</v>
      </c>
      <c r="H16">
        <v>157228</v>
      </c>
      <c r="I16">
        <v>157521</v>
      </c>
      <c r="J16">
        <v>158412</v>
      </c>
      <c r="K16">
        <v>167718</v>
      </c>
      <c r="L16">
        <v>178449</v>
      </c>
      <c r="M16">
        <v>204903</v>
      </c>
      <c r="N16">
        <v>204903</v>
      </c>
      <c r="O16">
        <v>140263</v>
      </c>
      <c r="P16">
        <v>161396.20000000001</v>
      </c>
      <c r="Q16">
        <v>5541.0181818181818</v>
      </c>
      <c r="R16">
        <v>157374.5</v>
      </c>
      <c r="S16">
        <v>1000000</v>
      </c>
    </row>
    <row r="17" spans="1:19" x14ac:dyDescent="0.35">
      <c r="A17" t="s">
        <v>46</v>
      </c>
      <c r="B17" t="s">
        <v>27</v>
      </c>
      <c r="C17">
        <f>VLOOKUP(A17,Munka5!$A$8:$R$51,18,0)</f>
        <v>48730844.666666664</v>
      </c>
      <c r="D17">
        <v>758</v>
      </c>
      <c r="E17">
        <v>844</v>
      </c>
      <c r="F17">
        <v>896</v>
      </c>
      <c r="G17">
        <v>920</v>
      </c>
      <c r="H17">
        <v>1073</v>
      </c>
      <c r="I17">
        <v>1074</v>
      </c>
      <c r="J17">
        <v>1278</v>
      </c>
      <c r="K17">
        <v>1503</v>
      </c>
      <c r="L17">
        <v>1716</v>
      </c>
      <c r="M17" t="s">
        <v>24</v>
      </c>
      <c r="N17">
        <v>1716</v>
      </c>
      <c r="O17">
        <v>758</v>
      </c>
      <c r="P17">
        <v>1118</v>
      </c>
      <c r="Q17">
        <v>112.11666666666666</v>
      </c>
      <c r="R17">
        <v>1073</v>
      </c>
      <c r="S17">
        <v>1000000</v>
      </c>
    </row>
    <row r="18" spans="1:19" hidden="1" x14ac:dyDescent="0.35">
      <c r="A18" t="s">
        <v>47</v>
      </c>
      <c r="B18" t="s">
        <v>27</v>
      </c>
      <c r="C18" t="e">
        <f>VLOOKUP(A18,Munka5!$A$8:$R$51,18,0)</f>
        <v>#N/A</v>
      </c>
      <c r="D18">
        <v>973</v>
      </c>
      <c r="E18">
        <v>965</v>
      </c>
      <c r="F18">
        <v>987</v>
      </c>
      <c r="G18">
        <v>991</v>
      </c>
      <c r="H18">
        <v>992</v>
      </c>
      <c r="I18">
        <v>1016</v>
      </c>
      <c r="J18">
        <v>1054</v>
      </c>
      <c r="K18">
        <v>1108</v>
      </c>
      <c r="L18">
        <v>1161</v>
      </c>
      <c r="M18" t="s">
        <v>24</v>
      </c>
      <c r="N18">
        <v>1161</v>
      </c>
      <c r="O18">
        <v>965</v>
      </c>
      <c r="P18">
        <v>1027.4444444444443</v>
      </c>
      <c r="Q18">
        <v>22.333333333333332</v>
      </c>
      <c r="R18">
        <v>992</v>
      </c>
      <c r="S18">
        <v>1000000</v>
      </c>
    </row>
    <row r="19" spans="1:19" hidden="1" x14ac:dyDescent="0.35">
      <c r="A19" t="s">
        <v>48</v>
      </c>
      <c r="B19" t="s">
        <v>5</v>
      </c>
      <c r="C19" t="e">
        <f>VLOOKUP(A19,Munka5!$A$8:$R$51,18,0)</f>
        <v>#N/A</v>
      </c>
      <c r="D19">
        <v>1170</v>
      </c>
      <c r="E19">
        <v>1103</v>
      </c>
      <c r="F19">
        <v>1194</v>
      </c>
      <c r="G19">
        <v>1425</v>
      </c>
      <c r="H19">
        <v>1579</v>
      </c>
      <c r="I19">
        <v>1946</v>
      </c>
      <c r="J19">
        <v>2139</v>
      </c>
      <c r="K19">
        <v>2447</v>
      </c>
      <c r="L19">
        <v>2391</v>
      </c>
      <c r="M19" t="s">
        <v>24</v>
      </c>
      <c r="N19">
        <v>2447</v>
      </c>
      <c r="O19">
        <v>1103</v>
      </c>
      <c r="P19">
        <v>1710.4444444444443</v>
      </c>
      <c r="Q19">
        <v>188.78333333333333</v>
      </c>
      <c r="R19">
        <v>1579</v>
      </c>
      <c r="S19">
        <v>1000000</v>
      </c>
    </row>
    <row r="20" spans="1:19" x14ac:dyDescent="0.35">
      <c r="A20" t="s">
        <v>49</v>
      </c>
      <c r="B20" t="s">
        <v>27</v>
      </c>
      <c r="C20">
        <f>VLOOKUP(A20,Munka5!$A$8:$R$51,18,0)</f>
        <v>476476.07692307694</v>
      </c>
      <c r="D20">
        <v>513</v>
      </c>
      <c r="E20">
        <v>505</v>
      </c>
      <c r="F20">
        <v>499</v>
      </c>
      <c r="G20">
        <v>491</v>
      </c>
      <c r="H20">
        <v>480</v>
      </c>
      <c r="I20">
        <v>458</v>
      </c>
      <c r="J20">
        <v>432</v>
      </c>
      <c r="K20">
        <v>427</v>
      </c>
      <c r="L20">
        <v>433</v>
      </c>
      <c r="M20">
        <v>429</v>
      </c>
      <c r="N20">
        <v>513</v>
      </c>
      <c r="O20">
        <v>427</v>
      </c>
      <c r="P20">
        <v>466.7</v>
      </c>
      <c r="Q20">
        <v>-11.024242424242424</v>
      </c>
      <c r="R20">
        <v>469</v>
      </c>
      <c r="S20">
        <v>1000000</v>
      </c>
    </row>
    <row r="21" spans="1:19" x14ac:dyDescent="0.35">
      <c r="A21" t="s">
        <v>52</v>
      </c>
      <c r="B21" t="s">
        <v>27</v>
      </c>
      <c r="C21">
        <f>VLOOKUP(A21,Munka5!$A$8:$R$51,18,0)</f>
        <v>4200046.666666667</v>
      </c>
      <c r="D21">
        <v>4638</v>
      </c>
      <c r="E21">
        <v>4674</v>
      </c>
      <c r="F21">
        <v>4713</v>
      </c>
      <c r="G21">
        <v>4686</v>
      </c>
      <c r="H21">
        <v>4629</v>
      </c>
      <c r="I21">
        <v>4629</v>
      </c>
      <c r="J21">
        <v>4743</v>
      </c>
      <c r="K21">
        <v>4770</v>
      </c>
      <c r="L21">
        <v>4905</v>
      </c>
      <c r="M21">
        <v>5124</v>
      </c>
      <c r="N21">
        <v>5124</v>
      </c>
      <c r="O21">
        <v>4629</v>
      </c>
      <c r="P21">
        <v>4751.1000000000004</v>
      </c>
      <c r="Q21">
        <v>39.072727272727271</v>
      </c>
      <c r="R21">
        <v>4699.5</v>
      </c>
      <c r="S21">
        <v>1000000</v>
      </c>
    </row>
    <row r="22" spans="1:19" x14ac:dyDescent="0.35">
      <c r="A22" t="s">
        <v>53</v>
      </c>
      <c r="B22" t="s">
        <v>27</v>
      </c>
      <c r="C22">
        <f>VLOOKUP(A22,Munka5!$A$8:$R$51,18,0)</f>
        <v>4757863.1333333338</v>
      </c>
      <c r="D22">
        <v>3042</v>
      </c>
      <c r="E22">
        <v>3087</v>
      </c>
      <c r="F22">
        <v>3086</v>
      </c>
      <c r="G22">
        <v>3112</v>
      </c>
      <c r="H22">
        <v>3209</v>
      </c>
      <c r="I22">
        <v>3172</v>
      </c>
      <c r="J22">
        <v>3262</v>
      </c>
      <c r="K22">
        <v>3273</v>
      </c>
      <c r="L22">
        <v>3302</v>
      </c>
      <c r="M22" t="s">
        <v>24</v>
      </c>
      <c r="N22">
        <v>3302</v>
      </c>
      <c r="O22">
        <v>3042</v>
      </c>
      <c r="P22">
        <v>3171.6666666666665</v>
      </c>
      <c r="Q22">
        <v>33.5</v>
      </c>
      <c r="R22">
        <v>3172</v>
      </c>
      <c r="S22">
        <v>1000000</v>
      </c>
    </row>
    <row r="23" spans="1:19" x14ac:dyDescent="0.35">
      <c r="A23" t="s">
        <v>54</v>
      </c>
      <c r="B23" t="s">
        <v>27</v>
      </c>
      <c r="C23">
        <f>VLOOKUP(A23,Munka5!$A$8:$R$51,18,0)</f>
        <v>38259190</v>
      </c>
      <c r="D23">
        <v>6857</v>
      </c>
      <c r="E23">
        <v>6992</v>
      </c>
      <c r="F23">
        <v>7206</v>
      </c>
      <c r="G23">
        <v>7039</v>
      </c>
      <c r="H23">
        <v>9483</v>
      </c>
      <c r="I23">
        <v>9775</v>
      </c>
      <c r="J23">
        <v>9885</v>
      </c>
      <c r="K23">
        <v>10024</v>
      </c>
      <c r="L23">
        <v>10509</v>
      </c>
      <c r="M23">
        <v>10681</v>
      </c>
      <c r="N23">
        <v>10681</v>
      </c>
      <c r="O23">
        <v>6857</v>
      </c>
      <c r="P23">
        <v>8845.1</v>
      </c>
      <c r="Q23">
        <v>496.69696969696969</v>
      </c>
      <c r="R23">
        <v>9629</v>
      </c>
      <c r="S23">
        <v>1000000</v>
      </c>
    </row>
    <row r="24" spans="1:19" x14ac:dyDescent="0.35">
      <c r="A24" t="s">
        <v>55</v>
      </c>
      <c r="B24" t="s">
        <v>5</v>
      </c>
      <c r="C24">
        <f>VLOOKUP(A24,Munka5!$A$8:$R$51,18,0)</f>
        <v>10486624.285714285</v>
      </c>
      <c r="D24">
        <v>6487</v>
      </c>
      <c r="E24">
        <v>6512</v>
      </c>
      <c r="F24">
        <v>6478</v>
      </c>
      <c r="G24">
        <v>7106</v>
      </c>
      <c r="H24">
        <v>7324</v>
      </c>
      <c r="I24">
        <v>7630</v>
      </c>
      <c r="J24">
        <v>9660</v>
      </c>
      <c r="K24">
        <v>16394</v>
      </c>
      <c r="L24">
        <v>21861</v>
      </c>
      <c r="M24" t="s">
        <v>24</v>
      </c>
      <c r="N24">
        <v>21861</v>
      </c>
      <c r="O24">
        <v>6478</v>
      </c>
      <c r="P24">
        <v>9939.1111111111113</v>
      </c>
      <c r="Q24">
        <v>1633.8333333333333</v>
      </c>
      <c r="R24">
        <v>7324</v>
      </c>
      <c r="S24">
        <v>1000000</v>
      </c>
    </row>
    <row r="25" spans="1:19" x14ac:dyDescent="0.35">
      <c r="A25" t="s">
        <v>56</v>
      </c>
      <c r="B25" t="s">
        <v>5</v>
      </c>
      <c r="C25">
        <f>VLOOKUP(A25,Munka5!$A$8:$R$51,18,0)</f>
        <v>5384972.2857142854</v>
      </c>
      <c r="D25">
        <v>2692</v>
      </c>
      <c r="E25">
        <v>2916</v>
      </c>
      <c r="F25">
        <v>2961</v>
      </c>
      <c r="G25">
        <v>2998</v>
      </c>
      <c r="H25">
        <v>2862</v>
      </c>
      <c r="I25">
        <v>2712</v>
      </c>
      <c r="J25">
        <v>2811</v>
      </c>
      <c r="K25">
        <v>2687</v>
      </c>
      <c r="L25">
        <v>3257</v>
      </c>
      <c r="M25" t="s">
        <v>24</v>
      </c>
      <c r="N25">
        <v>3257</v>
      </c>
      <c r="O25">
        <v>2687</v>
      </c>
      <c r="P25">
        <v>2877.3333333333335</v>
      </c>
      <c r="Q25">
        <v>16.45</v>
      </c>
      <c r="R25">
        <v>2862</v>
      </c>
      <c r="S25">
        <v>1000000</v>
      </c>
    </row>
    <row r="26" spans="1:19" x14ac:dyDescent="0.35">
      <c r="A26" t="s">
        <v>57</v>
      </c>
      <c r="B26" t="s">
        <v>5</v>
      </c>
      <c r="C26">
        <f>VLOOKUP(A26,Munka5!$A$8:$R$51,18,0)</f>
        <v>2022970.5333333334</v>
      </c>
      <c r="D26">
        <v>870</v>
      </c>
      <c r="E26">
        <v>968</v>
      </c>
      <c r="F26">
        <v>1027</v>
      </c>
      <c r="G26">
        <v>1076</v>
      </c>
      <c r="H26">
        <v>1160</v>
      </c>
      <c r="I26">
        <v>2264</v>
      </c>
      <c r="J26">
        <v>2177</v>
      </c>
      <c r="K26">
        <v>2425</v>
      </c>
      <c r="L26">
        <v>2539</v>
      </c>
      <c r="M26" t="s">
        <v>24</v>
      </c>
      <c r="N26">
        <v>2539</v>
      </c>
      <c r="O26">
        <v>870</v>
      </c>
      <c r="P26">
        <v>1611.7777777777778</v>
      </c>
      <c r="Q26">
        <v>242.25</v>
      </c>
      <c r="R26">
        <v>1160</v>
      </c>
      <c r="S26">
        <v>1000000</v>
      </c>
    </row>
    <row r="27" spans="1:19" x14ac:dyDescent="0.35">
      <c r="A27" t="s">
        <v>58</v>
      </c>
      <c r="B27" t="s">
        <v>27</v>
      </c>
      <c r="C27">
        <f>VLOOKUP(A27,Munka5!$A$8:$R$51,18,0)</f>
        <v>44435442.666666664</v>
      </c>
      <c r="D27">
        <v>153844</v>
      </c>
      <c r="E27">
        <v>156311</v>
      </c>
      <c r="F27">
        <v>158971</v>
      </c>
      <c r="G27">
        <v>161555</v>
      </c>
      <c r="H27">
        <v>167119</v>
      </c>
      <c r="I27">
        <v>169170</v>
      </c>
      <c r="J27">
        <v>177947</v>
      </c>
      <c r="K27">
        <v>191646</v>
      </c>
      <c r="L27">
        <v>204213</v>
      </c>
      <c r="M27">
        <v>216343</v>
      </c>
      <c r="N27">
        <v>216343</v>
      </c>
      <c r="O27">
        <v>153844</v>
      </c>
      <c r="P27">
        <v>175711.9</v>
      </c>
      <c r="Q27">
        <v>6741.8606060606062</v>
      </c>
      <c r="R27">
        <v>168144.5</v>
      </c>
      <c r="S27">
        <v>1000000</v>
      </c>
    </row>
    <row r="28" spans="1:19" x14ac:dyDescent="0.35">
      <c r="A28" t="s">
        <v>60</v>
      </c>
      <c r="B28" t="s">
        <v>27</v>
      </c>
      <c r="C28">
        <f>VLOOKUP(A28,Munka5!$A$8:$R$51,18,0)</f>
        <v>7502374.25</v>
      </c>
      <c r="D28" t="s">
        <v>24</v>
      </c>
      <c r="E28" t="s">
        <v>24</v>
      </c>
      <c r="F28" t="s">
        <v>24</v>
      </c>
      <c r="G28" t="s">
        <v>24</v>
      </c>
      <c r="H28" t="s">
        <v>24</v>
      </c>
      <c r="I28" t="s">
        <v>24</v>
      </c>
      <c r="J28" t="s">
        <v>24</v>
      </c>
      <c r="K28" t="s">
        <v>24</v>
      </c>
      <c r="L28">
        <v>41319</v>
      </c>
      <c r="M28">
        <v>40280</v>
      </c>
      <c r="N28">
        <v>41319</v>
      </c>
      <c r="O28">
        <v>40280</v>
      </c>
      <c r="P28">
        <v>40799.5</v>
      </c>
      <c r="Q28">
        <v>-1039</v>
      </c>
      <c r="R28">
        <v>40799.5</v>
      </c>
      <c r="S28">
        <v>1000000</v>
      </c>
    </row>
    <row r="29" spans="1:19" x14ac:dyDescent="0.35">
      <c r="A29" t="s">
        <v>61</v>
      </c>
      <c r="B29" t="s">
        <v>5</v>
      </c>
      <c r="C29">
        <f>VLOOKUP(A29,Munka5!$A$8:$R$51,18,0)</f>
        <v>69957623.571428567</v>
      </c>
      <c r="D29" t="s">
        <v>24</v>
      </c>
      <c r="E29">
        <v>8807</v>
      </c>
      <c r="F29">
        <v>10064</v>
      </c>
      <c r="G29">
        <v>9880</v>
      </c>
      <c r="H29">
        <v>10921</v>
      </c>
      <c r="I29">
        <v>11818</v>
      </c>
      <c r="J29">
        <v>13130</v>
      </c>
      <c r="K29">
        <v>13977</v>
      </c>
      <c r="L29">
        <v>14869</v>
      </c>
      <c r="M29">
        <v>16629</v>
      </c>
      <c r="N29">
        <v>16629</v>
      </c>
      <c r="O29">
        <v>8807</v>
      </c>
      <c r="P29">
        <v>12232.777777777777</v>
      </c>
      <c r="Q29">
        <v>935.1</v>
      </c>
      <c r="R29">
        <v>11818</v>
      </c>
      <c r="S29">
        <v>1000000</v>
      </c>
    </row>
    <row r="30" spans="1:19" x14ac:dyDescent="0.35">
      <c r="A30" t="s">
        <v>62</v>
      </c>
      <c r="B30" t="s">
        <v>5</v>
      </c>
      <c r="C30">
        <f>VLOOKUP(A30,Munka5!$A$8:$R$51,18,0)</f>
        <v>60742321.333333336</v>
      </c>
      <c r="D30">
        <v>15726</v>
      </c>
      <c r="E30">
        <v>15157</v>
      </c>
      <c r="F30">
        <v>15075</v>
      </c>
      <c r="G30">
        <v>15161</v>
      </c>
      <c r="H30">
        <v>15205</v>
      </c>
      <c r="I30">
        <v>15365</v>
      </c>
      <c r="J30">
        <v>15513</v>
      </c>
      <c r="K30">
        <v>15842</v>
      </c>
      <c r="L30">
        <v>16809</v>
      </c>
      <c r="M30" t="s">
        <v>24</v>
      </c>
      <c r="N30">
        <v>16809</v>
      </c>
      <c r="O30">
        <v>15075</v>
      </c>
      <c r="P30">
        <v>15539.222222222223</v>
      </c>
      <c r="Q30">
        <v>124.45</v>
      </c>
      <c r="R30">
        <v>15365</v>
      </c>
      <c r="S30">
        <v>1000000</v>
      </c>
    </row>
    <row r="31" spans="1:19" x14ac:dyDescent="0.35">
      <c r="A31" t="s">
        <v>63</v>
      </c>
      <c r="B31" t="s">
        <v>27</v>
      </c>
      <c r="C31">
        <f>VLOOKUP(A31,Munka5!$A$8:$R$51,18,0)</f>
        <v>300946560</v>
      </c>
      <c r="D31">
        <v>55523</v>
      </c>
      <c r="E31">
        <v>55777</v>
      </c>
      <c r="F31">
        <v>56088</v>
      </c>
      <c r="G31">
        <v>56422</v>
      </c>
      <c r="H31">
        <v>56815</v>
      </c>
      <c r="I31">
        <v>57383</v>
      </c>
      <c r="J31">
        <v>57966</v>
      </c>
      <c r="K31">
        <v>58556</v>
      </c>
      <c r="L31">
        <v>59349</v>
      </c>
      <c r="M31" t="s">
        <v>24</v>
      </c>
      <c r="N31">
        <v>59349</v>
      </c>
      <c r="O31">
        <v>55523</v>
      </c>
      <c r="P31">
        <v>57097.666666666664</v>
      </c>
      <c r="Q31">
        <v>472.63333333333333</v>
      </c>
      <c r="R31">
        <v>56815</v>
      </c>
      <c r="S31">
        <v>1000000</v>
      </c>
    </row>
    <row r="32" spans="1:19" x14ac:dyDescent="0.35">
      <c r="A32" t="s">
        <v>107</v>
      </c>
      <c r="B32" t="s">
        <v>27</v>
      </c>
      <c r="C32">
        <f>VLOOKUP(A32,Munka5!$A$8:$R$51,18,0)</f>
        <v>184894838.46153846</v>
      </c>
      <c r="D32" t="s">
        <v>24</v>
      </c>
      <c r="E32">
        <v>24277</v>
      </c>
      <c r="F32">
        <v>25292</v>
      </c>
      <c r="G32">
        <v>26254</v>
      </c>
      <c r="H32">
        <v>27262</v>
      </c>
      <c r="I32">
        <v>28331</v>
      </c>
      <c r="J32">
        <v>29280</v>
      </c>
      <c r="K32">
        <v>29616</v>
      </c>
      <c r="L32">
        <v>29542</v>
      </c>
      <c r="M32">
        <v>29542</v>
      </c>
      <c r="N32">
        <v>29616</v>
      </c>
      <c r="O32">
        <v>24277</v>
      </c>
      <c r="P32">
        <v>27710.666666666668</v>
      </c>
      <c r="Q32">
        <v>709.2</v>
      </c>
      <c r="R32">
        <v>28331</v>
      </c>
      <c r="S32">
        <v>1000000</v>
      </c>
    </row>
    <row r="33" spans="1:19" hidden="1" x14ac:dyDescent="0.35">
      <c r="A33" t="s">
        <v>116</v>
      </c>
      <c r="B33" t="s">
        <v>5</v>
      </c>
      <c r="C33" t="e">
        <f>VLOOKUP(A33,Munka5!$A$8:$R$51,18,0)</f>
        <v>#N/A</v>
      </c>
      <c r="D33">
        <v>3217</v>
      </c>
      <c r="E33">
        <v>3533</v>
      </c>
      <c r="F33">
        <v>3540</v>
      </c>
      <c r="G33">
        <v>3776</v>
      </c>
      <c r="H33">
        <v>2758</v>
      </c>
      <c r="I33">
        <v>2953</v>
      </c>
      <c r="J33">
        <v>3163</v>
      </c>
      <c r="K33">
        <v>3202</v>
      </c>
      <c r="L33">
        <v>3331</v>
      </c>
      <c r="M33" t="s">
        <v>24</v>
      </c>
      <c r="N33">
        <v>3776</v>
      </c>
      <c r="O33">
        <v>2758</v>
      </c>
      <c r="P33">
        <v>3274.7777777777778</v>
      </c>
      <c r="Q33">
        <v>-35.233333333333334</v>
      </c>
      <c r="R33">
        <v>3217</v>
      </c>
      <c r="S33">
        <v>1000000</v>
      </c>
    </row>
    <row r="34" spans="1:19" hidden="1" x14ac:dyDescent="0.35">
      <c r="A34" t="s">
        <v>117</v>
      </c>
      <c r="B34" t="s">
        <v>5</v>
      </c>
      <c r="C34" t="e">
        <f>VLOOKUP(A34,Munka5!$A$8:$R$51,18,0)</f>
        <v>#N/A</v>
      </c>
      <c r="D34">
        <v>2526</v>
      </c>
      <c r="E34">
        <v>2718</v>
      </c>
      <c r="F34">
        <v>2631</v>
      </c>
      <c r="G34">
        <v>2533</v>
      </c>
      <c r="H34">
        <v>2504</v>
      </c>
      <c r="I34">
        <v>2574</v>
      </c>
      <c r="J34">
        <v>2569</v>
      </c>
      <c r="K34">
        <v>2624</v>
      </c>
      <c r="L34">
        <v>2968</v>
      </c>
      <c r="M34" t="s">
        <v>24</v>
      </c>
      <c r="N34">
        <v>2968</v>
      </c>
      <c r="O34">
        <v>2504</v>
      </c>
      <c r="P34">
        <v>2627.4444444444443</v>
      </c>
      <c r="Q34">
        <v>23.383333333333333</v>
      </c>
      <c r="R34">
        <v>2574</v>
      </c>
      <c r="S34">
        <v>1000000</v>
      </c>
    </row>
    <row r="35" spans="1:19" hidden="1" x14ac:dyDescent="0.35">
      <c r="A35" t="s">
        <v>118</v>
      </c>
      <c r="B35" t="s">
        <v>27</v>
      </c>
      <c r="C35" t="e">
        <f>VLOOKUP(A35,Munka5!$A$8:$R$51,18,0)</f>
        <v>#N/A</v>
      </c>
      <c r="D35">
        <v>1490</v>
      </c>
      <c r="E35">
        <v>1458</v>
      </c>
      <c r="F35">
        <v>1473</v>
      </c>
      <c r="G35">
        <v>1473</v>
      </c>
      <c r="H35">
        <v>1267</v>
      </c>
      <c r="I35">
        <v>1339</v>
      </c>
      <c r="J35">
        <v>1261</v>
      </c>
      <c r="K35">
        <v>1267</v>
      </c>
      <c r="L35">
        <v>1239</v>
      </c>
      <c r="M35" t="s">
        <v>24</v>
      </c>
      <c r="N35">
        <v>1490</v>
      </c>
      <c r="O35">
        <v>1239</v>
      </c>
      <c r="P35">
        <v>1363</v>
      </c>
      <c r="Q35">
        <v>-35.583333333333336</v>
      </c>
      <c r="R35">
        <v>1339</v>
      </c>
      <c r="S35">
        <v>1000000</v>
      </c>
    </row>
    <row r="36" spans="1:19" x14ac:dyDescent="0.35">
      <c r="A36" t="s">
        <v>110</v>
      </c>
      <c r="B36" t="s">
        <v>27</v>
      </c>
      <c r="C36">
        <f>VLOOKUP(A36,Munka5!$A$8:$R$51,18,0)</f>
        <v>1149487000</v>
      </c>
      <c r="D36">
        <v>1593</v>
      </c>
      <c r="E36">
        <v>1829</v>
      </c>
      <c r="F36">
        <v>2483</v>
      </c>
      <c r="G36" t="s">
        <v>24</v>
      </c>
      <c r="H36">
        <v>1376</v>
      </c>
      <c r="I36">
        <v>1257</v>
      </c>
      <c r="J36">
        <v>1232</v>
      </c>
      <c r="K36" t="s">
        <v>24</v>
      </c>
      <c r="L36" t="s">
        <v>24</v>
      </c>
      <c r="M36" t="s">
        <v>24</v>
      </c>
      <c r="N36">
        <v>2483</v>
      </c>
      <c r="O36">
        <v>1232</v>
      </c>
      <c r="P36">
        <v>1628.3333333333333</v>
      </c>
      <c r="Q36">
        <v>-119.07142857142857</v>
      </c>
      <c r="R36">
        <v>1484.5</v>
      </c>
      <c r="S36">
        <v>1000000</v>
      </c>
    </row>
    <row r="37" spans="1:19" hidden="1" x14ac:dyDescent="0.35">
      <c r="A37" t="s">
        <v>119</v>
      </c>
      <c r="B37" t="s">
        <v>5</v>
      </c>
      <c r="C37" t="e">
        <f>VLOOKUP(A37,Munka5!$A$8:$R$51,18,0)</f>
        <v>#N/A</v>
      </c>
      <c r="D37">
        <v>199</v>
      </c>
      <c r="E37">
        <v>193</v>
      </c>
      <c r="F37">
        <v>177</v>
      </c>
      <c r="G37">
        <v>182</v>
      </c>
      <c r="H37">
        <v>191</v>
      </c>
      <c r="I37">
        <v>192</v>
      </c>
      <c r="J37">
        <v>212</v>
      </c>
      <c r="K37">
        <v>218</v>
      </c>
      <c r="L37">
        <v>306</v>
      </c>
      <c r="M37" t="s">
        <v>24</v>
      </c>
      <c r="N37">
        <v>306</v>
      </c>
      <c r="O37">
        <v>177</v>
      </c>
      <c r="P37">
        <v>207.77777777777777</v>
      </c>
      <c r="Q37">
        <v>9.7166666666666668</v>
      </c>
      <c r="R37">
        <v>193</v>
      </c>
      <c r="S37">
        <v>1000000</v>
      </c>
    </row>
    <row r="38" spans="1:19" hidden="1" x14ac:dyDescent="0.35">
      <c r="A38" t="s">
        <v>120</v>
      </c>
      <c r="B38" t="s">
        <v>5</v>
      </c>
      <c r="C38" t="e">
        <f>VLOOKUP(A38,Munka5!$A$8:$R$51,18,0)</f>
        <v>#N/A</v>
      </c>
      <c r="D38">
        <v>3606</v>
      </c>
      <c r="E38">
        <v>3588</v>
      </c>
      <c r="F38">
        <v>3260</v>
      </c>
      <c r="G38">
        <v>4712</v>
      </c>
      <c r="H38">
        <v>5380</v>
      </c>
      <c r="I38">
        <v>6077</v>
      </c>
      <c r="J38">
        <v>11083</v>
      </c>
      <c r="K38" t="s">
        <v>24</v>
      </c>
      <c r="L38" t="s">
        <v>24</v>
      </c>
      <c r="M38" t="s">
        <v>24</v>
      </c>
      <c r="N38">
        <v>11083</v>
      </c>
      <c r="O38">
        <v>3260</v>
      </c>
      <c r="P38">
        <v>5386.5714285714284</v>
      </c>
      <c r="Q38">
        <v>1054.6071428571429</v>
      </c>
      <c r="R38">
        <v>4712</v>
      </c>
      <c r="S38">
        <v>1000000</v>
      </c>
    </row>
    <row r="39" spans="1:19" x14ac:dyDescent="0.35">
      <c r="A39" t="s">
        <v>112</v>
      </c>
      <c r="B39" t="s">
        <v>5</v>
      </c>
      <c r="C39">
        <f>VLOOKUP(A39,Munka5!$A$8:$R$51,18,0)</f>
        <v>143858571.42857143</v>
      </c>
      <c r="D39">
        <v>11258</v>
      </c>
      <c r="E39">
        <v>12388</v>
      </c>
      <c r="F39">
        <v>12585</v>
      </c>
      <c r="G39">
        <v>13062</v>
      </c>
      <c r="H39">
        <v>14019</v>
      </c>
      <c r="I39">
        <v>14583</v>
      </c>
      <c r="J39">
        <v>15590</v>
      </c>
      <c r="K39">
        <v>20135</v>
      </c>
      <c r="L39">
        <v>20023</v>
      </c>
      <c r="M39" t="s">
        <v>24</v>
      </c>
      <c r="N39">
        <v>20135</v>
      </c>
      <c r="O39">
        <v>11258</v>
      </c>
      <c r="P39">
        <v>14849.222222222223</v>
      </c>
      <c r="Q39">
        <v>1097.2</v>
      </c>
      <c r="R39">
        <v>14019</v>
      </c>
      <c r="S39">
        <v>1000000</v>
      </c>
    </row>
    <row r="40" spans="1:19" hidden="1" x14ac:dyDescent="0.35">
      <c r="A40" t="s">
        <v>121</v>
      </c>
      <c r="B40" t="s">
        <v>27</v>
      </c>
      <c r="C40" t="e">
        <f>VLOOKUP(A40,Munka5!$A$8:$R$51,18,0)</f>
        <v>#N/A</v>
      </c>
      <c r="D40">
        <v>9387</v>
      </c>
      <c r="E40">
        <v>10175</v>
      </c>
      <c r="F40">
        <v>10157</v>
      </c>
      <c r="G40">
        <v>9831</v>
      </c>
      <c r="H40">
        <v>9760</v>
      </c>
      <c r="I40">
        <v>9683</v>
      </c>
      <c r="J40">
        <v>9726</v>
      </c>
      <c r="K40">
        <v>9830</v>
      </c>
      <c r="L40">
        <v>10109</v>
      </c>
      <c r="M40">
        <v>10477</v>
      </c>
      <c r="N40">
        <v>10477</v>
      </c>
      <c r="O40">
        <v>9387</v>
      </c>
      <c r="P40">
        <v>9913.5</v>
      </c>
      <c r="Q40">
        <v>44.369696969696967</v>
      </c>
      <c r="R40">
        <v>9830.5</v>
      </c>
      <c r="S40">
        <v>1000000</v>
      </c>
    </row>
  </sheetData>
  <autoFilter ref="A1:Y40" xr:uid="{2DDB8C61-7DCD-4459-99CE-54C6763AD17C}">
    <filterColumn colId="2">
      <filters>
        <filter val="10059635,57"/>
        <filter val="10360623,33"/>
        <filter val="10486624,29"/>
        <filter val="10609451,54"/>
        <filter val="11080652,31"/>
        <filter val="1149487000"/>
        <filter val="1348409,929"/>
        <filter val="143858571,4"/>
        <filter val="184894838,5"/>
        <filter val="2022970,533"/>
        <filter val="21037800"/>
        <filter val="300946560"/>
        <filter val="301903,375"/>
        <filter val="32686396,92"/>
        <filter val="38259190"/>
        <filter val="4200046,667"/>
        <filter val="4283853,333"/>
        <filter val="44435442,67"/>
        <filter val="4757863,133"/>
        <filter val="476476,0769"/>
        <filter val="48730844,67"/>
        <filter val="5384972,286"/>
        <filter val="59072128,57"/>
        <filter val="60742321,33"/>
        <filter val="61775572,67"/>
        <filter val="69957623,57"/>
        <filter val="7151039,714"/>
        <filter val="7502374,25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9164-4E3B-4354-824B-1F18B6A432EF}">
  <dimension ref="A3:B9"/>
  <sheetViews>
    <sheetView tabSelected="1" workbookViewId="0">
      <selection activeCell="B8" sqref="B8"/>
    </sheetView>
  </sheetViews>
  <sheetFormatPr defaultRowHeight="14.5" x14ac:dyDescent="0.35"/>
  <cols>
    <col min="1" max="1" width="12.453125" bestFit="1" customWidth="1"/>
    <col min="2" max="2" width="19.7265625" bestFit="1" customWidth="1"/>
  </cols>
  <sheetData>
    <row r="3" spans="1:2" x14ac:dyDescent="0.35">
      <c r="A3" s="28" t="s">
        <v>346</v>
      </c>
      <c r="B3" t="s">
        <v>348</v>
      </c>
    </row>
    <row r="4" spans="1:2" x14ac:dyDescent="0.35">
      <c r="A4" s="27" t="s">
        <v>343</v>
      </c>
      <c r="B4" s="8">
        <v>953.9</v>
      </c>
    </row>
    <row r="5" spans="1:2" x14ac:dyDescent="0.35">
      <c r="A5" s="27" t="s">
        <v>341</v>
      </c>
      <c r="B5" s="8">
        <v>1010.9800000000001</v>
      </c>
    </row>
    <row r="6" spans="1:2" x14ac:dyDescent="0.35">
      <c r="A6" s="27" t="s">
        <v>342</v>
      </c>
      <c r="B6" s="8">
        <v>979.8</v>
      </c>
    </row>
    <row r="7" spans="1:2" x14ac:dyDescent="0.35">
      <c r="A7" s="27" t="s">
        <v>340</v>
      </c>
      <c r="B7" s="8">
        <v>999.44999999999993</v>
      </c>
    </row>
    <row r="8" spans="1:2" x14ac:dyDescent="0.35">
      <c r="A8" s="27" t="s">
        <v>344</v>
      </c>
      <c r="B8" s="8">
        <v>960.2</v>
      </c>
    </row>
    <row r="9" spans="1:2" x14ac:dyDescent="0.35">
      <c r="A9" s="27" t="s">
        <v>347</v>
      </c>
      <c r="B9" s="8">
        <v>1000.0000000000001</v>
      </c>
    </row>
  </sheetData>
  <conditionalFormatting pivot="1" sqref="B4:B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AA271-B011-47DC-989B-D57F8BBDE857}">
  <dimension ref="A1:AJ29"/>
  <sheetViews>
    <sheetView topLeftCell="P1" workbookViewId="0">
      <selection activeCell="AF1" sqref="AF1:AH29"/>
    </sheetView>
  </sheetViews>
  <sheetFormatPr defaultRowHeight="14.5" x14ac:dyDescent="0.35"/>
  <sheetData>
    <row r="1" spans="1:36" x14ac:dyDescent="0.35">
      <c r="A1" t="s">
        <v>19</v>
      </c>
      <c r="B1" t="s">
        <v>20</v>
      </c>
      <c r="C1" t="s">
        <v>94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 t="s">
        <v>88</v>
      </c>
      <c r="O1" t="s">
        <v>89</v>
      </c>
      <c r="P1" t="s">
        <v>90</v>
      </c>
      <c r="Q1" t="s">
        <v>91</v>
      </c>
      <c r="R1" t="s">
        <v>92</v>
      </c>
      <c r="S1" t="s">
        <v>93</v>
      </c>
      <c r="T1" t="str">
        <f>N1</f>
        <v>max</v>
      </c>
      <c r="U1" t="str">
        <f t="shared" ref="U1:Y1" si="0">O1</f>
        <v>min</v>
      </c>
      <c r="V1" t="str">
        <f t="shared" si="0"/>
        <v>average</v>
      </c>
      <c r="W1" t="str">
        <f t="shared" si="0"/>
        <v>trend</v>
      </c>
      <c r="X1" t="str">
        <f t="shared" si="0"/>
        <v>median</v>
      </c>
      <c r="Y1" t="str">
        <f t="shared" si="0"/>
        <v>y0</v>
      </c>
      <c r="Z1" t="str">
        <f>T1</f>
        <v>max</v>
      </c>
      <c r="AA1" t="str">
        <f t="shared" ref="AA1:AE1" si="1">U1</f>
        <v>min</v>
      </c>
      <c r="AB1" t="str">
        <f t="shared" si="1"/>
        <v>average</v>
      </c>
      <c r="AC1" t="str">
        <f t="shared" si="1"/>
        <v>trend</v>
      </c>
      <c r="AD1" t="str">
        <f t="shared" si="1"/>
        <v>median</v>
      </c>
      <c r="AE1" t="str">
        <f t="shared" si="1"/>
        <v>y0</v>
      </c>
      <c r="AF1" t="s">
        <v>338</v>
      </c>
      <c r="AG1" t="str">
        <f>A1</f>
        <v>Country</v>
      </c>
      <c r="AH1" t="s">
        <v>339</v>
      </c>
      <c r="AI1" t="s">
        <v>345</v>
      </c>
      <c r="AJ1" t="s">
        <v>125</v>
      </c>
    </row>
    <row r="2" spans="1:36" x14ac:dyDescent="0.35">
      <c r="A2" t="s">
        <v>22</v>
      </c>
      <c r="B2" t="s">
        <v>5</v>
      </c>
      <c r="C2">
        <v>21037800</v>
      </c>
      <c r="D2" t="s">
        <v>24</v>
      </c>
      <c r="E2" t="s">
        <v>24</v>
      </c>
      <c r="F2">
        <v>13518</v>
      </c>
      <c r="G2">
        <v>13444</v>
      </c>
      <c r="H2">
        <v>13254</v>
      </c>
      <c r="I2">
        <v>13271</v>
      </c>
      <c r="J2">
        <v>13006</v>
      </c>
      <c r="K2">
        <v>12846</v>
      </c>
      <c r="L2" t="s">
        <v>24</v>
      </c>
      <c r="M2" t="s">
        <v>24</v>
      </c>
      <c r="N2">
        <v>13518</v>
      </c>
      <c r="O2">
        <v>12846</v>
      </c>
      <c r="P2">
        <v>13223.166666666666</v>
      </c>
      <c r="Q2">
        <v>-133.05714285714285</v>
      </c>
      <c r="R2">
        <v>13262.5</v>
      </c>
      <c r="S2">
        <v>1000000</v>
      </c>
      <c r="T2">
        <f>N2/$C2*1000000</f>
        <v>642.55768188688933</v>
      </c>
      <c r="U2">
        <f t="shared" ref="U2:U29" si="2">O2/$C2*1000000</f>
        <v>610.61517839317798</v>
      </c>
      <c r="V2">
        <f t="shared" ref="V2:V29" si="3">P2/$C2*1000000</f>
        <v>628.54322536893903</v>
      </c>
      <c r="W2">
        <f t="shared" ref="W2:W29" si="4">Q2/$C2*1000000</f>
        <v>-6.3246700157403746</v>
      </c>
      <c r="X2">
        <f t="shared" ref="X2:X29" si="5">R2/$C2*1000000</f>
        <v>630.41287587105114</v>
      </c>
      <c r="Z2">
        <f>RANK(T2,T$2:T$29,0)</f>
        <v>17</v>
      </c>
      <c r="AA2">
        <f t="shared" ref="AA2:AA29" si="6">RANK(U2,U$2:U$29,0)</f>
        <v>14</v>
      </c>
      <c r="AB2">
        <f t="shared" ref="AB2:AB29" si="7">RANK(V2,V$2:V$29,0)</f>
        <v>16</v>
      </c>
      <c r="AC2">
        <f t="shared" ref="AC2:AC29" si="8">RANK(W2,W$2:W$29,0)</f>
        <v>25</v>
      </c>
      <c r="AD2">
        <f t="shared" ref="AD2:AD29" si="9">RANK(X2,X$2:X$29,0)</f>
        <v>15</v>
      </c>
      <c r="AE2">
        <v>1000</v>
      </c>
      <c r="AF2">
        <f>Munka7!G98</f>
        <v>966.3</v>
      </c>
      <c r="AG2" t="str">
        <f t="shared" ref="AG2:AG29" si="10">A2</f>
        <v>Australia</v>
      </c>
      <c r="AH2" t="s">
        <v>340</v>
      </c>
      <c r="AI2">
        <f>RANK(AF2,AF$2:AF$29,0)</f>
        <v>22</v>
      </c>
    </row>
    <row r="3" spans="1:36" x14ac:dyDescent="0.35">
      <c r="A3" t="s">
        <v>26</v>
      </c>
      <c r="B3" t="s">
        <v>27</v>
      </c>
      <c r="C3">
        <v>10609451.538461538</v>
      </c>
      <c r="D3">
        <v>3536</v>
      </c>
      <c r="E3">
        <v>3527</v>
      </c>
      <c r="F3">
        <v>3546</v>
      </c>
      <c r="G3">
        <v>3506</v>
      </c>
      <c r="H3">
        <v>4548</v>
      </c>
      <c r="I3">
        <v>4691</v>
      </c>
      <c r="J3">
        <v>4857</v>
      </c>
      <c r="K3">
        <v>7990</v>
      </c>
      <c r="L3">
        <v>8210</v>
      </c>
      <c r="M3" t="s">
        <v>24</v>
      </c>
      <c r="N3">
        <v>8210</v>
      </c>
      <c r="O3">
        <v>3506</v>
      </c>
      <c r="P3">
        <v>4934.5555555555557</v>
      </c>
      <c r="Q3">
        <v>598.20000000000005</v>
      </c>
      <c r="R3">
        <v>4548</v>
      </c>
      <c r="S3">
        <v>1000000</v>
      </c>
      <c r="T3">
        <f t="shared" ref="T3:T29" si="11">N3/$C3*1000000</f>
        <v>773.83830542389387</v>
      </c>
      <c r="U3">
        <f t="shared" si="2"/>
        <v>330.46006075714638</v>
      </c>
      <c r="V3">
        <f t="shared" si="3"/>
        <v>465.10939209880291</v>
      </c>
      <c r="W3">
        <f t="shared" si="4"/>
        <v>56.383687491421846</v>
      </c>
      <c r="X3">
        <f t="shared" si="5"/>
        <v>428.67437430790125</v>
      </c>
      <c r="Z3">
        <f t="shared" ref="Z3:Z29" si="12">RANK(T3,T$2:T$29,0)</f>
        <v>15</v>
      </c>
      <c r="AA3">
        <f t="shared" si="6"/>
        <v>19</v>
      </c>
      <c r="AB3">
        <f t="shared" si="7"/>
        <v>19</v>
      </c>
      <c r="AC3">
        <f t="shared" si="8"/>
        <v>7</v>
      </c>
      <c r="AD3">
        <f t="shared" si="9"/>
        <v>19</v>
      </c>
      <c r="AE3">
        <v>1000</v>
      </c>
      <c r="AF3">
        <f>Munka7!G99</f>
        <v>998.4</v>
      </c>
      <c r="AG3" t="str">
        <f t="shared" si="10"/>
        <v>Belgium</v>
      </c>
      <c r="AH3" t="s">
        <v>341</v>
      </c>
      <c r="AI3">
        <f t="shared" ref="AI3:AI29" si="13">RANK(AF3,AF$2:AF$29,0)</f>
        <v>14</v>
      </c>
    </row>
    <row r="4" spans="1:36" x14ac:dyDescent="0.35">
      <c r="A4" t="s">
        <v>31</v>
      </c>
      <c r="B4" t="s">
        <v>27</v>
      </c>
      <c r="C4">
        <v>32686396.923076924</v>
      </c>
      <c r="D4">
        <v>17315</v>
      </c>
      <c r="E4">
        <v>17373</v>
      </c>
      <c r="F4">
        <v>17204</v>
      </c>
      <c r="G4">
        <v>16933</v>
      </c>
      <c r="H4">
        <v>16835</v>
      </c>
      <c r="I4">
        <v>17790</v>
      </c>
      <c r="J4">
        <v>19411</v>
      </c>
      <c r="K4">
        <v>19575</v>
      </c>
      <c r="L4">
        <v>19817</v>
      </c>
      <c r="M4">
        <v>20292</v>
      </c>
      <c r="N4">
        <v>20292</v>
      </c>
      <c r="O4">
        <v>16835</v>
      </c>
      <c r="P4">
        <v>18254.5</v>
      </c>
      <c r="Q4">
        <v>388.75757575757575</v>
      </c>
      <c r="R4">
        <v>17581.5</v>
      </c>
      <c r="S4">
        <v>1000000</v>
      </c>
      <c r="T4">
        <f t="shared" si="11"/>
        <v>620.80871280351016</v>
      </c>
      <c r="U4">
        <f t="shared" si="2"/>
        <v>515.04606150439054</v>
      </c>
      <c r="V4">
        <f t="shared" si="3"/>
        <v>558.47391325998797</v>
      </c>
      <c r="W4">
        <f t="shared" si="4"/>
        <v>11.893558555030243</v>
      </c>
      <c r="X4">
        <f t="shared" si="5"/>
        <v>537.88430830647121</v>
      </c>
      <c r="Z4">
        <f t="shared" si="12"/>
        <v>18</v>
      </c>
      <c r="AA4">
        <f t="shared" si="6"/>
        <v>16</v>
      </c>
      <c r="AB4">
        <f t="shared" si="7"/>
        <v>17</v>
      </c>
      <c r="AC4">
        <f t="shared" si="8"/>
        <v>13</v>
      </c>
      <c r="AD4">
        <f t="shared" si="9"/>
        <v>17</v>
      </c>
      <c r="AE4">
        <v>1000</v>
      </c>
      <c r="AF4">
        <f>Munka7!G100</f>
        <v>996.4</v>
      </c>
      <c r="AG4" t="str">
        <f t="shared" si="10"/>
        <v>Canada</v>
      </c>
      <c r="AH4" t="s">
        <v>342</v>
      </c>
      <c r="AI4">
        <f t="shared" si="13"/>
        <v>15</v>
      </c>
    </row>
    <row r="5" spans="1:36" x14ac:dyDescent="0.35">
      <c r="A5" t="s">
        <v>33</v>
      </c>
      <c r="B5" t="s">
        <v>27</v>
      </c>
      <c r="C5">
        <v>10360623.333333334</v>
      </c>
      <c r="D5">
        <v>9267</v>
      </c>
      <c r="E5">
        <v>9431</v>
      </c>
      <c r="F5">
        <v>9499</v>
      </c>
      <c r="G5">
        <v>9218</v>
      </c>
      <c r="H5">
        <v>8964</v>
      </c>
      <c r="I5">
        <v>8645</v>
      </c>
      <c r="J5">
        <v>8618</v>
      </c>
      <c r="K5">
        <v>8703</v>
      </c>
      <c r="L5">
        <v>9126</v>
      </c>
      <c r="M5" t="s">
        <v>24</v>
      </c>
      <c r="N5">
        <v>9499</v>
      </c>
      <c r="O5">
        <v>8618</v>
      </c>
      <c r="P5">
        <v>9052.3333333333339</v>
      </c>
      <c r="Q5">
        <v>-84.716666666666669</v>
      </c>
      <c r="R5">
        <v>9126</v>
      </c>
      <c r="S5">
        <v>1000000</v>
      </c>
      <c r="T5">
        <f t="shared" si="11"/>
        <v>916.83672829208786</v>
      </c>
      <c r="U5">
        <f t="shared" si="2"/>
        <v>831.80323449007403</v>
      </c>
      <c r="V5">
        <f t="shared" si="3"/>
        <v>873.72477910756334</v>
      </c>
      <c r="W5">
        <f t="shared" si="4"/>
        <v>-8.176792451676814</v>
      </c>
      <c r="X5">
        <f t="shared" si="5"/>
        <v>880.83503341336927</v>
      </c>
      <c r="Z5">
        <f t="shared" si="12"/>
        <v>13</v>
      </c>
      <c r="AA5">
        <f t="shared" si="6"/>
        <v>9</v>
      </c>
      <c r="AB5">
        <f t="shared" si="7"/>
        <v>12</v>
      </c>
      <c r="AC5">
        <f t="shared" si="8"/>
        <v>26</v>
      </c>
      <c r="AD5">
        <f t="shared" si="9"/>
        <v>11</v>
      </c>
      <c r="AE5">
        <v>1000</v>
      </c>
      <c r="AF5">
        <f>Munka7!G101</f>
        <v>974.3</v>
      </c>
      <c r="AG5" t="str">
        <f t="shared" si="10"/>
        <v>Czech Republic</v>
      </c>
      <c r="AH5" t="s">
        <v>341</v>
      </c>
      <c r="AI5">
        <f t="shared" si="13"/>
        <v>19</v>
      </c>
    </row>
    <row r="6" spans="1:36" x14ac:dyDescent="0.35">
      <c r="A6" t="s">
        <v>35</v>
      </c>
      <c r="B6" t="s">
        <v>5</v>
      </c>
      <c r="C6">
        <v>1348409.9285714286</v>
      </c>
      <c r="D6">
        <v>1048</v>
      </c>
      <c r="E6">
        <v>1091</v>
      </c>
      <c r="F6">
        <v>1141</v>
      </c>
      <c r="G6">
        <v>1158</v>
      </c>
      <c r="H6">
        <v>1238</v>
      </c>
      <c r="I6">
        <v>1320</v>
      </c>
      <c r="J6">
        <v>1419</v>
      </c>
      <c r="K6">
        <v>1417</v>
      </c>
      <c r="L6">
        <v>1454</v>
      </c>
      <c r="M6">
        <v>1500</v>
      </c>
      <c r="N6">
        <v>1500</v>
      </c>
      <c r="O6">
        <v>1048</v>
      </c>
      <c r="P6">
        <v>1278.5999999999999</v>
      </c>
      <c r="Q6">
        <v>53.660606060606064</v>
      </c>
      <c r="R6">
        <v>1279</v>
      </c>
      <c r="S6">
        <v>1000000</v>
      </c>
      <c r="T6">
        <f t="shared" si="11"/>
        <v>1112.4213551209707</v>
      </c>
      <c r="U6">
        <f t="shared" si="2"/>
        <v>777.21172011118483</v>
      </c>
      <c r="V6">
        <f t="shared" si="3"/>
        <v>948.22796310511535</v>
      </c>
      <c r="W6">
        <f t="shared" si="4"/>
        <v>39.795469407034645</v>
      </c>
      <c r="X6">
        <f t="shared" si="5"/>
        <v>948.52460879981436</v>
      </c>
      <c r="Z6">
        <f t="shared" si="12"/>
        <v>11</v>
      </c>
      <c r="AA6">
        <f t="shared" si="6"/>
        <v>10</v>
      </c>
      <c r="AB6">
        <f t="shared" si="7"/>
        <v>10</v>
      </c>
      <c r="AC6">
        <f t="shared" si="8"/>
        <v>9</v>
      </c>
      <c r="AD6">
        <f t="shared" si="9"/>
        <v>10</v>
      </c>
      <c r="AE6">
        <v>1000</v>
      </c>
      <c r="AF6">
        <f>Munka7!G102</f>
        <v>1027.5</v>
      </c>
      <c r="AG6" t="str">
        <f t="shared" si="10"/>
        <v>Estonia</v>
      </c>
      <c r="AH6" t="s">
        <v>341</v>
      </c>
      <c r="AI6">
        <f t="shared" si="13"/>
        <v>9</v>
      </c>
    </row>
    <row r="7" spans="1:36" x14ac:dyDescent="0.35">
      <c r="A7" t="s">
        <v>37</v>
      </c>
      <c r="B7" t="s">
        <v>5</v>
      </c>
      <c r="C7">
        <v>61775572.666666664</v>
      </c>
      <c r="D7">
        <v>35414</v>
      </c>
      <c r="E7">
        <v>32415</v>
      </c>
      <c r="F7">
        <v>36293</v>
      </c>
      <c r="G7">
        <v>41295</v>
      </c>
      <c r="H7">
        <v>44868</v>
      </c>
      <c r="I7">
        <v>45262</v>
      </c>
      <c r="J7">
        <v>49265</v>
      </c>
      <c r="K7">
        <v>51319</v>
      </c>
      <c r="L7">
        <v>51583</v>
      </c>
      <c r="M7" t="s">
        <v>24</v>
      </c>
      <c r="N7">
        <v>51583</v>
      </c>
      <c r="O7">
        <v>32415</v>
      </c>
      <c r="P7">
        <v>43079.333333333336</v>
      </c>
      <c r="Q7">
        <v>2521.65</v>
      </c>
      <c r="R7">
        <v>44868</v>
      </c>
      <c r="S7">
        <v>1000000</v>
      </c>
      <c r="T7">
        <f t="shared" si="11"/>
        <v>835.00642362856718</v>
      </c>
      <c r="U7">
        <f t="shared" si="2"/>
        <v>524.72196696431013</v>
      </c>
      <c r="V7">
        <f t="shared" si="3"/>
        <v>697.35222959055488</v>
      </c>
      <c r="W7">
        <f t="shared" si="4"/>
        <v>40.819532561948243</v>
      </c>
      <c r="X7">
        <f t="shared" si="5"/>
        <v>726.30650050145493</v>
      </c>
      <c r="Z7">
        <f t="shared" si="12"/>
        <v>14</v>
      </c>
      <c r="AA7">
        <f t="shared" si="6"/>
        <v>15</v>
      </c>
      <c r="AB7">
        <f t="shared" si="7"/>
        <v>14</v>
      </c>
      <c r="AC7">
        <f t="shared" si="8"/>
        <v>8</v>
      </c>
      <c r="AD7">
        <f t="shared" si="9"/>
        <v>12</v>
      </c>
      <c r="AE7">
        <v>1000</v>
      </c>
      <c r="AF7">
        <f>Munka7!G103</f>
        <v>1014.5</v>
      </c>
      <c r="AG7" t="str">
        <f t="shared" si="10"/>
        <v>France</v>
      </c>
      <c r="AH7" t="s">
        <v>341</v>
      </c>
      <c r="AI7">
        <f t="shared" si="13"/>
        <v>11</v>
      </c>
    </row>
    <row r="8" spans="1:36" x14ac:dyDescent="0.35">
      <c r="A8" t="s">
        <v>39</v>
      </c>
      <c r="B8" t="s">
        <v>27</v>
      </c>
      <c r="C8">
        <v>11080652.307692308</v>
      </c>
      <c r="D8" t="s">
        <v>24</v>
      </c>
      <c r="E8" t="s">
        <v>24</v>
      </c>
      <c r="F8" t="s">
        <v>24</v>
      </c>
      <c r="G8" t="s">
        <v>24</v>
      </c>
      <c r="H8" t="s">
        <v>24</v>
      </c>
      <c r="I8" t="s">
        <v>24</v>
      </c>
      <c r="J8">
        <v>39747</v>
      </c>
      <c r="K8">
        <v>46250</v>
      </c>
      <c r="L8">
        <v>48864</v>
      </c>
      <c r="M8">
        <v>49693</v>
      </c>
      <c r="N8">
        <v>49693</v>
      </c>
      <c r="O8">
        <v>39747</v>
      </c>
      <c r="P8">
        <v>46138.5</v>
      </c>
      <c r="Q8">
        <v>3245.2</v>
      </c>
      <c r="R8">
        <v>47557</v>
      </c>
      <c r="S8">
        <v>1000000</v>
      </c>
      <c r="T8">
        <f t="shared" si="11"/>
        <v>4484.6637743070942</v>
      </c>
      <c r="U8">
        <f t="shared" si="2"/>
        <v>3587.0631887264622</v>
      </c>
      <c r="V8">
        <f t="shared" si="3"/>
        <v>4163.8794105984316</v>
      </c>
      <c r="W8">
        <f t="shared" si="4"/>
        <v>292.87084459343129</v>
      </c>
      <c r="X8">
        <f t="shared" si="5"/>
        <v>4291.8953396800853</v>
      </c>
      <c r="Z8">
        <f t="shared" si="12"/>
        <v>3</v>
      </c>
      <c r="AA8">
        <f t="shared" si="6"/>
        <v>3</v>
      </c>
      <c r="AB8">
        <f t="shared" si="7"/>
        <v>2</v>
      </c>
      <c r="AC8">
        <f t="shared" si="8"/>
        <v>1</v>
      </c>
      <c r="AD8">
        <f t="shared" si="9"/>
        <v>2</v>
      </c>
      <c r="AE8">
        <v>1000</v>
      </c>
      <c r="AF8">
        <f>Munka7!G104</f>
        <v>1066.7</v>
      </c>
      <c r="AG8" t="str">
        <f t="shared" si="10"/>
        <v>Greece</v>
      </c>
      <c r="AH8" t="s">
        <v>341</v>
      </c>
      <c r="AI8">
        <f t="shared" si="13"/>
        <v>1</v>
      </c>
    </row>
    <row r="9" spans="1:36" x14ac:dyDescent="0.35">
      <c r="A9" t="s">
        <v>40</v>
      </c>
      <c r="B9" t="s">
        <v>5</v>
      </c>
      <c r="C9">
        <v>10059635.571428571</v>
      </c>
      <c r="D9">
        <v>33562</v>
      </c>
      <c r="E9">
        <v>33863</v>
      </c>
      <c r="F9">
        <v>33643</v>
      </c>
      <c r="G9">
        <v>33387</v>
      </c>
      <c r="H9">
        <v>33115</v>
      </c>
      <c r="I9">
        <v>33013</v>
      </c>
      <c r="J9">
        <v>32781</v>
      </c>
      <c r="K9">
        <v>32993</v>
      </c>
      <c r="L9">
        <v>33800</v>
      </c>
      <c r="M9">
        <v>35712</v>
      </c>
      <c r="N9">
        <v>35712</v>
      </c>
      <c r="O9">
        <v>32781</v>
      </c>
      <c r="P9">
        <v>33586.9</v>
      </c>
      <c r="Q9">
        <v>83.266666666666666</v>
      </c>
      <c r="R9">
        <v>33474.5</v>
      </c>
      <c r="S9">
        <v>1000000</v>
      </c>
      <c r="T9">
        <f t="shared" si="11"/>
        <v>3550.0291980188035</v>
      </c>
      <c r="U9">
        <f t="shared" si="2"/>
        <v>3258.6667545994178</v>
      </c>
      <c r="V9">
        <f t="shared" si="3"/>
        <v>3338.7790006422983</v>
      </c>
      <c r="W9">
        <f t="shared" si="4"/>
        <v>8.2773044883614944</v>
      </c>
      <c r="X9">
        <f t="shared" si="5"/>
        <v>3327.6056336548068</v>
      </c>
      <c r="Z9">
        <f t="shared" si="12"/>
        <v>5</v>
      </c>
      <c r="AA9">
        <f t="shared" si="6"/>
        <v>5</v>
      </c>
      <c r="AB9">
        <f t="shared" si="7"/>
        <v>5</v>
      </c>
      <c r="AC9">
        <f t="shared" si="8"/>
        <v>15</v>
      </c>
      <c r="AD9">
        <f t="shared" si="9"/>
        <v>5</v>
      </c>
      <c r="AE9">
        <v>1000</v>
      </c>
      <c r="AF9">
        <f>Munka7!G105</f>
        <v>1042.5999999999999</v>
      </c>
      <c r="AG9" t="str">
        <f t="shared" si="10"/>
        <v>Hungary</v>
      </c>
      <c r="AH9" t="s">
        <v>341</v>
      </c>
      <c r="AI9">
        <f t="shared" si="13"/>
        <v>5</v>
      </c>
    </row>
    <row r="10" spans="1:36" x14ac:dyDescent="0.35">
      <c r="A10" t="s">
        <v>41</v>
      </c>
      <c r="B10" t="s">
        <v>5</v>
      </c>
      <c r="C10">
        <v>301903.375</v>
      </c>
      <c r="D10">
        <v>192</v>
      </c>
      <c r="E10">
        <v>208</v>
      </c>
      <c r="F10">
        <v>221</v>
      </c>
      <c r="G10">
        <v>245</v>
      </c>
      <c r="H10">
        <v>271</v>
      </c>
      <c r="I10">
        <v>304</v>
      </c>
      <c r="J10">
        <v>352</v>
      </c>
      <c r="K10">
        <v>422</v>
      </c>
      <c r="L10">
        <v>483</v>
      </c>
      <c r="M10">
        <v>550</v>
      </c>
      <c r="N10">
        <v>550</v>
      </c>
      <c r="O10">
        <v>192</v>
      </c>
      <c r="P10">
        <v>324.8</v>
      </c>
      <c r="Q10">
        <v>39.43030303030303</v>
      </c>
      <c r="R10">
        <v>287.5</v>
      </c>
      <c r="S10">
        <v>1000000</v>
      </c>
      <c r="T10">
        <f t="shared" si="11"/>
        <v>1821.7749304723739</v>
      </c>
      <c r="U10">
        <f t="shared" si="2"/>
        <v>635.96506663762864</v>
      </c>
      <c r="V10">
        <f t="shared" si="3"/>
        <v>1075.8409043953218</v>
      </c>
      <c r="W10">
        <f t="shared" si="4"/>
        <v>130.60570465733625</v>
      </c>
      <c r="X10">
        <f t="shared" si="5"/>
        <v>952.29144092874083</v>
      </c>
      <c r="Z10">
        <f t="shared" si="12"/>
        <v>8</v>
      </c>
      <c r="AA10">
        <f t="shared" si="6"/>
        <v>12</v>
      </c>
      <c r="AB10">
        <f t="shared" si="7"/>
        <v>8</v>
      </c>
      <c r="AC10">
        <f t="shared" si="8"/>
        <v>4</v>
      </c>
      <c r="AD10">
        <f t="shared" si="9"/>
        <v>9</v>
      </c>
      <c r="AE10">
        <v>1000</v>
      </c>
      <c r="AF10">
        <f>Munka7!G106</f>
        <v>1036.5999999999999</v>
      </c>
      <c r="AG10" t="str">
        <f t="shared" si="10"/>
        <v>Iceland</v>
      </c>
      <c r="AH10" t="s">
        <v>341</v>
      </c>
      <c r="AI10">
        <f t="shared" si="13"/>
        <v>6</v>
      </c>
    </row>
    <row r="11" spans="1:36" x14ac:dyDescent="0.35">
      <c r="A11" t="s">
        <v>42</v>
      </c>
      <c r="B11" t="s">
        <v>5</v>
      </c>
      <c r="C11">
        <v>4283853.333333333</v>
      </c>
      <c r="D11">
        <v>16951</v>
      </c>
      <c r="E11">
        <v>16939</v>
      </c>
      <c r="F11">
        <v>16994</v>
      </c>
      <c r="G11">
        <v>17105</v>
      </c>
      <c r="H11">
        <v>17264</v>
      </c>
      <c r="I11">
        <v>17285</v>
      </c>
      <c r="J11">
        <v>17180</v>
      </c>
      <c r="K11">
        <v>17708</v>
      </c>
      <c r="L11">
        <v>17765</v>
      </c>
      <c r="M11" t="s">
        <v>24</v>
      </c>
      <c r="N11">
        <v>17765</v>
      </c>
      <c r="O11">
        <v>16939</v>
      </c>
      <c r="P11">
        <v>17243.444444444445</v>
      </c>
      <c r="Q11">
        <v>101.91666666666667</v>
      </c>
      <c r="R11">
        <v>17180</v>
      </c>
      <c r="S11">
        <v>1000000</v>
      </c>
      <c r="T11">
        <f t="shared" si="11"/>
        <v>4146.9673720544433</v>
      </c>
      <c r="U11">
        <f t="shared" si="2"/>
        <v>3954.150313269362</v>
      </c>
      <c r="V11">
        <f t="shared" si="3"/>
        <v>4025.2182095662583</v>
      </c>
      <c r="W11">
        <f t="shared" si="4"/>
        <v>23.790886086980883</v>
      </c>
      <c r="X11">
        <f t="shared" si="5"/>
        <v>4010.4080749730001</v>
      </c>
      <c r="Z11">
        <f t="shared" si="12"/>
        <v>4</v>
      </c>
      <c r="AA11">
        <f t="shared" si="6"/>
        <v>2</v>
      </c>
      <c r="AB11">
        <f t="shared" si="7"/>
        <v>3</v>
      </c>
      <c r="AC11">
        <f t="shared" si="8"/>
        <v>10</v>
      </c>
      <c r="AD11">
        <f t="shared" si="9"/>
        <v>3</v>
      </c>
      <c r="AE11">
        <v>1000</v>
      </c>
      <c r="AF11">
        <f>Munka7!G107</f>
        <v>1061.2</v>
      </c>
      <c r="AG11" t="str">
        <f t="shared" si="10"/>
        <v>Ireland</v>
      </c>
      <c r="AH11" t="s">
        <v>341</v>
      </c>
      <c r="AI11">
        <f t="shared" si="13"/>
        <v>3</v>
      </c>
    </row>
    <row r="12" spans="1:36" x14ac:dyDescent="0.35">
      <c r="A12" t="s">
        <v>43</v>
      </c>
      <c r="B12" t="s">
        <v>27</v>
      </c>
      <c r="C12">
        <v>7151039.7142857146</v>
      </c>
      <c r="D12">
        <v>2133</v>
      </c>
      <c r="E12">
        <v>1678</v>
      </c>
      <c r="F12">
        <v>1669</v>
      </c>
      <c r="G12">
        <v>1704</v>
      </c>
      <c r="H12">
        <v>1665</v>
      </c>
      <c r="I12">
        <v>1676</v>
      </c>
      <c r="J12">
        <v>1632</v>
      </c>
      <c r="K12">
        <v>1577</v>
      </c>
      <c r="L12">
        <v>1585</v>
      </c>
      <c r="M12">
        <v>1572</v>
      </c>
      <c r="N12">
        <v>2133</v>
      </c>
      <c r="O12">
        <v>1572</v>
      </c>
      <c r="P12">
        <v>1689.1</v>
      </c>
      <c r="Q12">
        <v>-38.575757575757578</v>
      </c>
      <c r="R12">
        <v>1667</v>
      </c>
      <c r="S12">
        <v>1000000</v>
      </c>
      <c r="T12">
        <f t="shared" si="11"/>
        <v>298.27830430571953</v>
      </c>
      <c r="U12">
        <f t="shared" si="2"/>
        <v>219.82817363740793</v>
      </c>
      <c r="V12">
        <f t="shared" si="3"/>
        <v>236.20341481612323</v>
      </c>
      <c r="W12">
        <f t="shared" si="4"/>
        <v>-5.3944264214746758</v>
      </c>
      <c r="X12">
        <f t="shared" si="5"/>
        <v>233.11295512312913</v>
      </c>
      <c r="Z12">
        <f t="shared" si="12"/>
        <v>20</v>
      </c>
      <c r="AA12">
        <f t="shared" si="6"/>
        <v>21</v>
      </c>
      <c r="AB12">
        <f t="shared" si="7"/>
        <v>21</v>
      </c>
      <c r="AC12">
        <f t="shared" si="8"/>
        <v>24</v>
      </c>
      <c r="AD12">
        <f t="shared" si="9"/>
        <v>22</v>
      </c>
      <c r="AE12">
        <v>1000</v>
      </c>
      <c r="AF12">
        <f>Munka7!G108</f>
        <v>955.7</v>
      </c>
      <c r="AG12" t="str">
        <f t="shared" si="10"/>
        <v>Israel</v>
      </c>
      <c r="AH12" t="s">
        <v>341</v>
      </c>
      <c r="AI12">
        <f t="shared" si="13"/>
        <v>26</v>
      </c>
    </row>
    <row r="13" spans="1:36" x14ac:dyDescent="0.35">
      <c r="A13" t="s">
        <v>44</v>
      </c>
      <c r="B13" t="s">
        <v>27</v>
      </c>
      <c r="C13">
        <v>59072128.571428575</v>
      </c>
      <c r="D13">
        <v>140263</v>
      </c>
      <c r="E13">
        <v>145430</v>
      </c>
      <c r="F13">
        <v>150315</v>
      </c>
      <c r="G13">
        <v>153723</v>
      </c>
      <c r="H13">
        <v>157228</v>
      </c>
      <c r="I13">
        <v>157521</v>
      </c>
      <c r="J13">
        <v>158412</v>
      </c>
      <c r="K13">
        <v>167718</v>
      </c>
      <c r="L13">
        <v>178449</v>
      </c>
      <c r="M13">
        <v>204903</v>
      </c>
      <c r="N13">
        <v>204903</v>
      </c>
      <c r="O13">
        <v>140263</v>
      </c>
      <c r="P13">
        <v>161396.20000000001</v>
      </c>
      <c r="Q13">
        <v>5541.0181818181818</v>
      </c>
      <c r="R13">
        <v>157374.5</v>
      </c>
      <c r="S13">
        <v>1000000</v>
      </c>
      <c r="T13">
        <f t="shared" si="11"/>
        <v>3468.6916648387964</v>
      </c>
      <c r="U13">
        <f t="shared" si="2"/>
        <v>2374.4361916872085</v>
      </c>
      <c r="V13">
        <f t="shared" si="3"/>
        <v>2732.1886633024183</v>
      </c>
      <c r="W13">
        <f t="shared" si="4"/>
        <v>93.800889113350934</v>
      </c>
      <c r="X13">
        <f t="shared" si="5"/>
        <v>2664.1074869971308</v>
      </c>
      <c r="Z13">
        <f t="shared" si="12"/>
        <v>6</v>
      </c>
      <c r="AA13">
        <f t="shared" si="6"/>
        <v>6</v>
      </c>
      <c r="AB13">
        <f t="shared" si="7"/>
        <v>6</v>
      </c>
      <c r="AC13">
        <f t="shared" si="8"/>
        <v>6</v>
      </c>
      <c r="AD13">
        <f t="shared" si="9"/>
        <v>6</v>
      </c>
      <c r="AE13">
        <v>1000</v>
      </c>
      <c r="AF13">
        <f>Munka7!G109</f>
        <v>1047.5999999999999</v>
      </c>
      <c r="AG13" t="str">
        <f t="shared" si="10"/>
        <v>Italy</v>
      </c>
      <c r="AH13" t="s">
        <v>341</v>
      </c>
      <c r="AI13">
        <f t="shared" si="13"/>
        <v>4</v>
      </c>
    </row>
    <row r="14" spans="1:36" x14ac:dyDescent="0.35">
      <c r="A14" t="s">
        <v>46</v>
      </c>
      <c r="B14" t="s">
        <v>27</v>
      </c>
      <c r="C14">
        <v>48730844.666666664</v>
      </c>
      <c r="D14">
        <v>758</v>
      </c>
      <c r="E14">
        <v>844</v>
      </c>
      <c r="F14">
        <v>896</v>
      </c>
      <c r="G14">
        <v>920</v>
      </c>
      <c r="H14">
        <v>1073</v>
      </c>
      <c r="I14">
        <v>1074</v>
      </c>
      <c r="J14">
        <v>1278</v>
      </c>
      <c r="K14">
        <v>1503</v>
      </c>
      <c r="L14">
        <v>1716</v>
      </c>
      <c r="M14" t="s">
        <v>24</v>
      </c>
      <c r="N14">
        <v>1716</v>
      </c>
      <c r="O14">
        <v>758</v>
      </c>
      <c r="P14">
        <v>1118</v>
      </c>
      <c r="Q14">
        <v>112.11666666666666</v>
      </c>
      <c r="R14">
        <v>1073</v>
      </c>
      <c r="S14">
        <v>1000000</v>
      </c>
      <c r="T14">
        <f t="shared" si="11"/>
        <v>35.213836569793642</v>
      </c>
      <c r="U14">
        <f t="shared" si="2"/>
        <v>15.55482990670372</v>
      </c>
      <c r="V14">
        <f t="shared" si="3"/>
        <v>22.942348068198889</v>
      </c>
      <c r="W14">
        <f t="shared" si="4"/>
        <v>2.3007330866841671</v>
      </c>
      <c r="X14">
        <f t="shared" si="5"/>
        <v>22.01890829801199</v>
      </c>
      <c r="Z14">
        <f t="shared" si="12"/>
        <v>27</v>
      </c>
      <c r="AA14">
        <f t="shared" si="6"/>
        <v>27</v>
      </c>
      <c r="AB14">
        <f t="shared" si="7"/>
        <v>27</v>
      </c>
      <c r="AC14">
        <f t="shared" si="8"/>
        <v>20</v>
      </c>
      <c r="AD14">
        <f t="shared" si="9"/>
        <v>27</v>
      </c>
      <c r="AE14">
        <v>1000</v>
      </c>
      <c r="AF14">
        <f>Munka7!G110</f>
        <v>949.2</v>
      </c>
      <c r="AG14" t="str">
        <f t="shared" si="10"/>
        <v>Korea</v>
      </c>
      <c r="AH14" t="s">
        <v>343</v>
      </c>
      <c r="AI14">
        <f t="shared" si="13"/>
        <v>27</v>
      </c>
    </row>
    <row r="15" spans="1:36" x14ac:dyDescent="0.35">
      <c r="A15" t="s">
        <v>49</v>
      </c>
      <c r="B15" t="s">
        <v>27</v>
      </c>
      <c r="C15">
        <v>476476.07692307694</v>
      </c>
      <c r="D15">
        <v>513</v>
      </c>
      <c r="E15">
        <v>505</v>
      </c>
      <c r="F15">
        <v>499</v>
      </c>
      <c r="G15">
        <v>491</v>
      </c>
      <c r="H15">
        <v>480</v>
      </c>
      <c r="I15">
        <v>458</v>
      </c>
      <c r="J15">
        <v>432</v>
      </c>
      <c r="K15">
        <v>427</v>
      </c>
      <c r="L15">
        <v>433</v>
      </c>
      <c r="M15">
        <v>429</v>
      </c>
      <c r="N15">
        <v>513</v>
      </c>
      <c r="O15">
        <v>427</v>
      </c>
      <c r="P15">
        <v>466.7</v>
      </c>
      <c r="Q15">
        <v>-11.024242424242424</v>
      </c>
      <c r="R15">
        <v>469</v>
      </c>
      <c r="S15">
        <v>1000000</v>
      </c>
      <c r="T15">
        <f t="shared" si="11"/>
        <v>1076.6542641821231</v>
      </c>
      <c r="U15">
        <f t="shared" si="2"/>
        <v>896.162516190578</v>
      </c>
      <c r="V15">
        <f t="shared" si="3"/>
        <v>979.48254404248883</v>
      </c>
      <c r="W15">
        <f t="shared" si="4"/>
        <v>-23.137032388768166</v>
      </c>
      <c r="X15">
        <f t="shared" si="5"/>
        <v>984.30964893063481</v>
      </c>
      <c r="Z15">
        <f t="shared" si="12"/>
        <v>12</v>
      </c>
      <c r="AA15">
        <f t="shared" si="6"/>
        <v>8</v>
      </c>
      <c r="AB15">
        <f t="shared" si="7"/>
        <v>9</v>
      </c>
      <c r="AC15">
        <f t="shared" si="8"/>
        <v>27</v>
      </c>
      <c r="AD15">
        <f t="shared" si="9"/>
        <v>8</v>
      </c>
      <c r="AE15">
        <v>1000</v>
      </c>
      <c r="AF15">
        <f>Munka7!G111</f>
        <v>977.8</v>
      </c>
      <c r="AG15" t="str">
        <f t="shared" si="10"/>
        <v>Luxembourg</v>
      </c>
      <c r="AH15" t="s">
        <v>341</v>
      </c>
      <c r="AI15">
        <f t="shared" si="13"/>
        <v>18</v>
      </c>
    </row>
    <row r="16" spans="1:36" x14ac:dyDescent="0.35">
      <c r="A16" t="s">
        <v>52</v>
      </c>
      <c r="B16" t="s">
        <v>27</v>
      </c>
      <c r="C16">
        <v>4200046.666666667</v>
      </c>
      <c r="D16">
        <v>4638</v>
      </c>
      <c r="E16">
        <v>4674</v>
      </c>
      <c r="F16">
        <v>4713</v>
      </c>
      <c r="G16">
        <v>4686</v>
      </c>
      <c r="H16">
        <v>4629</v>
      </c>
      <c r="I16">
        <v>4629</v>
      </c>
      <c r="J16">
        <v>4743</v>
      </c>
      <c r="K16">
        <v>4770</v>
      </c>
      <c r="L16">
        <v>4905</v>
      </c>
      <c r="M16">
        <v>5124</v>
      </c>
      <c r="N16">
        <v>5124</v>
      </c>
      <c r="O16">
        <v>4629</v>
      </c>
      <c r="P16">
        <v>4751.1000000000004</v>
      </c>
      <c r="Q16">
        <v>39.072727272727271</v>
      </c>
      <c r="R16">
        <v>4699.5</v>
      </c>
      <c r="S16">
        <v>1000000</v>
      </c>
      <c r="T16">
        <f t="shared" si="11"/>
        <v>1219.98644459506</v>
      </c>
      <c r="U16">
        <f t="shared" si="2"/>
        <v>1102.1306112471766</v>
      </c>
      <c r="V16">
        <f t="shared" si="3"/>
        <v>1131.2017168063212</v>
      </c>
      <c r="W16">
        <f t="shared" si="4"/>
        <v>9.3029269371754442</v>
      </c>
      <c r="X16">
        <f t="shared" si="5"/>
        <v>1118.9161390270267</v>
      </c>
      <c r="Z16">
        <f t="shared" si="12"/>
        <v>10</v>
      </c>
      <c r="AA16">
        <f t="shared" si="6"/>
        <v>7</v>
      </c>
      <c r="AB16">
        <f t="shared" si="7"/>
        <v>7</v>
      </c>
      <c r="AC16">
        <f t="shared" si="8"/>
        <v>14</v>
      </c>
      <c r="AD16">
        <f t="shared" si="9"/>
        <v>7</v>
      </c>
      <c r="AE16">
        <v>1000</v>
      </c>
      <c r="AF16">
        <f>Munka7!G112</f>
        <v>1032.5999999999999</v>
      </c>
      <c r="AG16" t="str">
        <f t="shared" si="10"/>
        <v>New Zealand</v>
      </c>
      <c r="AH16" t="s">
        <v>340</v>
      </c>
      <c r="AI16">
        <f t="shared" si="13"/>
        <v>7</v>
      </c>
    </row>
    <row r="17" spans="1:35" x14ac:dyDescent="0.35">
      <c r="A17" t="s">
        <v>53</v>
      </c>
      <c r="B17" t="s">
        <v>27</v>
      </c>
      <c r="C17">
        <v>4757863.1333333338</v>
      </c>
      <c r="D17">
        <v>3042</v>
      </c>
      <c r="E17">
        <v>3087</v>
      </c>
      <c r="F17">
        <v>3086</v>
      </c>
      <c r="G17">
        <v>3112</v>
      </c>
      <c r="H17">
        <v>3209</v>
      </c>
      <c r="I17">
        <v>3172</v>
      </c>
      <c r="J17">
        <v>3262</v>
      </c>
      <c r="K17">
        <v>3273</v>
      </c>
      <c r="L17">
        <v>3302</v>
      </c>
      <c r="M17" t="s">
        <v>24</v>
      </c>
      <c r="N17">
        <v>3302</v>
      </c>
      <c r="O17">
        <v>3042</v>
      </c>
      <c r="P17">
        <v>3171.6666666666665</v>
      </c>
      <c r="Q17">
        <v>33.5</v>
      </c>
      <c r="R17">
        <v>3172</v>
      </c>
      <c r="S17">
        <v>1000000</v>
      </c>
      <c r="T17">
        <f t="shared" si="11"/>
        <v>694.0090346160581</v>
      </c>
      <c r="U17">
        <f t="shared" si="2"/>
        <v>639.36265393762835</v>
      </c>
      <c r="V17">
        <f t="shared" si="3"/>
        <v>666.61578481443485</v>
      </c>
      <c r="W17">
        <f t="shared" si="4"/>
        <v>7.040975972028451</v>
      </c>
      <c r="X17">
        <f t="shared" si="5"/>
        <v>666.68584427684323</v>
      </c>
      <c r="Z17">
        <f t="shared" si="12"/>
        <v>16</v>
      </c>
      <c r="AA17">
        <f t="shared" si="6"/>
        <v>11</v>
      </c>
      <c r="AB17">
        <f t="shared" si="7"/>
        <v>15</v>
      </c>
      <c r="AC17">
        <f t="shared" si="8"/>
        <v>17</v>
      </c>
      <c r="AD17">
        <f t="shared" si="9"/>
        <v>14</v>
      </c>
      <c r="AE17">
        <v>1000</v>
      </c>
      <c r="AF17">
        <f>Munka7!G113</f>
        <v>1004.4</v>
      </c>
      <c r="AG17" t="str">
        <f t="shared" si="10"/>
        <v>Norway</v>
      </c>
      <c r="AH17" t="s">
        <v>341</v>
      </c>
      <c r="AI17">
        <f t="shared" si="13"/>
        <v>12</v>
      </c>
    </row>
    <row r="18" spans="1:35" x14ac:dyDescent="0.35">
      <c r="A18" t="s">
        <v>54</v>
      </c>
      <c r="B18" t="s">
        <v>27</v>
      </c>
      <c r="C18">
        <v>38259190</v>
      </c>
      <c r="D18">
        <v>6857</v>
      </c>
      <c r="E18">
        <v>6992</v>
      </c>
      <c r="F18">
        <v>7206</v>
      </c>
      <c r="G18">
        <v>7039</v>
      </c>
      <c r="H18">
        <v>9483</v>
      </c>
      <c r="I18">
        <v>9775</v>
      </c>
      <c r="J18">
        <v>9885</v>
      </c>
      <c r="K18">
        <v>10024</v>
      </c>
      <c r="L18">
        <v>10509</v>
      </c>
      <c r="M18">
        <v>10681</v>
      </c>
      <c r="N18">
        <v>10681</v>
      </c>
      <c r="O18">
        <v>6857</v>
      </c>
      <c r="P18">
        <v>8845.1</v>
      </c>
      <c r="Q18">
        <v>496.69696969696969</v>
      </c>
      <c r="R18">
        <v>9629</v>
      </c>
      <c r="S18">
        <v>1000000</v>
      </c>
      <c r="T18">
        <f t="shared" si="11"/>
        <v>279.17475513726242</v>
      </c>
      <c r="U18">
        <f t="shared" si="2"/>
        <v>179.22491302089773</v>
      </c>
      <c r="V18">
        <f t="shared" si="3"/>
        <v>231.18889866722219</v>
      </c>
      <c r="W18">
        <f t="shared" si="4"/>
        <v>12.982422515922833</v>
      </c>
      <c r="X18">
        <f t="shared" si="5"/>
        <v>251.67809355085666</v>
      </c>
      <c r="Z18">
        <f t="shared" si="12"/>
        <v>21</v>
      </c>
      <c r="AA18">
        <f t="shared" si="6"/>
        <v>23</v>
      </c>
      <c r="AB18">
        <f t="shared" si="7"/>
        <v>22</v>
      </c>
      <c r="AC18">
        <f t="shared" si="8"/>
        <v>12</v>
      </c>
      <c r="AD18">
        <f t="shared" si="9"/>
        <v>21</v>
      </c>
      <c r="AE18">
        <v>1000</v>
      </c>
      <c r="AF18">
        <f>Munka7!G114</f>
        <v>978.3</v>
      </c>
      <c r="AG18" t="str">
        <f t="shared" si="10"/>
        <v>Poland</v>
      </c>
      <c r="AH18" t="s">
        <v>341</v>
      </c>
      <c r="AI18">
        <f t="shared" si="13"/>
        <v>17</v>
      </c>
    </row>
    <row r="19" spans="1:35" x14ac:dyDescent="0.35">
      <c r="A19" t="s">
        <v>55</v>
      </c>
      <c r="B19" t="s">
        <v>5</v>
      </c>
      <c r="C19">
        <v>10486624.285714285</v>
      </c>
      <c r="D19">
        <v>6487</v>
      </c>
      <c r="E19">
        <v>6512</v>
      </c>
      <c r="F19">
        <v>6478</v>
      </c>
      <c r="G19">
        <v>7106</v>
      </c>
      <c r="H19">
        <v>7324</v>
      </c>
      <c r="I19">
        <v>7630</v>
      </c>
      <c r="J19">
        <v>9660</v>
      </c>
      <c r="K19">
        <v>16394</v>
      </c>
      <c r="L19">
        <v>21861</v>
      </c>
      <c r="M19" t="s">
        <v>24</v>
      </c>
      <c r="N19">
        <v>21861</v>
      </c>
      <c r="O19">
        <v>6478</v>
      </c>
      <c r="P19">
        <v>9939.1111111111113</v>
      </c>
      <c r="Q19">
        <v>1633.8333333333333</v>
      </c>
      <c r="R19">
        <v>7324</v>
      </c>
      <c r="S19">
        <v>1000000</v>
      </c>
      <c r="T19">
        <f t="shared" si="11"/>
        <v>2084.6555959653092</v>
      </c>
      <c r="U19">
        <f t="shared" si="2"/>
        <v>617.73930518563986</v>
      </c>
      <c r="V19">
        <f t="shared" si="3"/>
        <v>947.78937819398755</v>
      </c>
      <c r="W19">
        <f t="shared" si="4"/>
        <v>155.80164682347501</v>
      </c>
      <c r="X19">
        <f t="shared" si="5"/>
        <v>698.41350280636414</v>
      </c>
      <c r="Z19">
        <f t="shared" si="12"/>
        <v>7</v>
      </c>
      <c r="AA19">
        <f t="shared" si="6"/>
        <v>13</v>
      </c>
      <c r="AB19">
        <f t="shared" si="7"/>
        <v>11</v>
      </c>
      <c r="AC19">
        <f t="shared" si="8"/>
        <v>2</v>
      </c>
      <c r="AD19">
        <f t="shared" si="9"/>
        <v>13</v>
      </c>
      <c r="AE19">
        <v>1000</v>
      </c>
      <c r="AF19">
        <f>Munka7!G115</f>
        <v>1031.5</v>
      </c>
      <c r="AG19" t="str">
        <f t="shared" si="10"/>
        <v>Portugal</v>
      </c>
      <c r="AH19" t="s">
        <v>341</v>
      </c>
      <c r="AI19">
        <f t="shared" si="13"/>
        <v>8</v>
      </c>
    </row>
    <row r="20" spans="1:35" x14ac:dyDescent="0.35">
      <c r="A20" t="s">
        <v>56</v>
      </c>
      <c r="B20" t="s">
        <v>5</v>
      </c>
      <c r="C20">
        <v>5384972.2857142854</v>
      </c>
      <c r="D20">
        <v>2692</v>
      </c>
      <c r="E20">
        <v>2916</v>
      </c>
      <c r="F20">
        <v>2961</v>
      </c>
      <c r="G20">
        <v>2998</v>
      </c>
      <c r="H20">
        <v>2862</v>
      </c>
      <c r="I20">
        <v>2712</v>
      </c>
      <c r="J20">
        <v>2811</v>
      </c>
      <c r="K20">
        <v>2687</v>
      </c>
      <c r="L20">
        <v>3257</v>
      </c>
      <c r="M20" t="s">
        <v>24</v>
      </c>
      <c r="N20">
        <v>3257</v>
      </c>
      <c r="O20">
        <v>2687</v>
      </c>
      <c r="P20">
        <v>2877.3333333333335</v>
      </c>
      <c r="Q20">
        <v>16.45</v>
      </c>
      <c r="R20">
        <v>2862</v>
      </c>
      <c r="S20">
        <v>1000000</v>
      </c>
      <c r="T20">
        <f t="shared" si="11"/>
        <v>604.83133936277579</v>
      </c>
      <c r="U20">
        <f t="shared" si="2"/>
        <v>498.98121242486297</v>
      </c>
      <c r="V20">
        <f t="shared" si="3"/>
        <v>534.32648872986204</v>
      </c>
      <c r="W20">
        <f t="shared" si="4"/>
        <v>3.0547975230327489</v>
      </c>
      <c r="X20">
        <f t="shared" si="5"/>
        <v>531.47905841457316</v>
      </c>
      <c r="Z20">
        <f t="shared" si="12"/>
        <v>19</v>
      </c>
      <c r="AA20">
        <f t="shared" si="6"/>
        <v>17</v>
      </c>
      <c r="AB20">
        <f t="shared" si="7"/>
        <v>18</v>
      </c>
      <c r="AC20">
        <f t="shared" si="8"/>
        <v>19</v>
      </c>
      <c r="AD20">
        <f t="shared" si="9"/>
        <v>18</v>
      </c>
      <c r="AE20">
        <v>1000</v>
      </c>
      <c r="AF20">
        <f>Munka7!G116</f>
        <v>986.4</v>
      </c>
      <c r="AG20" t="str">
        <f t="shared" si="10"/>
        <v>Slovak Republic</v>
      </c>
      <c r="AH20" t="s">
        <v>341</v>
      </c>
      <c r="AI20">
        <f t="shared" si="13"/>
        <v>16</v>
      </c>
    </row>
    <row r="21" spans="1:35" x14ac:dyDescent="0.35">
      <c r="A21" t="s">
        <v>57</v>
      </c>
      <c r="B21" t="s">
        <v>5</v>
      </c>
      <c r="C21">
        <v>2022970.5333333334</v>
      </c>
      <c r="D21">
        <v>870</v>
      </c>
      <c r="E21">
        <v>968</v>
      </c>
      <c r="F21">
        <v>1027</v>
      </c>
      <c r="G21">
        <v>1076</v>
      </c>
      <c r="H21">
        <v>1160</v>
      </c>
      <c r="I21">
        <v>2264</v>
      </c>
      <c r="J21">
        <v>2177</v>
      </c>
      <c r="K21">
        <v>2425</v>
      </c>
      <c r="L21">
        <v>2539</v>
      </c>
      <c r="M21" t="s">
        <v>24</v>
      </c>
      <c r="N21">
        <v>2539</v>
      </c>
      <c r="O21">
        <v>870</v>
      </c>
      <c r="P21">
        <v>1611.7777777777778</v>
      </c>
      <c r="Q21">
        <v>242.25</v>
      </c>
      <c r="R21">
        <v>1160</v>
      </c>
      <c r="S21">
        <v>1000000</v>
      </c>
      <c r="T21">
        <f t="shared" si="11"/>
        <v>1255.0850139257259</v>
      </c>
      <c r="U21">
        <f t="shared" si="2"/>
        <v>430.06063887963035</v>
      </c>
      <c r="V21">
        <f t="shared" si="3"/>
        <v>796.73813890011729</v>
      </c>
      <c r="W21">
        <f t="shared" si="4"/>
        <v>119.74964341217294</v>
      </c>
      <c r="X21">
        <f t="shared" si="5"/>
        <v>573.41418517284058</v>
      </c>
      <c r="Z21">
        <f t="shared" si="12"/>
        <v>9</v>
      </c>
      <c r="AA21">
        <f t="shared" si="6"/>
        <v>18</v>
      </c>
      <c r="AB21">
        <f t="shared" si="7"/>
        <v>13</v>
      </c>
      <c r="AC21">
        <f t="shared" si="8"/>
        <v>5</v>
      </c>
      <c r="AD21">
        <f t="shared" si="9"/>
        <v>16</v>
      </c>
      <c r="AE21">
        <v>1000</v>
      </c>
      <c r="AF21">
        <f>Munka7!G117</f>
        <v>1016.5</v>
      </c>
      <c r="AG21" t="str">
        <f t="shared" si="10"/>
        <v>Slovenia</v>
      </c>
      <c r="AH21" t="s">
        <v>341</v>
      </c>
      <c r="AI21">
        <f t="shared" si="13"/>
        <v>10</v>
      </c>
    </row>
    <row r="22" spans="1:35" x14ac:dyDescent="0.35">
      <c r="A22" t="s">
        <v>58</v>
      </c>
      <c r="B22" t="s">
        <v>27</v>
      </c>
      <c r="C22">
        <v>44435442.666666664</v>
      </c>
      <c r="D22">
        <v>153844</v>
      </c>
      <c r="E22">
        <v>156311</v>
      </c>
      <c r="F22">
        <v>158971</v>
      </c>
      <c r="G22">
        <v>161555</v>
      </c>
      <c r="H22">
        <v>167119</v>
      </c>
      <c r="I22">
        <v>169170</v>
      </c>
      <c r="J22">
        <v>177947</v>
      </c>
      <c r="K22">
        <v>191646</v>
      </c>
      <c r="L22">
        <v>204213</v>
      </c>
      <c r="M22">
        <v>216343</v>
      </c>
      <c r="N22">
        <v>216343</v>
      </c>
      <c r="O22">
        <v>153844</v>
      </c>
      <c r="P22">
        <v>175711.9</v>
      </c>
      <c r="Q22">
        <v>6741.8606060606062</v>
      </c>
      <c r="R22">
        <v>168144.5</v>
      </c>
      <c r="S22">
        <v>1000000</v>
      </c>
      <c r="T22">
        <f t="shared" si="11"/>
        <v>4868.7036072286082</v>
      </c>
      <c r="U22">
        <f t="shared" si="2"/>
        <v>3462.1912322121725</v>
      </c>
      <c r="V22">
        <f t="shared" si="3"/>
        <v>3954.318657700931</v>
      </c>
      <c r="W22">
        <f t="shared" si="4"/>
        <v>151.72259353045732</v>
      </c>
      <c r="X22">
        <f t="shared" si="5"/>
        <v>3784.0176649378568</v>
      </c>
      <c r="Z22">
        <f t="shared" si="12"/>
        <v>2</v>
      </c>
      <c r="AA22">
        <f t="shared" si="6"/>
        <v>4</v>
      </c>
      <c r="AB22">
        <f t="shared" si="7"/>
        <v>4</v>
      </c>
      <c r="AC22">
        <f t="shared" si="8"/>
        <v>3</v>
      </c>
      <c r="AD22">
        <f t="shared" si="9"/>
        <v>4</v>
      </c>
      <c r="AE22">
        <v>1000</v>
      </c>
      <c r="AF22">
        <f>Munka7!G118</f>
        <v>1063.7</v>
      </c>
      <c r="AG22" t="str">
        <f t="shared" si="10"/>
        <v>Spain</v>
      </c>
      <c r="AH22" t="s">
        <v>341</v>
      </c>
      <c r="AI22">
        <f t="shared" si="13"/>
        <v>2</v>
      </c>
    </row>
    <row r="23" spans="1:35" x14ac:dyDescent="0.35">
      <c r="A23" t="s">
        <v>60</v>
      </c>
      <c r="B23" t="s">
        <v>27</v>
      </c>
      <c r="C23">
        <v>7502374.25</v>
      </c>
      <c r="D23" t="s">
        <v>24</v>
      </c>
      <c r="E23" t="s">
        <v>24</v>
      </c>
      <c r="F23" t="s">
        <v>24</v>
      </c>
      <c r="G23" t="s">
        <v>24</v>
      </c>
      <c r="H23" t="s">
        <v>24</v>
      </c>
      <c r="I23" t="s">
        <v>24</v>
      </c>
      <c r="J23" t="s">
        <v>24</v>
      </c>
      <c r="K23" t="s">
        <v>24</v>
      </c>
      <c r="L23">
        <v>41319</v>
      </c>
      <c r="M23">
        <v>40280</v>
      </c>
      <c r="N23">
        <v>41319</v>
      </c>
      <c r="O23">
        <v>40280</v>
      </c>
      <c r="P23">
        <v>40799.5</v>
      </c>
      <c r="Q23">
        <v>-1039</v>
      </c>
      <c r="R23">
        <v>40799.5</v>
      </c>
      <c r="S23">
        <v>1000000</v>
      </c>
      <c r="T23">
        <f t="shared" si="11"/>
        <v>5507.4565228467509</v>
      </c>
      <c r="U23">
        <f t="shared" si="2"/>
        <v>5368.9670306703247</v>
      </c>
      <c r="V23">
        <f t="shared" si="3"/>
        <v>5438.2117767585378</v>
      </c>
      <c r="W23">
        <f t="shared" si="4"/>
        <v>-138.48949217642667</v>
      </c>
      <c r="X23">
        <f t="shared" si="5"/>
        <v>5438.2117767585378</v>
      </c>
      <c r="Z23">
        <f t="shared" si="12"/>
        <v>1</v>
      </c>
      <c r="AA23">
        <f t="shared" si="6"/>
        <v>1</v>
      </c>
      <c r="AB23">
        <f t="shared" si="7"/>
        <v>1</v>
      </c>
      <c r="AC23">
        <f t="shared" si="8"/>
        <v>28</v>
      </c>
      <c r="AD23">
        <f t="shared" si="9"/>
        <v>1</v>
      </c>
      <c r="AE23">
        <v>1000</v>
      </c>
      <c r="AF23">
        <f>Munka7!G119</f>
        <v>1004.4</v>
      </c>
      <c r="AG23" t="str">
        <f t="shared" si="10"/>
        <v>Switzerland</v>
      </c>
      <c r="AH23" t="s">
        <v>341</v>
      </c>
      <c r="AI23">
        <f t="shared" si="13"/>
        <v>12</v>
      </c>
    </row>
    <row r="24" spans="1:35" x14ac:dyDescent="0.35">
      <c r="A24" t="s">
        <v>61</v>
      </c>
      <c r="B24" t="s">
        <v>5</v>
      </c>
      <c r="C24">
        <v>69957623.571428567</v>
      </c>
      <c r="D24" t="s">
        <v>24</v>
      </c>
      <c r="E24">
        <v>8807</v>
      </c>
      <c r="F24">
        <v>10064</v>
      </c>
      <c r="G24">
        <v>9880</v>
      </c>
      <c r="H24">
        <v>10921</v>
      </c>
      <c r="I24">
        <v>11818</v>
      </c>
      <c r="J24">
        <v>13130</v>
      </c>
      <c r="K24">
        <v>13977</v>
      </c>
      <c r="L24">
        <v>14869</v>
      </c>
      <c r="M24">
        <v>16629</v>
      </c>
      <c r="N24">
        <v>16629</v>
      </c>
      <c r="O24">
        <v>8807</v>
      </c>
      <c r="P24">
        <v>12232.777777777777</v>
      </c>
      <c r="Q24">
        <v>935.1</v>
      </c>
      <c r="R24">
        <v>11818</v>
      </c>
      <c r="S24">
        <v>1000000</v>
      </c>
      <c r="T24">
        <f t="shared" si="11"/>
        <v>237.70104173166138</v>
      </c>
      <c r="U24">
        <f t="shared" si="2"/>
        <v>125.89049699505333</v>
      </c>
      <c r="V24">
        <f t="shared" si="3"/>
        <v>174.85982446627548</v>
      </c>
      <c r="W24">
        <f t="shared" si="4"/>
        <v>13.366663306469215</v>
      </c>
      <c r="X24">
        <f t="shared" si="5"/>
        <v>168.93083836579316</v>
      </c>
      <c r="Z24">
        <f t="shared" si="12"/>
        <v>23</v>
      </c>
      <c r="AA24">
        <f t="shared" si="6"/>
        <v>25</v>
      </c>
      <c r="AB24">
        <f t="shared" si="7"/>
        <v>24</v>
      </c>
      <c r="AC24">
        <f t="shared" si="8"/>
        <v>11</v>
      </c>
      <c r="AD24">
        <f t="shared" si="9"/>
        <v>24</v>
      </c>
      <c r="AE24">
        <v>1000</v>
      </c>
      <c r="AF24">
        <f>Munka7!G120</f>
        <v>970.3</v>
      </c>
      <c r="AG24" t="str">
        <f t="shared" si="10"/>
        <v>Turkey</v>
      </c>
      <c r="AH24" t="s">
        <v>343</v>
      </c>
      <c r="AI24">
        <f t="shared" si="13"/>
        <v>21</v>
      </c>
    </row>
    <row r="25" spans="1:35" x14ac:dyDescent="0.35">
      <c r="A25" t="s">
        <v>62</v>
      </c>
      <c r="B25" t="s">
        <v>5</v>
      </c>
      <c r="C25">
        <v>60742321.333333336</v>
      </c>
      <c r="D25">
        <v>15726</v>
      </c>
      <c r="E25">
        <v>15157</v>
      </c>
      <c r="F25">
        <v>15075</v>
      </c>
      <c r="G25">
        <v>15161</v>
      </c>
      <c r="H25">
        <v>15205</v>
      </c>
      <c r="I25">
        <v>15365</v>
      </c>
      <c r="J25">
        <v>15513</v>
      </c>
      <c r="K25">
        <v>15842</v>
      </c>
      <c r="L25">
        <v>16809</v>
      </c>
      <c r="M25" t="s">
        <v>24</v>
      </c>
      <c r="N25">
        <v>16809</v>
      </c>
      <c r="O25">
        <v>15075</v>
      </c>
      <c r="P25">
        <v>15539.222222222223</v>
      </c>
      <c r="Q25">
        <v>124.45</v>
      </c>
      <c r="R25">
        <v>15365</v>
      </c>
      <c r="S25">
        <v>1000000</v>
      </c>
      <c r="T25">
        <f t="shared" si="11"/>
        <v>276.72633562615903</v>
      </c>
      <c r="U25">
        <f t="shared" si="2"/>
        <v>248.17951749445817</v>
      </c>
      <c r="V25">
        <f t="shared" si="3"/>
        <v>255.82200154894019</v>
      </c>
      <c r="W25">
        <f t="shared" si="4"/>
        <v>2.0488186369608834</v>
      </c>
      <c r="X25">
        <f t="shared" si="5"/>
        <v>252.95378350264346</v>
      </c>
      <c r="Z25">
        <f t="shared" si="12"/>
        <v>22</v>
      </c>
      <c r="AA25">
        <f t="shared" si="6"/>
        <v>20</v>
      </c>
      <c r="AB25">
        <f t="shared" si="7"/>
        <v>20</v>
      </c>
      <c r="AC25">
        <f t="shared" si="8"/>
        <v>21</v>
      </c>
      <c r="AD25">
        <f t="shared" si="9"/>
        <v>20</v>
      </c>
      <c r="AE25">
        <v>1000</v>
      </c>
      <c r="AF25">
        <f>Munka7!G121</f>
        <v>974.3</v>
      </c>
      <c r="AG25" t="str">
        <f t="shared" si="10"/>
        <v>United Kingdom</v>
      </c>
      <c r="AH25" t="s">
        <v>341</v>
      </c>
      <c r="AI25">
        <f t="shared" si="13"/>
        <v>19</v>
      </c>
    </row>
    <row r="26" spans="1:35" x14ac:dyDescent="0.35">
      <c r="A26" t="s">
        <v>63</v>
      </c>
      <c r="B26" t="s">
        <v>27</v>
      </c>
      <c r="C26">
        <v>300946560</v>
      </c>
      <c r="D26">
        <v>55523</v>
      </c>
      <c r="E26">
        <v>55777</v>
      </c>
      <c r="F26">
        <v>56088</v>
      </c>
      <c r="G26">
        <v>56422</v>
      </c>
      <c r="H26">
        <v>56815</v>
      </c>
      <c r="I26">
        <v>57383</v>
      </c>
      <c r="J26">
        <v>57966</v>
      </c>
      <c r="K26">
        <v>58556</v>
      </c>
      <c r="L26">
        <v>59349</v>
      </c>
      <c r="M26" t="s">
        <v>24</v>
      </c>
      <c r="N26">
        <v>59349</v>
      </c>
      <c r="O26">
        <v>55523</v>
      </c>
      <c r="P26">
        <v>57097.666666666664</v>
      </c>
      <c r="Q26">
        <v>472.63333333333333</v>
      </c>
      <c r="R26">
        <v>56815</v>
      </c>
      <c r="S26">
        <v>1000000</v>
      </c>
      <c r="T26">
        <f t="shared" si="11"/>
        <v>197.20777004395731</v>
      </c>
      <c r="U26">
        <f t="shared" si="2"/>
        <v>184.49454946419723</v>
      </c>
      <c r="V26">
        <f t="shared" si="3"/>
        <v>189.72692914870555</v>
      </c>
      <c r="W26">
        <f t="shared" si="4"/>
        <v>1.5704892368044789</v>
      </c>
      <c r="X26">
        <f t="shared" si="5"/>
        <v>188.78767047544918</v>
      </c>
      <c r="Z26">
        <f t="shared" si="12"/>
        <v>24</v>
      </c>
      <c r="AA26">
        <f t="shared" si="6"/>
        <v>22</v>
      </c>
      <c r="AB26">
        <f t="shared" si="7"/>
        <v>23</v>
      </c>
      <c r="AC26">
        <f t="shared" si="8"/>
        <v>22</v>
      </c>
      <c r="AD26">
        <f t="shared" si="9"/>
        <v>23</v>
      </c>
      <c r="AE26">
        <v>1000</v>
      </c>
      <c r="AF26">
        <f>Munka7!G122</f>
        <v>963.2</v>
      </c>
      <c r="AG26" t="str">
        <f t="shared" si="10"/>
        <v>United States</v>
      </c>
      <c r="AH26" t="s">
        <v>342</v>
      </c>
      <c r="AI26">
        <f t="shared" si="13"/>
        <v>23</v>
      </c>
    </row>
    <row r="27" spans="1:35" x14ac:dyDescent="0.35">
      <c r="A27" t="s">
        <v>107</v>
      </c>
      <c r="B27" t="s">
        <v>27</v>
      </c>
      <c r="C27">
        <v>184894838.46153846</v>
      </c>
      <c r="D27" t="s">
        <v>24</v>
      </c>
      <c r="E27">
        <v>24277</v>
      </c>
      <c r="F27">
        <v>25292</v>
      </c>
      <c r="G27">
        <v>26254</v>
      </c>
      <c r="H27">
        <v>27262</v>
      </c>
      <c r="I27">
        <v>28331</v>
      </c>
      <c r="J27">
        <v>29280</v>
      </c>
      <c r="K27">
        <v>29616</v>
      </c>
      <c r="L27">
        <v>29542</v>
      </c>
      <c r="M27">
        <v>29542</v>
      </c>
      <c r="N27">
        <v>29616</v>
      </c>
      <c r="O27">
        <v>24277</v>
      </c>
      <c r="P27">
        <v>27710.666666666668</v>
      </c>
      <c r="Q27">
        <v>709.2</v>
      </c>
      <c r="R27">
        <v>28331</v>
      </c>
      <c r="S27">
        <v>1000000</v>
      </c>
      <c r="T27">
        <f t="shared" si="11"/>
        <v>160.17753792602855</v>
      </c>
      <c r="U27">
        <f t="shared" si="2"/>
        <v>131.30166424332103</v>
      </c>
      <c r="V27">
        <f t="shared" si="3"/>
        <v>149.8725810695413</v>
      </c>
      <c r="W27">
        <f t="shared" si="4"/>
        <v>3.8356938782124348</v>
      </c>
      <c r="X27">
        <f t="shared" si="5"/>
        <v>153.22764137568595</v>
      </c>
      <c r="Z27">
        <f t="shared" si="12"/>
        <v>25</v>
      </c>
      <c r="AA27">
        <f t="shared" si="6"/>
        <v>24</v>
      </c>
      <c r="AB27">
        <f t="shared" si="7"/>
        <v>25</v>
      </c>
      <c r="AC27">
        <f t="shared" si="8"/>
        <v>18</v>
      </c>
      <c r="AD27">
        <f t="shared" si="9"/>
        <v>25</v>
      </c>
      <c r="AE27">
        <v>1000</v>
      </c>
      <c r="AF27">
        <f>Munka7!G123</f>
        <v>960.2</v>
      </c>
      <c r="AG27" t="str">
        <f t="shared" si="10"/>
        <v>Brazil</v>
      </c>
      <c r="AH27" t="s">
        <v>344</v>
      </c>
      <c r="AI27">
        <f t="shared" si="13"/>
        <v>24</v>
      </c>
    </row>
    <row r="28" spans="1:35" x14ac:dyDescent="0.35">
      <c r="A28" t="s">
        <v>110</v>
      </c>
      <c r="B28" t="s">
        <v>27</v>
      </c>
      <c r="C28">
        <v>1149487000</v>
      </c>
      <c r="D28">
        <v>1593</v>
      </c>
      <c r="E28">
        <v>1829</v>
      </c>
      <c r="F28">
        <v>2483</v>
      </c>
      <c r="G28" t="s">
        <v>24</v>
      </c>
      <c r="H28">
        <v>1376</v>
      </c>
      <c r="I28">
        <v>1257</v>
      </c>
      <c r="J28">
        <v>1232</v>
      </c>
      <c r="K28" t="s">
        <v>24</v>
      </c>
      <c r="L28" t="s">
        <v>24</v>
      </c>
      <c r="M28" t="s">
        <v>24</v>
      </c>
      <c r="N28">
        <v>2483</v>
      </c>
      <c r="O28">
        <v>1232</v>
      </c>
      <c r="P28">
        <v>1628.3333333333333</v>
      </c>
      <c r="Q28">
        <v>-119.07142857142857</v>
      </c>
      <c r="R28">
        <v>1484.5</v>
      </c>
      <c r="S28">
        <v>1000000</v>
      </c>
      <c r="T28">
        <f t="shared" si="11"/>
        <v>2.1600940245518219</v>
      </c>
      <c r="U28">
        <f t="shared" si="2"/>
        <v>1.0717824559999372</v>
      </c>
      <c r="V28">
        <f t="shared" si="3"/>
        <v>1.4165739441449388</v>
      </c>
      <c r="W28">
        <f t="shared" si="4"/>
        <v>-0.1035865812935932</v>
      </c>
      <c r="X28">
        <f t="shared" si="5"/>
        <v>1.291445662282392</v>
      </c>
      <c r="Z28">
        <f t="shared" si="12"/>
        <v>28</v>
      </c>
      <c r="AA28">
        <f t="shared" si="6"/>
        <v>28</v>
      </c>
      <c r="AB28">
        <f t="shared" si="7"/>
        <v>28</v>
      </c>
      <c r="AC28">
        <f t="shared" si="8"/>
        <v>23</v>
      </c>
      <c r="AD28">
        <f t="shared" si="9"/>
        <v>28</v>
      </c>
      <c r="AE28">
        <v>1000</v>
      </c>
      <c r="AF28">
        <f>Munka7!G124</f>
        <v>942.2</v>
      </c>
      <c r="AG28" t="str">
        <f t="shared" si="10"/>
        <v>India</v>
      </c>
      <c r="AH28" t="s">
        <v>343</v>
      </c>
      <c r="AI28">
        <f t="shared" si="13"/>
        <v>28</v>
      </c>
    </row>
    <row r="29" spans="1:35" x14ac:dyDescent="0.35">
      <c r="A29" t="s">
        <v>112</v>
      </c>
      <c r="B29" t="s">
        <v>5</v>
      </c>
      <c r="C29">
        <v>143858571.42857143</v>
      </c>
      <c r="D29">
        <v>11258</v>
      </c>
      <c r="E29">
        <v>12388</v>
      </c>
      <c r="F29">
        <v>12585</v>
      </c>
      <c r="G29">
        <v>13062</v>
      </c>
      <c r="H29">
        <v>14019</v>
      </c>
      <c r="I29">
        <v>14583</v>
      </c>
      <c r="J29">
        <v>15590</v>
      </c>
      <c r="K29">
        <v>20135</v>
      </c>
      <c r="L29">
        <v>20023</v>
      </c>
      <c r="M29" t="s">
        <v>24</v>
      </c>
      <c r="N29">
        <v>20135</v>
      </c>
      <c r="O29">
        <v>11258</v>
      </c>
      <c r="P29">
        <v>14849.222222222223</v>
      </c>
      <c r="Q29">
        <v>1097.2</v>
      </c>
      <c r="R29">
        <v>14019</v>
      </c>
      <c r="S29">
        <v>1000000</v>
      </c>
      <c r="T29">
        <f t="shared" si="11"/>
        <v>139.96385338775184</v>
      </c>
      <c r="U29">
        <f t="shared" si="2"/>
        <v>78.25741551722426</v>
      </c>
      <c r="V29">
        <f t="shared" si="3"/>
        <v>103.22097651021892</v>
      </c>
      <c r="W29">
        <f t="shared" si="4"/>
        <v>7.6269351843576532</v>
      </c>
      <c r="X29">
        <f t="shared" si="5"/>
        <v>97.449876366669642</v>
      </c>
      <c r="Z29">
        <f t="shared" si="12"/>
        <v>26</v>
      </c>
      <c r="AA29">
        <f t="shared" si="6"/>
        <v>26</v>
      </c>
      <c r="AB29">
        <f t="shared" si="7"/>
        <v>26</v>
      </c>
      <c r="AC29">
        <f t="shared" si="8"/>
        <v>16</v>
      </c>
      <c r="AD29">
        <f t="shared" si="9"/>
        <v>26</v>
      </c>
      <c r="AE29">
        <v>1000</v>
      </c>
      <c r="AF29">
        <f>Munka7!G125</f>
        <v>957.2</v>
      </c>
      <c r="AG29" t="str">
        <f t="shared" si="10"/>
        <v>Russia</v>
      </c>
      <c r="AH29" t="s">
        <v>341</v>
      </c>
      <c r="AI29">
        <f t="shared" si="13"/>
        <v>25</v>
      </c>
    </row>
  </sheetData>
  <conditionalFormatting sqref="AF2:AF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80FEC-F9EF-4B04-B067-EA95AC0C9C28}">
  <dimension ref="A1:R54"/>
  <sheetViews>
    <sheetView workbookViewId="0">
      <selection activeCell="R6" sqref="R6"/>
    </sheetView>
  </sheetViews>
  <sheetFormatPr defaultRowHeight="14.5" x14ac:dyDescent="0.35"/>
  <sheetData>
    <row r="1" spans="1:18" x14ac:dyDescent="0.35">
      <c r="A1" t="s">
        <v>95</v>
      </c>
    </row>
    <row r="2" spans="1:18" x14ac:dyDescent="0.35">
      <c r="A2" t="s">
        <v>96</v>
      </c>
      <c r="C2" t="s">
        <v>97</v>
      </c>
    </row>
    <row r="3" spans="1:18" x14ac:dyDescent="0.35">
      <c r="A3" t="s">
        <v>98</v>
      </c>
      <c r="C3" t="s">
        <v>99</v>
      </c>
    </row>
    <row r="4" spans="1:18" x14ac:dyDescent="0.35">
      <c r="A4" t="s">
        <v>100</v>
      </c>
      <c r="C4" t="s">
        <v>101</v>
      </c>
    </row>
    <row r="5" spans="1:18" x14ac:dyDescent="0.35">
      <c r="A5" t="s">
        <v>20</v>
      </c>
      <c r="C5" t="s">
        <v>102</v>
      </c>
    </row>
    <row r="6" spans="1:18" x14ac:dyDescent="0.35">
      <c r="A6" t="s">
        <v>103</v>
      </c>
      <c r="C6">
        <v>2000</v>
      </c>
      <c r="D6">
        <v>2001</v>
      </c>
      <c r="E6">
        <v>2002</v>
      </c>
      <c r="F6">
        <v>2003</v>
      </c>
      <c r="G6">
        <v>2004</v>
      </c>
      <c r="H6">
        <v>2005</v>
      </c>
      <c r="I6">
        <v>2006</v>
      </c>
      <c r="J6">
        <v>2007</v>
      </c>
      <c r="K6">
        <v>2008</v>
      </c>
      <c r="L6">
        <v>2009</v>
      </c>
      <c r="M6">
        <v>2010</v>
      </c>
      <c r="N6">
        <v>2011</v>
      </c>
      <c r="O6">
        <v>2012</v>
      </c>
      <c r="P6">
        <v>2013</v>
      </c>
      <c r="Q6">
        <v>2014</v>
      </c>
      <c r="R6" s="11" t="s">
        <v>115</v>
      </c>
    </row>
    <row r="7" spans="1:18" x14ac:dyDescent="0.35">
      <c r="A7" t="s">
        <v>19</v>
      </c>
    </row>
    <row r="8" spans="1:18" x14ac:dyDescent="0.35">
      <c r="A8" t="s">
        <v>22</v>
      </c>
      <c r="B8" t="s">
        <v>23</v>
      </c>
      <c r="C8">
        <v>19029000</v>
      </c>
      <c r="D8">
        <v>19275000</v>
      </c>
      <c r="E8">
        <v>19495000</v>
      </c>
      <c r="F8">
        <v>19721000</v>
      </c>
      <c r="G8">
        <v>19933000</v>
      </c>
      <c r="H8">
        <v>20177000</v>
      </c>
      <c r="I8">
        <v>20451000</v>
      </c>
      <c r="J8">
        <v>20828000</v>
      </c>
      <c r="K8">
        <v>21249000</v>
      </c>
      <c r="L8">
        <v>21692000</v>
      </c>
      <c r="M8">
        <v>22032000</v>
      </c>
      <c r="N8">
        <v>22340000</v>
      </c>
      <c r="O8">
        <v>22728000</v>
      </c>
      <c r="P8">
        <v>23126000</v>
      </c>
      <c r="Q8">
        <v>23491000</v>
      </c>
      <c r="R8">
        <f>AVERAGE(C8:Q8)</f>
        <v>21037800</v>
      </c>
    </row>
    <row r="9" spans="1:18" x14ac:dyDescent="0.35">
      <c r="A9" t="s">
        <v>25</v>
      </c>
      <c r="B9" t="s">
        <v>23</v>
      </c>
      <c r="C9">
        <v>8011566</v>
      </c>
      <c r="D9">
        <v>8042293</v>
      </c>
      <c r="E9">
        <v>8082121</v>
      </c>
      <c r="F9">
        <v>8118245</v>
      </c>
      <c r="G9">
        <v>8169441</v>
      </c>
      <c r="H9">
        <v>8225278</v>
      </c>
      <c r="I9">
        <v>8267948</v>
      </c>
      <c r="J9">
        <v>8295189</v>
      </c>
      <c r="K9">
        <v>8321541</v>
      </c>
      <c r="L9">
        <v>8341483</v>
      </c>
      <c r="M9">
        <v>8361069</v>
      </c>
      <c r="N9">
        <v>8388534</v>
      </c>
      <c r="O9">
        <v>8426311</v>
      </c>
      <c r="P9">
        <v>8468570</v>
      </c>
      <c r="Q9" t="s">
        <v>24</v>
      </c>
      <c r="R9">
        <f t="shared" ref="R9:R51" si="0">AVERAGE(C9:Q9)</f>
        <v>8251399.2142857146</v>
      </c>
    </row>
    <row r="10" spans="1:18" x14ac:dyDescent="0.35">
      <c r="A10" t="s">
        <v>26</v>
      </c>
      <c r="B10" t="s">
        <v>23</v>
      </c>
      <c r="C10">
        <v>10251250</v>
      </c>
      <c r="D10">
        <v>10286570</v>
      </c>
      <c r="E10">
        <v>10332780</v>
      </c>
      <c r="F10">
        <v>10376130</v>
      </c>
      <c r="G10">
        <v>10421140</v>
      </c>
      <c r="H10">
        <v>10478620</v>
      </c>
      <c r="I10">
        <v>10547960</v>
      </c>
      <c r="J10">
        <v>10625700</v>
      </c>
      <c r="K10">
        <v>10709970</v>
      </c>
      <c r="L10">
        <v>10796490</v>
      </c>
      <c r="M10">
        <v>10920270</v>
      </c>
      <c r="N10">
        <v>11047740</v>
      </c>
      <c r="O10">
        <v>11128250</v>
      </c>
      <c r="P10" t="s">
        <v>24</v>
      </c>
      <c r="Q10" t="s">
        <v>24</v>
      </c>
      <c r="R10">
        <f t="shared" si="0"/>
        <v>10609451.538461538</v>
      </c>
    </row>
    <row r="11" spans="1:18" x14ac:dyDescent="0.35">
      <c r="A11" t="s">
        <v>31</v>
      </c>
      <c r="B11" t="s">
        <v>23</v>
      </c>
      <c r="C11">
        <v>30685730</v>
      </c>
      <c r="D11">
        <v>31019020</v>
      </c>
      <c r="E11">
        <v>31353660</v>
      </c>
      <c r="F11">
        <v>31639670</v>
      </c>
      <c r="G11">
        <v>31940680</v>
      </c>
      <c r="H11">
        <v>32245210</v>
      </c>
      <c r="I11">
        <v>32576070</v>
      </c>
      <c r="J11">
        <v>32927520</v>
      </c>
      <c r="K11">
        <v>33317660</v>
      </c>
      <c r="L11">
        <v>33726920</v>
      </c>
      <c r="M11">
        <v>34126550</v>
      </c>
      <c r="N11">
        <v>34483980</v>
      </c>
      <c r="O11">
        <v>34880490</v>
      </c>
      <c r="P11" t="s">
        <v>24</v>
      </c>
      <c r="Q11" t="s">
        <v>24</v>
      </c>
      <c r="R11">
        <f t="shared" si="0"/>
        <v>32686396.923076924</v>
      </c>
    </row>
    <row r="12" spans="1:18" x14ac:dyDescent="0.35">
      <c r="A12" t="s">
        <v>32</v>
      </c>
      <c r="B12" t="s">
        <v>23</v>
      </c>
      <c r="C12">
        <v>15397780</v>
      </c>
      <c r="D12">
        <v>15571680</v>
      </c>
      <c r="E12">
        <v>15745580</v>
      </c>
      <c r="F12">
        <v>15919480</v>
      </c>
      <c r="G12">
        <v>16093380</v>
      </c>
      <c r="H12">
        <v>16267280</v>
      </c>
      <c r="I12">
        <v>16432670</v>
      </c>
      <c r="J12">
        <v>16598070</v>
      </c>
      <c r="K12">
        <v>16763470</v>
      </c>
      <c r="L12">
        <v>16928870</v>
      </c>
      <c r="M12">
        <v>17094280</v>
      </c>
      <c r="N12">
        <v>17248450</v>
      </c>
      <c r="O12">
        <v>17402630</v>
      </c>
      <c r="P12">
        <v>17556820</v>
      </c>
      <c r="Q12" t="s">
        <v>24</v>
      </c>
      <c r="R12">
        <f t="shared" si="0"/>
        <v>16501460</v>
      </c>
    </row>
    <row r="13" spans="1:18" x14ac:dyDescent="0.35">
      <c r="A13" t="s">
        <v>33</v>
      </c>
      <c r="B13" t="s">
        <v>23</v>
      </c>
      <c r="C13">
        <v>10272500</v>
      </c>
      <c r="D13">
        <v>10224190</v>
      </c>
      <c r="E13">
        <v>10200770</v>
      </c>
      <c r="F13">
        <v>10201650</v>
      </c>
      <c r="G13">
        <v>10206920</v>
      </c>
      <c r="H13">
        <v>10234090</v>
      </c>
      <c r="I13">
        <v>10266650</v>
      </c>
      <c r="J13">
        <v>10322690</v>
      </c>
      <c r="K13">
        <v>10429690</v>
      </c>
      <c r="L13">
        <v>10491490</v>
      </c>
      <c r="M13">
        <v>10517250</v>
      </c>
      <c r="N13">
        <v>10496670</v>
      </c>
      <c r="O13">
        <v>10509290</v>
      </c>
      <c r="P13">
        <v>10510720</v>
      </c>
      <c r="Q13">
        <v>10524780</v>
      </c>
      <c r="R13">
        <f t="shared" si="0"/>
        <v>10360623.333333334</v>
      </c>
    </row>
    <row r="14" spans="1:18" x14ac:dyDescent="0.35">
      <c r="A14" t="s">
        <v>34</v>
      </c>
      <c r="B14" t="s">
        <v>23</v>
      </c>
      <c r="C14">
        <v>5339616</v>
      </c>
      <c r="D14">
        <v>5358783</v>
      </c>
      <c r="E14">
        <v>5375931</v>
      </c>
      <c r="F14">
        <v>5390574</v>
      </c>
      <c r="G14">
        <v>5404523</v>
      </c>
      <c r="H14">
        <v>5419432</v>
      </c>
      <c r="I14">
        <v>5437272</v>
      </c>
      <c r="J14">
        <v>5461438</v>
      </c>
      <c r="K14">
        <v>5493621</v>
      </c>
      <c r="L14">
        <v>5523095</v>
      </c>
      <c r="M14">
        <v>5547683</v>
      </c>
      <c r="N14">
        <v>5570572</v>
      </c>
      <c r="O14">
        <v>5591572</v>
      </c>
      <c r="P14">
        <v>5614932</v>
      </c>
      <c r="Q14" t="s">
        <v>24</v>
      </c>
      <c r="R14">
        <f t="shared" si="0"/>
        <v>5466360.2857142854</v>
      </c>
    </row>
    <row r="15" spans="1:18" x14ac:dyDescent="0.35">
      <c r="A15" t="s">
        <v>35</v>
      </c>
      <c r="B15" t="s">
        <v>23</v>
      </c>
      <c r="C15">
        <v>1379342</v>
      </c>
      <c r="D15">
        <v>1373510</v>
      </c>
      <c r="E15">
        <v>1367507</v>
      </c>
      <c r="F15">
        <v>1361564</v>
      </c>
      <c r="G15">
        <v>1356152</v>
      </c>
      <c r="H15">
        <v>1351231</v>
      </c>
      <c r="I15">
        <v>1346034</v>
      </c>
      <c r="J15">
        <v>1342330</v>
      </c>
      <c r="K15">
        <v>1340264</v>
      </c>
      <c r="L15">
        <v>1338497</v>
      </c>
      <c r="M15">
        <v>1336886</v>
      </c>
      <c r="N15">
        <v>1334947</v>
      </c>
      <c r="O15">
        <v>1329301</v>
      </c>
      <c r="P15">
        <v>1320174</v>
      </c>
      <c r="Q15" t="s">
        <v>24</v>
      </c>
      <c r="R15">
        <f t="shared" si="0"/>
        <v>1348409.9285714286</v>
      </c>
    </row>
    <row r="16" spans="1:18" x14ac:dyDescent="0.35">
      <c r="A16" t="s">
        <v>36</v>
      </c>
      <c r="B16" t="s">
        <v>23</v>
      </c>
      <c r="C16">
        <v>5175000</v>
      </c>
      <c r="D16">
        <v>5187000</v>
      </c>
      <c r="E16">
        <v>5200000</v>
      </c>
      <c r="F16">
        <v>5211000</v>
      </c>
      <c r="G16">
        <v>5227000</v>
      </c>
      <c r="H16">
        <v>5248000</v>
      </c>
      <c r="I16">
        <v>5267000</v>
      </c>
      <c r="J16">
        <v>5290000</v>
      </c>
      <c r="K16">
        <v>5313000</v>
      </c>
      <c r="L16">
        <v>5338000</v>
      </c>
      <c r="M16">
        <v>5362000</v>
      </c>
      <c r="N16">
        <v>5386000</v>
      </c>
      <c r="O16">
        <v>5413000</v>
      </c>
      <c r="P16">
        <v>5440000</v>
      </c>
      <c r="Q16" t="s">
        <v>24</v>
      </c>
      <c r="R16">
        <f t="shared" si="0"/>
        <v>5289785.7142857146</v>
      </c>
    </row>
    <row r="17" spans="1:18" x14ac:dyDescent="0.35">
      <c r="A17" t="s">
        <v>37</v>
      </c>
      <c r="B17" t="s">
        <v>23</v>
      </c>
      <c r="C17">
        <v>59062380</v>
      </c>
      <c r="D17">
        <v>59476240</v>
      </c>
      <c r="E17">
        <v>59893870</v>
      </c>
      <c r="F17">
        <v>60303630</v>
      </c>
      <c r="G17">
        <v>60734340</v>
      </c>
      <c r="H17">
        <v>61181500</v>
      </c>
      <c r="I17">
        <v>61597480</v>
      </c>
      <c r="J17">
        <v>61965050</v>
      </c>
      <c r="K17">
        <v>62300290</v>
      </c>
      <c r="L17">
        <v>62615470</v>
      </c>
      <c r="M17">
        <v>62917790</v>
      </c>
      <c r="N17">
        <v>63223160</v>
      </c>
      <c r="O17">
        <v>63514000</v>
      </c>
      <c r="P17">
        <v>63786140</v>
      </c>
      <c r="Q17">
        <v>64062250</v>
      </c>
      <c r="R17">
        <f t="shared" si="0"/>
        <v>61775572.666666664</v>
      </c>
    </row>
    <row r="18" spans="1:18" x14ac:dyDescent="0.35">
      <c r="A18" t="s">
        <v>38</v>
      </c>
      <c r="B18" t="s">
        <v>23</v>
      </c>
      <c r="C18">
        <v>82211500</v>
      </c>
      <c r="D18">
        <v>82349930</v>
      </c>
      <c r="E18">
        <v>82488500</v>
      </c>
      <c r="F18">
        <v>82534180</v>
      </c>
      <c r="G18">
        <v>82516260</v>
      </c>
      <c r="H18">
        <v>82469420</v>
      </c>
      <c r="I18">
        <v>82376450</v>
      </c>
      <c r="J18">
        <v>82266370</v>
      </c>
      <c r="K18">
        <v>82110100</v>
      </c>
      <c r="L18">
        <v>81902300</v>
      </c>
      <c r="M18">
        <v>81776930</v>
      </c>
      <c r="N18">
        <v>81039750</v>
      </c>
      <c r="O18">
        <v>80425820</v>
      </c>
      <c r="P18">
        <v>80645610</v>
      </c>
      <c r="Q18" t="s">
        <v>24</v>
      </c>
      <c r="R18">
        <f t="shared" si="0"/>
        <v>81936651.428571433</v>
      </c>
    </row>
    <row r="19" spans="1:18" x14ac:dyDescent="0.35">
      <c r="A19" t="s">
        <v>39</v>
      </c>
      <c r="B19" t="s">
        <v>23</v>
      </c>
      <c r="C19">
        <v>10917480</v>
      </c>
      <c r="D19">
        <v>10950000</v>
      </c>
      <c r="E19">
        <v>10983000</v>
      </c>
      <c r="F19">
        <v>11016000</v>
      </c>
      <c r="G19">
        <v>11057000</v>
      </c>
      <c r="H19">
        <v>11093000</v>
      </c>
      <c r="I19">
        <v>11131000</v>
      </c>
      <c r="J19">
        <v>11163000</v>
      </c>
      <c r="K19">
        <v>11186000</v>
      </c>
      <c r="L19">
        <v>11185000</v>
      </c>
      <c r="M19">
        <v>11153000</v>
      </c>
      <c r="N19">
        <v>11124000</v>
      </c>
      <c r="O19">
        <v>11090000</v>
      </c>
      <c r="P19" t="s">
        <v>24</v>
      </c>
      <c r="Q19" t="s">
        <v>24</v>
      </c>
      <c r="R19">
        <f t="shared" si="0"/>
        <v>11080652.307692308</v>
      </c>
    </row>
    <row r="20" spans="1:18" x14ac:dyDescent="0.35">
      <c r="A20" t="s">
        <v>40</v>
      </c>
      <c r="B20" t="s">
        <v>23</v>
      </c>
      <c r="C20">
        <v>10210970</v>
      </c>
      <c r="D20">
        <v>10187580</v>
      </c>
      <c r="E20">
        <v>10158610</v>
      </c>
      <c r="F20">
        <v>10129550</v>
      </c>
      <c r="G20">
        <v>10107150</v>
      </c>
      <c r="H20">
        <v>10087070</v>
      </c>
      <c r="I20">
        <v>10071370</v>
      </c>
      <c r="J20">
        <v>10055780</v>
      </c>
      <c r="K20">
        <v>10038190</v>
      </c>
      <c r="L20">
        <v>10022650</v>
      </c>
      <c r="M20">
        <v>10000020</v>
      </c>
      <c r="N20">
        <v>9958823</v>
      </c>
      <c r="O20">
        <v>9920361</v>
      </c>
      <c r="P20">
        <v>9886774</v>
      </c>
      <c r="Q20" t="s">
        <v>24</v>
      </c>
      <c r="R20">
        <f t="shared" si="0"/>
        <v>10059635.571428571</v>
      </c>
    </row>
    <row r="21" spans="1:18" x14ac:dyDescent="0.35">
      <c r="A21" t="s">
        <v>41</v>
      </c>
      <c r="B21" t="s">
        <v>23</v>
      </c>
      <c r="C21">
        <v>281154</v>
      </c>
      <c r="D21">
        <v>285054</v>
      </c>
      <c r="E21">
        <v>287559</v>
      </c>
      <c r="F21">
        <v>289272</v>
      </c>
      <c r="G21">
        <v>292587</v>
      </c>
      <c r="H21">
        <v>295864</v>
      </c>
      <c r="I21">
        <v>304334</v>
      </c>
      <c r="J21">
        <v>311396</v>
      </c>
      <c r="K21">
        <v>319355</v>
      </c>
      <c r="L21">
        <v>319246</v>
      </c>
      <c r="M21">
        <v>318006</v>
      </c>
      <c r="N21">
        <v>319013.5</v>
      </c>
      <c r="O21" t="s">
        <v>24</v>
      </c>
      <c r="P21" t="s">
        <v>24</v>
      </c>
      <c r="Q21" t="s">
        <v>24</v>
      </c>
      <c r="R21">
        <f t="shared" si="0"/>
        <v>301903.375</v>
      </c>
    </row>
    <row r="22" spans="1:18" x14ac:dyDescent="0.35">
      <c r="A22" t="s">
        <v>42</v>
      </c>
      <c r="B22" t="s">
        <v>23</v>
      </c>
      <c r="C22">
        <v>3789500</v>
      </c>
      <c r="D22">
        <v>3847200</v>
      </c>
      <c r="E22">
        <v>3917200</v>
      </c>
      <c r="F22">
        <v>3979900</v>
      </c>
      <c r="G22">
        <v>4045200</v>
      </c>
      <c r="H22">
        <v>4133800</v>
      </c>
      <c r="I22">
        <v>4232900</v>
      </c>
      <c r="J22">
        <v>4375800</v>
      </c>
      <c r="K22">
        <v>4485100</v>
      </c>
      <c r="L22">
        <v>4533400</v>
      </c>
      <c r="M22">
        <v>4554800</v>
      </c>
      <c r="N22">
        <v>4574900</v>
      </c>
      <c r="O22">
        <v>4585400</v>
      </c>
      <c r="P22">
        <v>4593100</v>
      </c>
      <c r="Q22">
        <v>4609600</v>
      </c>
      <c r="R22">
        <f t="shared" si="0"/>
        <v>4283853.333333333</v>
      </c>
    </row>
    <row r="23" spans="1:18" x14ac:dyDescent="0.35">
      <c r="A23" t="s">
        <v>43</v>
      </c>
      <c r="C23">
        <v>6289200</v>
      </c>
      <c r="D23">
        <v>6439000</v>
      </c>
      <c r="E23">
        <v>6570000</v>
      </c>
      <c r="F23">
        <v>6689700</v>
      </c>
      <c r="G23">
        <v>6809000</v>
      </c>
      <c r="H23">
        <v>6930100</v>
      </c>
      <c r="I23">
        <v>7053700</v>
      </c>
      <c r="J23">
        <v>7180100</v>
      </c>
      <c r="K23">
        <v>7308800</v>
      </c>
      <c r="L23">
        <v>7485600</v>
      </c>
      <c r="M23">
        <v>7623600</v>
      </c>
      <c r="N23">
        <v>7765800</v>
      </c>
      <c r="O23">
        <v>7910500</v>
      </c>
      <c r="P23">
        <v>8059456</v>
      </c>
      <c r="Q23" t="s">
        <v>24</v>
      </c>
      <c r="R23">
        <f t="shared" si="0"/>
        <v>7151039.7142857146</v>
      </c>
    </row>
    <row r="24" spans="1:18" x14ac:dyDescent="0.35">
      <c r="A24" t="s">
        <v>44</v>
      </c>
      <c r="B24" t="s">
        <v>23</v>
      </c>
      <c r="C24">
        <v>56942110</v>
      </c>
      <c r="D24">
        <v>56977220</v>
      </c>
      <c r="E24">
        <v>57157410</v>
      </c>
      <c r="F24">
        <v>57604660</v>
      </c>
      <c r="G24">
        <v>58175310</v>
      </c>
      <c r="H24">
        <v>58607040</v>
      </c>
      <c r="I24">
        <v>58941500</v>
      </c>
      <c r="J24">
        <v>59375290</v>
      </c>
      <c r="K24">
        <v>59832180</v>
      </c>
      <c r="L24">
        <v>60192700</v>
      </c>
      <c r="M24">
        <v>60483380</v>
      </c>
      <c r="N24">
        <v>60626440</v>
      </c>
      <c r="O24">
        <v>60916200</v>
      </c>
      <c r="P24">
        <v>61178360</v>
      </c>
      <c r="Q24" t="s">
        <v>24</v>
      </c>
      <c r="R24">
        <f t="shared" si="0"/>
        <v>59072128.571428575</v>
      </c>
    </row>
    <row r="25" spans="1:18" x14ac:dyDescent="0.35">
      <c r="A25" t="s">
        <v>45</v>
      </c>
      <c r="B25" t="s">
        <v>23</v>
      </c>
      <c r="C25">
        <v>126926000</v>
      </c>
      <c r="D25">
        <v>127291000</v>
      </c>
      <c r="E25">
        <v>127435000</v>
      </c>
      <c r="F25">
        <v>127619000</v>
      </c>
      <c r="G25">
        <v>127687000</v>
      </c>
      <c r="H25">
        <v>127768000</v>
      </c>
      <c r="I25">
        <v>127770000</v>
      </c>
      <c r="J25">
        <v>127771000</v>
      </c>
      <c r="K25">
        <v>127692000</v>
      </c>
      <c r="L25">
        <v>127510000</v>
      </c>
      <c r="M25">
        <v>128057000</v>
      </c>
      <c r="N25">
        <v>127799000</v>
      </c>
      <c r="O25">
        <v>127515000</v>
      </c>
      <c r="P25">
        <v>127298000</v>
      </c>
      <c r="Q25" t="s">
        <v>24</v>
      </c>
      <c r="R25">
        <f t="shared" si="0"/>
        <v>127581285.71428572</v>
      </c>
    </row>
    <row r="26" spans="1:18" x14ac:dyDescent="0.35">
      <c r="A26" t="s">
        <v>46</v>
      </c>
      <c r="B26" t="s">
        <v>23</v>
      </c>
      <c r="C26">
        <v>47008110</v>
      </c>
      <c r="D26">
        <v>47357360</v>
      </c>
      <c r="E26">
        <v>47622180</v>
      </c>
      <c r="F26">
        <v>47859310</v>
      </c>
      <c r="G26">
        <v>48039420</v>
      </c>
      <c r="H26">
        <v>48138080</v>
      </c>
      <c r="I26">
        <v>48371940</v>
      </c>
      <c r="J26">
        <v>48597650</v>
      </c>
      <c r="K26">
        <v>48948700</v>
      </c>
      <c r="L26">
        <v>49182040</v>
      </c>
      <c r="M26">
        <v>49410370</v>
      </c>
      <c r="N26">
        <v>49779440</v>
      </c>
      <c r="O26">
        <v>50004440</v>
      </c>
      <c r="P26">
        <v>50219670</v>
      </c>
      <c r="Q26">
        <v>50423960</v>
      </c>
      <c r="R26">
        <f t="shared" si="0"/>
        <v>48730844.666666664</v>
      </c>
    </row>
    <row r="27" spans="1:18" x14ac:dyDescent="0.35">
      <c r="A27" t="s">
        <v>49</v>
      </c>
      <c r="B27" t="s">
        <v>23</v>
      </c>
      <c r="C27">
        <v>436300</v>
      </c>
      <c r="D27">
        <v>441525</v>
      </c>
      <c r="E27">
        <v>446175</v>
      </c>
      <c r="F27">
        <v>451630</v>
      </c>
      <c r="G27">
        <v>458095</v>
      </c>
      <c r="H27">
        <v>465158</v>
      </c>
      <c r="I27">
        <v>472636</v>
      </c>
      <c r="J27">
        <v>479993</v>
      </c>
      <c r="K27">
        <v>488649</v>
      </c>
      <c r="L27">
        <v>497783</v>
      </c>
      <c r="M27">
        <v>506953</v>
      </c>
      <c r="N27">
        <v>518346</v>
      </c>
      <c r="O27">
        <v>530946</v>
      </c>
      <c r="P27" t="s">
        <v>24</v>
      </c>
      <c r="Q27" t="s">
        <v>24</v>
      </c>
      <c r="R27">
        <f t="shared" si="0"/>
        <v>476476.07692307694</v>
      </c>
    </row>
    <row r="28" spans="1:18" x14ac:dyDescent="0.35">
      <c r="A28" t="s">
        <v>50</v>
      </c>
      <c r="B28" t="s">
        <v>23</v>
      </c>
      <c r="C28">
        <v>100895800</v>
      </c>
      <c r="D28">
        <v>102122300</v>
      </c>
      <c r="E28">
        <v>103417900</v>
      </c>
      <c r="F28">
        <v>104719900</v>
      </c>
      <c r="G28">
        <v>105951600</v>
      </c>
      <c r="H28">
        <v>107151000</v>
      </c>
      <c r="I28">
        <v>108408800</v>
      </c>
      <c r="J28">
        <v>109787400</v>
      </c>
      <c r="K28">
        <v>111299000</v>
      </c>
      <c r="L28">
        <v>112852600</v>
      </c>
      <c r="M28">
        <v>114255600</v>
      </c>
      <c r="N28">
        <v>115682900</v>
      </c>
      <c r="O28">
        <v>117053800</v>
      </c>
      <c r="P28">
        <v>118395100</v>
      </c>
      <c r="Q28" t="s">
        <v>24</v>
      </c>
      <c r="R28">
        <f t="shared" si="0"/>
        <v>109428121.42857143</v>
      </c>
    </row>
    <row r="29" spans="1:18" x14ac:dyDescent="0.35">
      <c r="A29" t="s">
        <v>51</v>
      </c>
      <c r="B29" t="s">
        <v>23</v>
      </c>
      <c r="C29">
        <v>15925510</v>
      </c>
      <c r="D29">
        <v>16046180</v>
      </c>
      <c r="E29">
        <v>16148930</v>
      </c>
      <c r="F29">
        <v>16225300</v>
      </c>
      <c r="G29">
        <v>16281780</v>
      </c>
      <c r="H29">
        <v>16319870</v>
      </c>
      <c r="I29">
        <v>16346100</v>
      </c>
      <c r="J29">
        <v>16381700</v>
      </c>
      <c r="K29">
        <v>16445590</v>
      </c>
      <c r="L29">
        <v>16530390</v>
      </c>
      <c r="M29">
        <v>16615390</v>
      </c>
      <c r="N29">
        <v>16693070</v>
      </c>
      <c r="O29">
        <v>16754960</v>
      </c>
      <c r="P29">
        <v>16804430</v>
      </c>
      <c r="Q29" t="s">
        <v>24</v>
      </c>
      <c r="R29">
        <f t="shared" si="0"/>
        <v>16394228.571428571</v>
      </c>
    </row>
    <row r="30" spans="1:18" x14ac:dyDescent="0.35">
      <c r="A30" t="s">
        <v>52</v>
      </c>
      <c r="B30" t="s">
        <v>23</v>
      </c>
      <c r="C30">
        <v>3857700</v>
      </c>
      <c r="D30">
        <v>3880500</v>
      </c>
      <c r="E30">
        <v>3948500</v>
      </c>
      <c r="F30">
        <v>4027200</v>
      </c>
      <c r="G30">
        <v>4087500</v>
      </c>
      <c r="H30">
        <v>4133900</v>
      </c>
      <c r="I30">
        <v>4184600</v>
      </c>
      <c r="J30">
        <v>4223800</v>
      </c>
      <c r="K30">
        <v>4259800</v>
      </c>
      <c r="L30">
        <v>4302600</v>
      </c>
      <c r="M30">
        <v>4350700</v>
      </c>
      <c r="N30">
        <v>4384000</v>
      </c>
      <c r="O30">
        <v>4408100</v>
      </c>
      <c r="P30">
        <v>4442100</v>
      </c>
      <c r="Q30">
        <v>4509700</v>
      </c>
      <c r="R30">
        <f t="shared" si="0"/>
        <v>4200046.666666667</v>
      </c>
    </row>
    <row r="31" spans="1:18" x14ac:dyDescent="0.35">
      <c r="A31" t="s">
        <v>53</v>
      </c>
      <c r="B31" t="s">
        <v>23</v>
      </c>
      <c r="C31">
        <v>4490966</v>
      </c>
      <c r="D31">
        <v>4513751</v>
      </c>
      <c r="E31">
        <v>4538159</v>
      </c>
      <c r="F31">
        <v>4564854</v>
      </c>
      <c r="G31">
        <v>4591910</v>
      </c>
      <c r="H31">
        <v>4623291</v>
      </c>
      <c r="I31">
        <v>4660676</v>
      </c>
      <c r="J31">
        <v>4709152</v>
      </c>
      <c r="K31">
        <v>4768211</v>
      </c>
      <c r="L31">
        <v>4828725</v>
      </c>
      <c r="M31">
        <v>4889252</v>
      </c>
      <c r="N31">
        <v>4953000</v>
      </c>
      <c r="O31">
        <v>5019000</v>
      </c>
      <c r="P31">
        <v>5080000</v>
      </c>
      <c r="Q31">
        <v>5137000</v>
      </c>
      <c r="R31">
        <f t="shared" si="0"/>
        <v>4757863.1333333338</v>
      </c>
    </row>
    <row r="32" spans="1:18" x14ac:dyDescent="0.35">
      <c r="A32" t="s">
        <v>54</v>
      </c>
      <c r="B32" t="s">
        <v>23</v>
      </c>
      <c r="C32">
        <v>38255940</v>
      </c>
      <c r="D32">
        <v>38250790</v>
      </c>
      <c r="E32">
        <v>38232300</v>
      </c>
      <c r="F32">
        <v>38195180</v>
      </c>
      <c r="G32">
        <v>38180250</v>
      </c>
      <c r="H32">
        <v>38161310</v>
      </c>
      <c r="I32">
        <v>38132280</v>
      </c>
      <c r="J32">
        <v>38115970</v>
      </c>
      <c r="K32">
        <v>38115910</v>
      </c>
      <c r="L32">
        <v>38153390</v>
      </c>
      <c r="M32">
        <v>38516690</v>
      </c>
      <c r="N32">
        <v>38525670</v>
      </c>
      <c r="O32">
        <v>38533790</v>
      </c>
      <c r="P32" t="s">
        <v>24</v>
      </c>
      <c r="Q32" t="s">
        <v>24</v>
      </c>
      <c r="R32">
        <f t="shared" si="0"/>
        <v>38259190</v>
      </c>
    </row>
    <row r="33" spans="1:18" x14ac:dyDescent="0.35">
      <c r="A33" t="s">
        <v>55</v>
      </c>
      <c r="B33" t="s">
        <v>23</v>
      </c>
      <c r="C33">
        <v>10289900</v>
      </c>
      <c r="D33">
        <v>10362720</v>
      </c>
      <c r="E33">
        <v>10419630</v>
      </c>
      <c r="F33">
        <v>10458820</v>
      </c>
      <c r="G33">
        <v>10483860</v>
      </c>
      <c r="H33">
        <v>10503330</v>
      </c>
      <c r="I33">
        <v>10522290</v>
      </c>
      <c r="J33">
        <v>10542960</v>
      </c>
      <c r="K33">
        <v>10558180</v>
      </c>
      <c r="L33">
        <v>10568250</v>
      </c>
      <c r="M33">
        <v>10573100</v>
      </c>
      <c r="N33">
        <v>10557560</v>
      </c>
      <c r="O33">
        <v>10514840</v>
      </c>
      <c r="P33">
        <v>10457300</v>
      </c>
      <c r="Q33" t="s">
        <v>24</v>
      </c>
      <c r="R33">
        <f t="shared" si="0"/>
        <v>10486624.285714285</v>
      </c>
    </row>
    <row r="34" spans="1:18" x14ac:dyDescent="0.35">
      <c r="A34" t="s">
        <v>56</v>
      </c>
      <c r="B34" t="s">
        <v>23</v>
      </c>
      <c r="C34">
        <v>5388720</v>
      </c>
      <c r="D34">
        <v>5378867</v>
      </c>
      <c r="E34">
        <v>5376912</v>
      </c>
      <c r="F34">
        <v>5373374</v>
      </c>
      <c r="G34">
        <v>5372280</v>
      </c>
      <c r="H34">
        <v>5372806</v>
      </c>
      <c r="I34">
        <v>5373054</v>
      </c>
      <c r="J34">
        <v>5374622</v>
      </c>
      <c r="K34">
        <v>5379232</v>
      </c>
      <c r="L34">
        <v>5386405</v>
      </c>
      <c r="M34">
        <v>5391428</v>
      </c>
      <c r="N34">
        <v>5398384</v>
      </c>
      <c r="O34">
        <v>5407579</v>
      </c>
      <c r="P34">
        <v>5415949</v>
      </c>
      <c r="Q34" t="s">
        <v>24</v>
      </c>
      <c r="R34">
        <f t="shared" si="0"/>
        <v>5384972.2857142854</v>
      </c>
    </row>
    <row r="35" spans="1:18" x14ac:dyDescent="0.35">
      <c r="A35" t="s">
        <v>57</v>
      </c>
      <c r="C35">
        <v>1990272</v>
      </c>
      <c r="D35">
        <v>1992035</v>
      </c>
      <c r="E35">
        <v>1995718</v>
      </c>
      <c r="F35">
        <v>1996773</v>
      </c>
      <c r="G35">
        <v>1997004</v>
      </c>
      <c r="H35">
        <v>2001114</v>
      </c>
      <c r="I35">
        <v>2008516</v>
      </c>
      <c r="J35">
        <v>2019406</v>
      </c>
      <c r="K35">
        <v>2022629</v>
      </c>
      <c r="L35">
        <v>2042335</v>
      </c>
      <c r="M35">
        <v>2049261</v>
      </c>
      <c r="N35">
        <v>2052496</v>
      </c>
      <c r="O35">
        <v>2056262</v>
      </c>
      <c r="P35">
        <v>2059114</v>
      </c>
      <c r="Q35">
        <v>2061623</v>
      </c>
      <c r="R35">
        <f t="shared" si="0"/>
        <v>2022970.5333333334</v>
      </c>
    </row>
    <row r="36" spans="1:18" x14ac:dyDescent="0.35">
      <c r="A36" t="s">
        <v>58</v>
      </c>
      <c r="B36" t="s">
        <v>23</v>
      </c>
      <c r="C36">
        <v>40554390</v>
      </c>
      <c r="D36">
        <v>40766050</v>
      </c>
      <c r="E36">
        <v>41423520</v>
      </c>
      <c r="F36">
        <v>42196230</v>
      </c>
      <c r="G36">
        <v>42859170</v>
      </c>
      <c r="H36">
        <v>43662610</v>
      </c>
      <c r="I36">
        <v>44360520</v>
      </c>
      <c r="J36">
        <v>45236000</v>
      </c>
      <c r="K36">
        <v>45983170</v>
      </c>
      <c r="L36">
        <v>46367550</v>
      </c>
      <c r="M36">
        <v>46562480</v>
      </c>
      <c r="N36">
        <v>46736260</v>
      </c>
      <c r="O36">
        <v>46766400</v>
      </c>
      <c r="P36">
        <v>46593240</v>
      </c>
      <c r="Q36">
        <v>46464050</v>
      </c>
      <c r="R36">
        <f t="shared" si="0"/>
        <v>44435442.666666664</v>
      </c>
    </row>
    <row r="37" spans="1:18" x14ac:dyDescent="0.35">
      <c r="A37" t="s">
        <v>59</v>
      </c>
      <c r="B37" t="s">
        <v>23</v>
      </c>
      <c r="C37">
        <v>8872109</v>
      </c>
      <c r="D37">
        <v>8895960</v>
      </c>
      <c r="E37">
        <v>8924958</v>
      </c>
      <c r="F37">
        <v>8958229</v>
      </c>
      <c r="G37">
        <v>8993531</v>
      </c>
      <c r="H37">
        <v>9029572</v>
      </c>
      <c r="I37">
        <v>9080504</v>
      </c>
      <c r="J37">
        <v>9148092</v>
      </c>
      <c r="K37">
        <v>9219637</v>
      </c>
      <c r="L37">
        <v>9298514</v>
      </c>
      <c r="M37">
        <v>9378126</v>
      </c>
      <c r="N37">
        <v>9449212</v>
      </c>
      <c r="O37">
        <v>9519374</v>
      </c>
      <c r="P37">
        <v>9609000</v>
      </c>
      <c r="Q37" t="s">
        <v>24</v>
      </c>
      <c r="R37">
        <f t="shared" si="0"/>
        <v>9169772.7142857146</v>
      </c>
    </row>
    <row r="38" spans="1:18" x14ac:dyDescent="0.35">
      <c r="A38" t="s">
        <v>60</v>
      </c>
      <c r="B38" t="s">
        <v>23</v>
      </c>
      <c r="C38">
        <v>7184250</v>
      </c>
      <c r="D38">
        <v>7226647</v>
      </c>
      <c r="E38">
        <v>7284754</v>
      </c>
      <c r="F38">
        <v>7339002</v>
      </c>
      <c r="G38">
        <v>7389626</v>
      </c>
      <c r="H38">
        <v>7437116</v>
      </c>
      <c r="I38">
        <v>7483935</v>
      </c>
      <c r="J38">
        <v>7551117</v>
      </c>
      <c r="K38">
        <v>7647676</v>
      </c>
      <c r="L38">
        <v>7744000</v>
      </c>
      <c r="M38">
        <v>7827970</v>
      </c>
      <c r="N38">
        <v>7912398</v>
      </c>
      <c r="O38" t="s">
        <v>24</v>
      </c>
      <c r="P38" t="s">
        <v>24</v>
      </c>
      <c r="Q38" t="s">
        <v>24</v>
      </c>
      <c r="R38">
        <f t="shared" si="0"/>
        <v>7502374.25</v>
      </c>
    </row>
    <row r="39" spans="1:18" x14ac:dyDescent="0.35">
      <c r="A39" t="s">
        <v>61</v>
      </c>
      <c r="B39" t="s">
        <v>23</v>
      </c>
      <c r="C39">
        <v>64268750</v>
      </c>
      <c r="D39">
        <v>65166330</v>
      </c>
      <c r="E39">
        <v>66002500</v>
      </c>
      <c r="F39">
        <v>66794550</v>
      </c>
      <c r="G39">
        <v>67598740</v>
      </c>
      <c r="H39">
        <v>68435380</v>
      </c>
      <c r="I39">
        <v>69295260</v>
      </c>
      <c r="J39">
        <v>70158110</v>
      </c>
      <c r="K39">
        <v>71051680</v>
      </c>
      <c r="L39">
        <v>72039210</v>
      </c>
      <c r="M39">
        <v>73142150</v>
      </c>
      <c r="N39">
        <v>74223630</v>
      </c>
      <c r="O39">
        <v>75175820</v>
      </c>
      <c r="P39">
        <v>76054620</v>
      </c>
      <c r="Q39" t="s">
        <v>24</v>
      </c>
      <c r="R39">
        <f t="shared" si="0"/>
        <v>69957623.571428567</v>
      </c>
    </row>
    <row r="40" spans="1:18" x14ac:dyDescent="0.35">
      <c r="A40" t="s">
        <v>62</v>
      </c>
      <c r="B40" t="s">
        <v>23</v>
      </c>
      <c r="C40">
        <v>58886000</v>
      </c>
      <c r="D40">
        <v>59113000</v>
      </c>
      <c r="E40">
        <v>58569630</v>
      </c>
      <c r="F40">
        <v>58838950</v>
      </c>
      <c r="G40">
        <v>59149120</v>
      </c>
      <c r="H40">
        <v>59591040</v>
      </c>
      <c r="I40">
        <v>60002570</v>
      </c>
      <c r="J40">
        <v>60481820</v>
      </c>
      <c r="K40">
        <v>60982380</v>
      </c>
      <c r="L40">
        <v>61423720</v>
      </c>
      <c r="M40">
        <v>61914640</v>
      </c>
      <c r="N40">
        <v>62435200</v>
      </c>
      <c r="O40">
        <v>62858800</v>
      </c>
      <c r="P40">
        <v>63237940</v>
      </c>
      <c r="Q40">
        <v>63650010</v>
      </c>
      <c r="R40">
        <f t="shared" si="0"/>
        <v>60742321.333333336</v>
      </c>
    </row>
    <row r="41" spans="1:18" x14ac:dyDescent="0.35">
      <c r="A41" t="s">
        <v>63</v>
      </c>
      <c r="B41" t="s">
        <v>23</v>
      </c>
      <c r="C41">
        <v>282162400</v>
      </c>
      <c r="D41">
        <v>284969000</v>
      </c>
      <c r="E41">
        <v>287625200</v>
      </c>
      <c r="F41">
        <v>290107900</v>
      </c>
      <c r="G41">
        <v>292805300</v>
      </c>
      <c r="H41">
        <v>295516600</v>
      </c>
      <c r="I41">
        <v>298379900</v>
      </c>
      <c r="J41">
        <v>301231200</v>
      </c>
      <c r="K41">
        <v>304094000</v>
      </c>
      <c r="L41">
        <v>306771500</v>
      </c>
      <c r="M41">
        <v>309347100</v>
      </c>
      <c r="N41">
        <v>311721600</v>
      </c>
      <c r="O41">
        <v>314112100</v>
      </c>
      <c r="P41">
        <v>316497500</v>
      </c>
      <c r="Q41">
        <v>318857100</v>
      </c>
      <c r="R41">
        <f t="shared" si="0"/>
        <v>300946560</v>
      </c>
    </row>
    <row r="42" spans="1:18" x14ac:dyDescent="0.35">
      <c r="A42" t="s">
        <v>104</v>
      </c>
      <c r="C42">
        <v>696876200</v>
      </c>
      <c r="D42">
        <v>701195300</v>
      </c>
      <c r="E42">
        <v>704523300</v>
      </c>
      <c r="F42">
        <v>708648000</v>
      </c>
      <c r="G42">
        <v>713008000</v>
      </c>
      <c r="H42">
        <v>717378800</v>
      </c>
      <c r="I42">
        <v>721644000</v>
      </c>
      <c r="J42">
        <v>726018200</v>
      </c>
      <c r="K42">
        <v>730328600</v>
      </c>
      <c r="L42">
        <v>734142700</v>
      </c>
      <c r="M42">
        <v>738623400</v>
      </c>
      <c r="N42">
        <v>741329200</v>
      </c>
      <c r="O42">
        <v>744222400</v>
      </c>
      <c r="P42">
        <v>747961100</v>
      </c>
      <c r="Q42" t="s">
        <v>24</v>
      </c>
      <c r="R42">
        <f t="shared" si="0"/>
        <v>723278514.28571427</v>
      </c>
    </row>
    <row r="43" spans="1:18" x14ac:dyDescent="0.35">
      <c r="A43" t="s">
        <v>105</v>
      </c>
      <c r="C43">
        <v>1152639000</v>
      </c>
      <c r="D43">
        <v>1160624000</v>
      </c>
      <c r="E43">
        <v>1168022000</v>
      </c>
      <c r="F43">
        <v>1176212000</v>
      </c>
      <c r="G43">
        <v>1184415000</v>
      </c>
      <c r="H43">
        <v>1192754000</v>
      </c>
      <c r="I43">
        <v>1201155000</v>
      </c>
      <c r="J43">
        <v>1210194000</v>
      </c>
      <c r="K43">
        <v>1219475000</v>
      </c>
      <c r="L43">
        <v>1227932000</v>
      </c>
      <c r="M43">
        <v>1236914000</v>
      </c>
      <c r="N43">
        <v>1243751000</v>
      </c>
      <c r="O43">
        <v>1250277000</v>
      </c>
      <c r="P43">
        <v>1257114000</v>
      </c>
      <c r="Q43" t="s">
        <v>24</v>
      </c>
      <c r="R43">
        <f t="shared" si="0"/>
        <v>1205819857.1428571</v>
      </c>
    </row>
    <row r="44" spans="1:18" x14ac:dyDescent="0.35">
      <c r="A44" t="s">
        <v>106</v>
      </c>
      <c r="C44">
        <v>6127700000</v>
      </c>
      <c r="D44">
        <v>6204147000</v>
      </c>
      <c r="E44">
        <v>6280854000</v>
      </c>
      <c r="F44">
        <v>6357992000</v>
      </c>
      <c r="G44">
        <v>6435705000</v>
      </c>
      <c r="H44">
        <v>6514095000</v>
      </c>
      <c r="I44">
        <v>6593228000</v>
      </c>
      <c r="J44">
        <v>6673106000</v>
      </c>
      <c r="K44">
        <v>6753649000</v>
      </c>
      <c r="L44">
        <v>6834722000</v>
      </c>
      <c r="M44">
        <v>6916184000</v>
      </c>
      <c r="N44">
        <v>6997999000</v>
      </c>
      <c r="O44">
        <v>7080072000</v>
      </c>
      <c r="P44">
        <v>7162120000</v>
      </c>
      <c r="Q44" t="s">
        <v>24</v>
      </c>
      <c r="R44">
        <f t="shared" si="0"/>
        <v>6637969500</v>
      </c>
    </row>
    <row r="45" spans="1:18" x14ac:dyDescent="0.35">
      <c r="A45" t="s">
        <v>107</v>
      </c>
      <c r="C45">
        <v>171279900</v>
      </c>
      <c r="D45">
        <v>173808000</v>
      </c>
      <c r="E45">
        <v>176303900</v>
      </c>
      <c r="F45">
        <v>178741400</v>
      </c>
      <c r="G45">
        <v>181105600</v>
      </c>
      <c r="H45">
        <v>183383200</v>
      </c>
      <c r="I45">
        <v>185564200</v>
      </c>
      <c r="J45">
        <v>187641700</v>
      </c>
      <c r="K45">
        <v>189612800</v>
      </c>
      <c r="L45">
        <v>191480600</v>
      </c>
      <c r="M45">
        <v>193252600</v>
      </c>
      <c r="N45">
        <v>194932700</v>
      </c>
      <c r="O45">
        <v>196526300</v>
      </c>
      <c r="P45" t="s">
        <v>24</v>
      </c>
      <c r="Q45" t="s">
        <v>24</v>
      </c>
      <c r="R45">
        <f t="shared" si="0"/>
        <v>184894838.46153846</v>
      </c>
    </row>
    <row r="46" spans="1:18" x14ac:dyDescent="0.35">
      <c r="A46" t="s">
        <v>108</v>
      </c>
      <c r="C46">
        <v>1280429000</v>
      </c>
      <c r="D46">
        <v>1287890000</v>
      </c>
      <c r="E46">
        <v>1295322000</v>
      </c>
      <c r="F46">
        <v>1302810000</v>
      </c>
      <c r="G46">
        <v>1310414000</v>
      </c>
      <c r="H46">
        <v>1318177000</v>
      </c>
      <c r="I46">
        <v>1326146000</v>
      </c>
      <c r="J46">
        <v>1334344000</v>
      </c>
      <c r="K46">
        <v>1342733000</v>
      </c>
      <c r="L46">
        <v>1351248000</v>
      </c>
      <c r="M46">
        <v>1359821000</v>
      </c>
      <c r="N46">
        <v>1368440000</v>
      </c>
      <c r="O46">
        <v>1377065000</v>
      </c>
      <c r="P46">
        <v>1385567000</v>
      </c>
      <c r="Q46" t="s">
        <v>24</v>
      </c>
      <c r="R46">
        <f t="shared" si="0"/>
        <v>1331457571.4285715</v>
      </c>
    </row>
    <row r="47" spans="1:18" x14ac:dyDescent="0.35">
      <c r="A47" t="s">
        <v>109</v>
      </c>
      <c r="C47">
        <v>40295560</v>
      </c>
      <c r="D47">
        <v>40813540</v>
      </c>
      <c r="E47">
        <v>41328820</v>
      </c>
      <c r="F47">
        <v>41848960</v>
      </c>
      <c r="G47">
        <v>42368490</v>
      </c>
      <c r="H47">
        <v>42888590</v>
      </c>
      <c r="I47">
        <v>43405960</v>
      </c>
      <c r="J47">
        <v>43926930</v>
      </c>
      <c r="K47">
        <v>44451150</v>
      </c>
      <c r="L47">
        <v>44978830</v>
      </c>
      <c r="M47">
        <v>45509580</v>
      </c>
      <c r="N47">
        <v>46044600</v>
      </c>
      <c r="O47">
        <v>46581820</v>
      </c>
      <c r="P47">
        <v>47121090</v>
      </c>
      <c r="Q47" t="s">
        <v>24</v>
      </c>
      <c r="R47">
        <f t="shared" si="0"/>
        <v>43683137.142857142</v>
      </c>
    </row>
    <row r="48" spans="1:18" x14ac:dyDescent="0.35">
      <c r="A48" t="s">
        <v>110</v>
      </c>
      <c r="C48">
        <v>1042262000</v>
      </c>
      <c r="D48">
        <v>1059501000</v>
      </c>
      <c r="E48">
        <v>1076706000</v>
      </c>
      <c r="F48">
        <v>1093787000</v>
      </c>
      <c r="G48">
        <v>1110626000</v>
      </c>
      <c r="H48">
        <v>1127144000</v>
      </c>
      <c r="I48">
        <v>1143289000</v>
      </c>
      <c r="J48">
        <v>1159095000</v>
      </c>
      <c r="K48">
        <v>1174662000</v>
      </c>
      <c r="L48">
        <v>1190138000</v>
      </c>
      <c r="M48">
        <v>1205625000</v>
      </c>
      <c r="N48">
        <v>1221156000</v>
      </c>
      <c r="O48">
        <v>1236687000</v>
      </c>
      <c r="P48">
        <v>1252140000</v>
      </c>
      <c r="Q48" t="s">
        <v>24</v>
      </c>
      <c r="R48">
        <f t="shared" si="0"/>
        <v>1149487000</v>
      </c>
    </row>
    <row r="49" spans="1:18" x14ac:dyDescent="0.35">
      <c r="A49" t="s">
        <v>111</v>
      </c>
      <c r="C49">
        <v>208938700</v>
      </c>
      <c r="D49">
        <v>211970400</v>
      </c>
      <c r="E49">
        <v>215038300</v>
      </c>
      <c r="F49">
        <v>218145600</v>
      </c>
      <c r="G49">
        <v>221293800</v>
      </c>
      <c r="H49">
        <v>224480900</v>
      </c>
      <c r="I49">
        <v>227709800</v>
      </c>
      <c r="J49">
        <v>230972800</v>
      </c>
      <c r="K49">
        <v>234243500</v>
      </c>
      <c r="L49">
        <v>237486900</v>
      </c>
      <c r="M49">
        <v>240676500</v>
      </c>
      <c r="N49">
        <v>243801600</v>
      </c>
      <c r="O49">
        <v>246864200</v>
      </c>
      <c r="P49">
        <v>249865600</v>
      </c>
      <c r="Q49" t="s">
        <v>24</v>
      </c>
      <c r="R49">
        <f t="shared" si="0"/>
        <v>229392042.85714287</v>
      </c>
    </row>
    <row r="50" spans="1:18" x14ac:dyDescent="0.35">
      <c r="A50" t="s">
        <v>112</v>
      </c>
      <c r="C50">
        <v>146597000</v>
      </c>
      <c r="D50">
        <v>145976000</v>
      </c>
      <c r="E50">
        <v>145306000</v>
      </c>
      <c r="F50">
        <v>144649000</v>
      </c>
      <c r="G50">
        <v>144067000</v>
      </c>
      <c r="H50">
        <v>143519000</v>
      </c>
      <c r="I50">
        <v>143050000</v>
      </c>
      <c r="J50">
        <v>142805000</v>
      </c>
      <c r="K50">
        <v>142742000</v>
      </c>
      <c r="L50">
        <v>142785000</v>
      </c>
      <c r="M50">
        <v>142849000</v>
      </c>
      <c r="N50">
        <v>142961000</v>
      </c>
      <c r="O50">
        <v>143207000</v>
      </c>
      <c r="P50">
        <v>143507000</v>
      </c>
      <c r="Q50" t="s">
        <v>24</v>
      </c>
      <c r="R50">
        <f t="shared" si="0"/>
        <v>143858571.42857143</v>
      </c>
    </row>
    <row r="51" spans="1:18" x14ac:dyDescent="0.35">
      <c r="A51" t="s">
        <v>113</v>
      </c>
      <c r="C51">
        <v>44846290</v>
      </c>
      <c r="D51">
        <v>45513220</v>
      </c>
      <c r="E51">
        <v>46187790</v>
      </c>
      <c r="F51">
        <v>46869030</v>
      </c>
      <c r="G51">
        <v>47553020</v>
      </c>
      <c r="H51">
        <v>48235290</v>
      </c>
      <c r="I51">
        <v>48919360</v>
      </c>
      <c r="J51">
        <v>49602780</v>
      </c>
      <c r="K51">
        <v>50267490</v>
      </c>
      <c r="L51">
        <v>50889540</v>
      </c>
      <c r="M51">
        <v>51452350</v>
      </c>
      <c r="N51">
        <v>51949040</v>
      </c>
      <c r="O51">
        <v>52385920</v>
      </c>
      <c r="P51" t="s">
        <v>24</v>
      </c>
      <c r="Q51" t="s">
        <v>24</v>
      </c>
      <c r="R51">
        <f t="shared" si="0"/>
        <v>48820855.384615384</v>
      </c>
    </row>
    <row r="52" spans="1:18" x14ac:dyDescent="0.35">
      <c r="A52" t="s">
        <v>114</v>
      </c>
    </row>
    <row r="53" spans="1:18" x14ac:dyDescent="0.35">
      <c r="A53" t="s">
        <v>83</v>
      </c>
    </row>
    <row r="54" spans="1:18" x14ac:dyDescent="0.35">
      <c r="A54" t="s">
        <v>84</v>
      </c>
      <c r="B54" t="s">
        <v>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CD25-0C23-4007-9A51-476223EF5F40}">
  <dimension ref="A5:L139"/>
  <sheetViews>
    <sheetView topLeftCell="A89" workbookViewId="0">
      <selection activeCell="G98" sqref="G98:G126"/>
    </sheetView>
  </sheetViews>
  <sheetFormatPr defaultRowHeight="14.5" x14ac:dyDescent="0.35"/>
  <sheetData>
    <row r="5" spans="1:12" ht="29" x14ac:dyDescent="0.35">
      <c r="A5" s="2" t="s">
        <v>126</v>
      </c>
      <c r="B5" s="10">
        <v>2050912</v>
      </c>
      <c r="C5" s="2" t="s">
        <v>127</v>
      </c>
      <c r="D5" s="10">
        <v>28</v>
      </c>
      <c r="E5" s="2" t="s">
        <v>128</v>
      </c>
      <c r="F5" s="10">
        <v>5</v>
      </c>
      <c r="G5" s="2" t="s">
        <v>129</v>
      </c>
      <c r="H5" s="10">
        <v>28</v>
      </c>
      <c r="I5" s="2" t="s">
        <v>130</v>
      </c>
      <c r="J5" s="10">
        <v>0</v>
      </c>
      <c r="K5" s="2" t="s">
        <v>131</v>
      </c>
      <c r="L5" s="10" t="s">
        <v>132</v>
      </c>
    </row>
    <row r="7" spans="1:12" x14ac:dyDescent="0.35">
      <c r="A7" s="4" t="s">
        <v>133</v>
      </c>
      <c r="B7" s="5" t="s">
        <v>134</v>
      </c>
      <c r="C7" s="5" t="s">
        <v>135</v>
      </c>
      <c r="D7" s="5" t="s">
        <v>136</v>
      </c>
      <c r="E7" s="5" t="s">
        <v>137</v>
      </c>
      <c r="F7" s="5" t="s">
        <v>138</v>
      </c>
      <c r="G7" s="5" t="s">
        <v>139</v>
      </c>
    </row>
    <row r="8" spans="1:12" x14ac:dyDescent="0.35">
      <c r="A8" s="5" t="s">
        <v>140</v>
      </c>
      <c r="B8" s="4">
        <v>17</v>
      </c>
      <c r="C8" s="4">
        <v>14</v>
      </c>
      <c r="D8" s="4">
        <v>16</v>
      </c>
      <c r="E8" s="4">
        <v>25</v>
      </c>
      <c r="F8" s="4">
        <v>15</v>
      </c>
      <c r="G8" s="4">
        <v>1000</v>
      </c>
    </row>
    <row r="9" spans="1:12" x14ac:dyDescent="0.35">
      <c r="A9" s="5" t="s">
        <v>141</v>
      </c>
      <c r="B9" s="4">
        <v>15</v>
      </c>
      <c r="C9" s="4">
        <v>19</v>
      </c>
      <c r="D9" s="4">
        <v>19</v>
      </c>
      <c r="E9" s="4">
        <v>7</v>
      </c>
      <c r="F9" s="4">
        <v>19</v>
      </c>
      <c r="G9" s="4">
        <v>1000</v>
      </c>
    </row>
    <row r="10" spans="1:12" x14ac:dyDescent="0.35">
      <c r="A10" s="5" t="s">
        <v>142</v>
      </c>
      <c r="B10" s="4">
        <v>18</v>
      </c>
      <c r="C10" s="4">
        <v>16</v>
      </c>
      <c r="D10" s="4">
        <v>17</v>
      </c>
      <c r="E10" s="4">
        <v>13</v>
      </c>
      <c r="F10" s="4">
        <v>17</v>
      </c>
      <c r="G10" s="4">
        <v>1000</v>
      </c>
    </row>
    <row r="11" spans="1:12" x14ac:dyDescent="0.35">
      <c r="A11" s="5" t="s">
        <v>143</v>
      </c>
      <c r="B11" s="4">
        <v>13</v>
      </c>
      <c r="C11" s="4">
        <v>9</v>
      </c>
      <c r="D11" s="4">
        <v>12</v>
      </c>
      <c r="E11" s="4">
        <v>26</v>
      </c>
      <c r="F11" s="4">
        <v>11</v>
      </c>
      <c r="G11" s="4">
        <v>1000</v>
      </c>
    </row>
    <row r="12" spans="1:12" x14ac:dyDescent="0.35">
      <c r="A12" s="5" t="s">
        <v>144</v>
      </c>
      <c r="B12" s="4">
        <v>11</v>
      </c>
      <c r="C12" s="4">
        <v>10</v>
      </c>
      <c r="D12" s="4">
        <v>10</v>
      </c>
      <c r="E12" s="4">
        <v>9</v>
      </c>
      <c r="F12" s="4">
        <v>10</v>
      </c>
      <c r="G12" s="4">
        <v>1000</v>
      </c>
    </row>
    <row r="13" spans="1:12" x14ac:dyDescent="0.35">
      <c r="A13" s="5" t="s">
        <v>145</v>
      </c>
      <c r="B13" s="4">
        <v>14</v>
      </c>
      <c r="C13" s="4">
        <v>15</v>
      </c>
      <c r="D13" s="4">
        <v>14</v>
      </c>
      <c r="E13" s="4">
        <v>8</v>
      </c>
      <c r="F13" s="4">
        <v>12</v>
      </c>
      <c r="G13" s="4">
        <v>1000</v>
      </c>
    </row>
    <row r="14" spans="1:12" x14ac:dyDescent="0.35">
      <c r="A14" s="5" t="s">
        <v>146</v>
      </c>
      <c r="B14" s="4">
        <v>3</v>
      </c>
      <c r="C14" s="4">
        <v>3</v>
      </c>
      <c r="D14" s="4">
        <v>2</v>
      </c>
      <c r="E14" s="4">
        <v>1</v>
      </c>
      <c r="F14" s="4">
        <v>2</v>
      </c>
      <c r="G14" s="4">
        <v>1000</v>
      </c>
    </row>
    <row r="15" spans="1:12" x14ac:dyDescent="0.35">
      <c r="A15" s="5" t="s">
        <v>147</v>
      </c>
      <c r="B15" s="4">
        <v>5</v>
      </c>
      <c r="C15" s="4">
        <v>5</v>
      </c>
      <c r="D15" s="4">
        <v>5</v>
      </c>
      <c r="E15" s="4">
        <v>15</v>
      </c>
      <c r="F15" s="4">
        <v>5</v>
      </c>
      <c r="G15" s="4">
        <v>1000</v>
      </c>
    </row>
    <row r="16" spans="1:12" x14ac:dyDescent="0.35">
      <c r="A16" s="5" t="s">
        <v>148</v>
      </c>
      <c r="B16" s="4">
        <v>8</v>
      </c>
      <c r="C16" s="4">
        <v>12</v>
      </c>
      <c r="D16" s="4">
        <v>8</v>
      </c>
      <c r="E16" s="4">
        <v>4</v>
      </c>
      <c r="F16" s="4">
        <v>9</v>
      </c>
      <c r="G16" s="4">
        <v>1000</v>
      </c>
    </row>
    <row r="17" spans="1:7" x14ac:dyDescent="0.35">
      <c r="A17" s="5" t="s">
        <v>149</v>
      </c>
      <c r="B17" s="4">
        <v>4</v>
      </c>
      <c r="C17" s="4">
        <v>2</v>
      </c>
      <c r="D17" s="4">
        <v>3</v>
      </c>
      <c r="E17" s="4">
        <v>10</v>
      </c>
      <c r="F17" s="4">
        <v>3</v>
      </c>
      <c r="G17" s="4">
        <v>1000</v>
      </c>
    </row>
    <row r="18" spans="1:7" x14ac:dyDescent="0.35">
      <c r="A18" s="5" t="s">
        <v>150</v>
      </c>
      <c r="B18" s="4">
        <v>20</v>
      </c>
      <c r="C18" s="4">
        <v>21</v>
      </c>
      <c r="D18" s="4">
        <v>21</v>
      </c>
      <c r="E18" s="4">
        <v>24</v>
      </c>
      <c r="F18" s="4">
        <v>22</v>
      </c>
      <c r="G18" s="4">
        <v>1000</v>
      </c>
    </row>
    <row r="19" spans="1:7" x14ac:dyDescent="0.35">
      <c r="A19" s="5" t="s">
        <v>151</v>
      </c>
      <c r="B19" s="4">
        <v>6</v>
      </c>
      <c r="C19" s="4">
        <v>6</v>
      </c>
      <c r="D19" s="4">
        <v>6</v>
      </c>
      <c r="E19" s="4">
        <v>6</v>
      </c>
      <c r="F19" s="4">
        <v>6</v>
      </c>
      <c r="G19" s="4">
        <v>1000</v>
      </c>
    </row>
    <row r="20" spans="1:7" x14ac:dyDescent="0.35">
      <c r="A20" s="5" t="s">
        <v>152</v>
      </c>
      <c r="B20" s="4">
        <v>27</v>
      </c>
      <c r="C20" s="4">
        <v>27</v>
      </c>
      <c r="D20" s="4">
        <v>27</v>
      </c>
      <c r="E20" s="4">
        <v>20</v>
      </c>
      <c r="F20" s="4">
        <v>27</v>
      </c>
      <c r="G20" s="4">
        <v>1000</v>
      </c>
    </row>
    <row r="21" spans="1:7" x14ac:dyDescent="0.35">
      <c r="A21" s="5" t="s">
        <v>153</v>
      </c>
      <c r="B21" s="4">
        <v>12</v>
      </c>
      <c r="C21" s="4">
        <v>8</v>
      </c>
      <c r="D21" s="4">
        <v>9</v>
      </c>
      <c r="E21" s="4">
        <v>27</v>
      </c>
      <c r="F21" s="4">
        <v>8</v>
      </c>
      <c r="G21" s="4">
        <v>1000</v>
      </c>
    </row>
    <row r="22" spans="1:7" x14ac:dyDescent="0.35">
      <c r="A22" s="5" t="s">
        <v>154</v>
      </c>
      <c r="B22" s="4">
        <v>10</v>
      </c>
      <c r="C22" s="4">
        <v>7</v>
      </c>
      <c r="D22" s="4">
        <v>7</v>
      </c>
      <c r="E22" s="4">
        <v>14</v>
      </c>
      <c r="F22" s="4">
        <v>7</v>
      </c>
      <c r="G22" s="4">
        <v>1000</v>
      </c>
    </row>
    <row r="23" spans="1:7" x14ac:dyDescent="0.35">
      <c r="A23" s="5" t="s">
        <v>155</v>
      </c>
      <c r="B23" s="4">
        <v>16</v>
      </c>
      <c r="C23" s="4">
        <v>11</v>
      </c>
      <c r="D23" s="4">
        <v>15</v>
      </c>
      <c r="E23" s="4">
        <v>17</v>
      </c>
      <c r="F23" s="4">
        <v>14</v>
      </c>
      <c r="G23" s="4">
        <v>1000</v>
      </c>
    </row>
    <row r="24" spans="1:7" x14ac:dyDescent="0.35">
      <c r="A24" s="5" t="s">
        <v>156</v>
      </c>
      <c r="B24" s="4">
        <v>21</v>
      </c>
      <c r="C24" s="4">
        <v>23</v>
      </c>
      <c r="D24" s="4">
        <v>22</v>
      </c>
      <c r="E24" s="4">
        <v>12</v>
      </c>
      <c r="F24" s="4">
        <v>21</v>
      </c>
      <c r="G24" s="4">
        <v>1000</v>
      </c>
    </row>
    <row r="25" spans="1:7" x14ac:dyDescent="0.35">
      <c r="A25" s="5" t="s">
        <v>157</v>
      </c>
      <c r="B25" s="4">
        <v>7</v>
      </c>
      <c r="C25" s="4">
        <v>13</v>
      </c>
      <c r="D25" s="4">
        <v>11</v>
      </c>
      <c r="E25" s="4">
        <v>2</v>
      </c>
      <c r="F25" s="4">
        <v>13</v>
      </c>
      <c r="G25" s="4">
        <v>1000</v>
      </c>
    </row>
    <row r="26" spans="1:7" x14ac:dyDescent="0.35">
      <c r="A26" s="5" t="s">
        <v>158</v>
      </c>
      <c r="B26" s="4">
        <v>19</v>
      </c>
      <c r="C26" s="4">
        <v>17</v>
      </c>
      <c r="D26" s="4">
        <v>18</v>
      </c>
      <c r="E26" s="4">
        <v>19</v>
      </c>
      <c r="F26" s="4">
        <v>18</v>
      </c>
      <c r="G26" s="4">
        <v>1000</v>
      </c>
    </row>
    <row r="27" spans="1:7" x14ac:dyDescent="0.35">
      <c r="A27" s="5" t="s">
        <v>159</v>
      </c>
      <c r="B27" s="4">
        <v>9</v>
      </c>
      <c r="C27" s="4">
        <v>18</v>
      </c>
      <c r="D27" s="4">
        <v>13</v>
      </c>
      <c r="E27" s="4">
        <v>5</v>
      </c>
      <c r="F27" s="4">
        <v>16</v>
      </c>
      <c r="G27" s="4">
        <v>1000</v>
      </c>
    </row>
    <row r="28" spans="1:7" x14ac:dyDescent="0.35">
      <c r="A28" s="5" t="s">
        <v>160</v>
      </c>
      <c r="B28" s="4">
        <v>2</v>
      </c>
      <c r="C28" s="4">
        <v>4</v>
      </c>
      <c r="D28" s="4">
        <v>4</v>
      </c>
      <c r="E28" s="4">
        <v>3</v>
      </c>
      <c r="F28" s="4">
        <v>4</v>
      </c>
      <c r="G28" s="4">
        <v>1000</v>
      </c>
    </row>
    <row r="29" spans="1:7" x14ac:dyDescent="0.35">
      <c r="A29" s="5" t="s">
        <v>161</v>
      </c>
      <c r="B29" s="4">
        <v>1</v>
      </c>
      <c r="C29" s="4">
        <v>1</v>
      </c>
      <c r="D29" s="4">
        <v>1</v>
      </c>
      <c r="E29" s="4">
        <v>28</v>
      </c>
      <c r="F29" s="4">
        <v>1</v>
      </c>
      <c r="G29" s="4">
        <v>1000</v>
      </c>
    </row>
    <row r="30" spans="1:7" x14ac:dyDescent="0.35">
      <c r="A30" s="5" t="s">
        <v>162</v>
      </c>
      <c r="B30" s="4">
        <v>23</v>
      </c>
      <c r="C30" s="4">
        <v>25</v>
      </c>
      <c r="D30" s="4">
        <v>24</v>
      </c>
      <c r="E30" s="4">
        <v>11</v>
      </c>
      <c r="F30" s="4">
        <v>24</v>
      </c>
      <c r="G30" s="4">
        <v>1000</v>
      </c>
    </row>
    <row r="31" spans="1:7" x14ac:dyDescent="0.35">
      <c r="A31" s="5" t="s">
        <v>163</v>
      </c>
      <c r="B31" s="4">
        <v>22</v>
      </c>
      <c r="C31" s="4">
        <v>20</v>
      </c>
      <c r="D31" s="4">
        <v>20</v>
      </c>
      <c r="E31" s="4">
        <v>21</v>
      </c>
      <c r="F31" s="4">
        <v>20</v>
      </c>
      <c r="G31" s="4">
        <v>1000</v>
      </c>
    </row>
    <row r="32" spans="1:7" x14ac:dyDescent="0.35">
      <c r="A32" s="5" t="s">
        <v>164</v>
      </c>
      <c r="B32" s="4">
        <v>24</v>
      </c>
      <c r="C32" s="4">
        <v>22</v>
      </c>
      <c r="D32" s="4">
        <v>23</v>
      </c>
      <c r="E32" s="4">
        <v>22</v>
      </c>
      <c r="F32" s="4">
        <v>23</v>
      </c>
      <c r="G32" s="4">
        <v>1000</v>
      </c>
    </row>
    <row r="33" spans="1:7" x14ac:dyDescent="0.35">
      <c r="A33" s="5" t="s">
        <v>165</v>
      </c>
      <c r="B33" s="4">
        <v>25</v>
      </c>
      <c r="C33" s="4">
        <v>24</v>
      </c>
      <c r="D33" s="4">
        <v>25</v>
      </c>
      <c r="E33" s="4">
        <v>18</v>
      </c>
      <c r="F33" s="4">
        <v>25</v>
      </c>
      <c r="G33" s="4">
        <v>1000</v>
      </c>
    </row>
    <row r="34" spans="1:7" x14ac:dyDescent="0.35">
      <c r="A34" s="5" t="s">
        <v>166</v>
      </c>
      <c r="B34" s="4">
        <v>28</v>
      </c>
      <c r="C34" s="4">
        <v>28</v>
      </c>
      <c r="D34" s="4">
        <v>28</v>
      </c>
      <c r="E34" s="4">
        <v>23</v>
      </c>
      <c r="F34" s="4">
        <v>28</v>
      </c>
      <c r="G34" s="4">
        <v>1000</v>
      </c>
    </row>
    <row r="35" spans="1:7" x14ac:dyDescent="0.35">
      <c r="A35" s="5" t="s">
        <v>167</v>
      </c>
      <c r="B35" s="4">
        <v>26</v>
      </c>
      <c r="C35" s="4">
        <v>26</v>
      </c>
      <c r="D35" s="4">
        <v>26</v>
      </c>
      <c r="E35" s="4">
        <v>16</v>
      </c>
      <c r="F35" s="4">
        <v>26</v>
      </c>
      <c r="G35" s="4">
        <v>1000</v>
      </c>
    </row>
    <row r="37" spans="1:7" ht="29" x14ac:dyDescent="0.35">
      <c r="A37" s="4" t="s">
        <v>168</v>
      </c>
      <c r="B37" s="5" t="s">
        <v>134</v>
      </c>
      <c r="C37" s="5" t="s">
        <v>135</v>
      </c>
      <c r="D37" s="5" t="s">
        <v>136</v>
      </c>
      <c r="E37" s="5" t="s">
        <v>137</v>
      </c>
      <c r="F37" s="5" t="s">
        <v>138</v>
      </c>
    </row>
    <row r="38" spans="1:7" ht="43.5" x14ac:dyDescent="0.35">
      <c r="A38" s="5" t="s">
        <v>169</v>
      </c>
      <c r="B38" s="4" t="s">
        <v>170</v>
      </c>
      <c r="C38" s="4" t="s">
        <v>171</v>
      </c>
      <c r="D38" s="4" t="s">
        <v>172</v>
      </c>
      <c r="E38" s="4" t="s">
        <v>173</v>
      </c>
      <c r="F38" s="4" t="s">
        <v>172</v>
      </c>
    </row>
    <row r="39" spans="1:7" ht="43.5" x14ac:dyDescent="0.35">
      <c r="A39" s="5" t="s">
        <v>174</v>
      </c>
      <c r="B39" s="4" t="s">
        <v>175</v>
      </c>
      <c r="C39" s="4" t="s">
        <v>176</v>
      </c>
      <c r="D39" s="4" t="s">
        <v>177</v>
      </c>
      <c r="E39" s="4" t="s">
        <v>178</v>
      </c>
      <c r="F39" s="4" t="s">
        <v>177</v>
      </c>
    </row>
    <row r="40" spans="1:7" ht="43.5" x14ac:dyDescent="0.35">
      <c r="A40" s="5" t="s">
        <v>179</v>
      </c>
      <c r="B40" s="4" t="s">
        <v>180</v>
      </c>
      <c r="C40" s="4" t="s">
        <v>181</v>
      </c>
      <c r="D40" s="4" t="s">
        <v>181</v>
      </c>
      <c r="E40" s="4" t="s">
        <v>182</v>
      </c>
      <c r="F40" s="4" t="s">
        <v>181</v>
      </c>
    </row>
    <row r="41" spans="1:7" ht="43.5" x14ac:dyDescent="0.35">
      <c r="A41" s="5" t="s">
        <v>183</v>
      </c>
      <c r="B41" s="4" t="s">
        <v>184</v>
      </c>
      <c r="C41" s="4" t="s">
        <v>185</v>
      </c>
      <c r="D41" s="4" t="s">
        <v>185</v>
      </c>
      <c r="E41" s="4" t="s">
        <v>186</v>
      </c>
      <c r="F41" s="4" t="s">
        <v>185</v>
      </c>
    </row>
    <row r="42" spans="1:7" ht="43.5" x14ac:dyDescent="0.35">
      <c r="A42" s="5" t="s">
        <v>187</v>
      </c>
      <c r="B42" s="4" t="s">
        <v>188</v>
      </c>
      <c r="C42" s="4" t="s">
        <v>189</v>
      </c>
      <c r="D42" s="4" t="s">
        <v>189</v>
      </c>
      <c r="E42" s="4" t="s">
        <v>190</v>
      </c>
      <c r="F42" s="4" t="s">
        <v>189</v>
      </c>
    </row>
    <row r="43" spans="1:7" ht="43.5" x14ac:dyDescent="0.35">
      <c r="A43" s="5" t="s">
        <v>191</v>
      </c>
      <c r="B43" s="4" t="s">
        <v>192</v>
      </c>
      <c r="C43" s="4" t="s">
        <v>193</v>
      </c>
      <c r="D43" s="4" t="s">
        <v>193</v>
      </c>
      <c r="E43" s="4" t="s">
        <v>194</v>
      </c>
      <c r="F43" s="4" t="s">
        <v>193</v>
      </c>
    </row>
    <row r="44" spans="1:7" ht="43.5" x14ac:dyDescent="0.35">
      <c r="A44" s="5" t="s">
        <v>195</v>
      </c>
      <c r="B44" s="4" t="s">
        <v>196</v>
      </c>
      <c r="C44" s="4" t="s">
        <v>197</v>
      </c>
      <c r="D44" s="4" t="s">
        <v>197</v>
      </c>
      <c r="E44" s="4" t="s">
        <v>198</v>
      </c>
      <c r="F44" s="4" t="s">
        <v>197</v>
      </c>
    </row>
    <row r="45" spans="1:7" ht="43.5" x14ac:dyDescent="0.35">
      <c r="A45" s="5" t="s">
        <v>199</v>
      </c>
      <c r="B45" s="4" t="s">
        <v>200</v>
      </c>
      <c r="C45" s="4" t="s">
        <v>201</v>
      </c>
      <c r="D45" s="4" t="s">
        <v>201</v>
      </c>
      <c r="E45" s="4" t="s">
        <v>202</v>
      </c>
      <c r="F45" s="4" t="s">
        <v>201</v>
      </c>
    </row>
    <row r="46" spans="1:7" ht="43.5" x14ac:dyDescent="0.35">
      <c r="A46" s="5" t="s">
        <v>203</v>
      </c>
      <c r="B46" s="4" t="s">
        <v>204</v>
      </c>
      <c r="C46" s="4" t="s">
        <v>205</v>
      </c>
      <c r="D46" s="4" t="s">
        <v>205</v>
      </c>
      <c r="E46" s="4" t="s">
        <v>206</v>
      </c>
      <c r="F46" s="4" t="s">
        <v>205</v>
      </c>
    </row>
    <row r="47" spans="1:7" ht="43.5" x14ac:dyDescent="0.35">
      <c r="A47" s="5" t="s">
        <v>207</v>
      </c>
      <c r="B47" s="4" t="s">
        <v>208</v>
      </c>
      <c r="C47" s="4" t="s">
        <v>209</v>
      </c>
      <c r="D47" s="4" t="s">
        <v>209</v>
      </c>
      <c r="E47" s="4" t="s">
        <v>210</v>
      </c>
      <c r="F47" s="4" t="s">
        <v>209</v>
      </c>
    </row>
    <row r="48" spans="1:7" ht="43.5" x14ac:dyDescent="0.35">
      <c r="A48" s="5" t="s">
        <v>211</v>
      </c>
      <c r="B48" s="4" t="s">
        <v>212</v>
      </c>
      <c r="C48" s="4" t="s">
        <v>213</v>
      </c>
      <c r="D48" s="4" t="s">
        <v>213</v>
      </c>
      <c r="E48" s="4" t="s">
        <v>214</v>
      </c>
      <c r="F48" s="4" t="s">
        <v>213</v>
      </c>
    </row>
    <row r="49" spans="1:6" ht="43.5" x14ac:dyDescent="0.35">
      <c r="A49" s="5" t="s">
        <v>215</v>
      </c>
      <c r="B49" s="4" t="s">
        <v>216</v>
      </c>
      <c r="C49" s="4" t="s">
        <v>217</v>
      </c>
      <c r="D49" s="4" t="s">
        <v>217</v>
      </c>
      <c r="E49" s="4" t="s">
        <v>218</v>
      </c>
      <c r="F49" s="4" t="s">
        <v>217</v>
      </c>
    </row>
    <row r="50" spans="1:6" ht="43.5" x14ac:dyDescent="0.35">
      <c r="A50" s="5" t="s">
        <v>219</v>
      </c>
      <c r="B50" s="4" t="s">
        <v>220</v>
      </c>
      <c r="C50" s="4" t="s">
        <v>221</v>
      </c>
      <c r="D50" s="4" t="s">
        <v>221</v>
      </c>
      <c r="E50" s="4" t="s">
        <v>222</v>
      </c>
      <c r="F50" s="4" t="s">
        <v>221</v>
      </c>
    </row>
    <row r="51" spans="1:6" ht="43.5" x14ac:dyDescent="0.35">
      <c r="A51" s="5" t="s">
        <v>223</v>
      </c>
      <c r="B51" s="4" t="s">
        <v>224</v>
      </c>
      <c r="C51" s="4" t="s">
        <v>225</v>
      </c>
      <c r="D51" s="4" t="s">
        <v>225</v>
      </c>
      <c r="E51" s="4" t="s">
        <v>226</v>
      </c>
      <c r="F51" s="4" t="s">
        <v>225</v>
      </c>
    </row>
    <row r="52" spans="1:6" ht="43.5" x14ac:dyDescent="0.35">
      <c r="A52" s="5" t="s">
        <v>227</v>
      </c>
      <c r="B52" s="4" t="s">
        <v>228</v>
      </c>
      <c r="C52" s="4" t="s">
        <v>229</v>
      </c>
      <c r="D52" s="4" t="s">
        <v>229</v>
      </c>
      <c r="E52" s="4" t="s">
        <v>230</v>
      </c>
      <c r="F52" s="4" t="s">
        <v>229</v>
      </c>
    </row>
    <row r="53" spans="1:6" ht="43.5" x14ac:dyDescent="0.35">
      <c r="A53" s="5" t="s">
        <v>231</v>
      </c>
      <c r="B53" s="4" t="s">
        <v>232</v>
      </c>
      <c r="C53" s="4" t="s">
        <v>233</v>
      </c>
      <c r="D53" s="4" t="s">
        <v>233</v>
      </c>
      <c r="E53" s="4" t="s">
        <v>234</v>
      </c>
      <c r="F53" s="4" t="s">
        <v>233</v>
      </c>
    </row>
    <row r="54" spans="1:6" ht="43.5" x14ac:dyDescent="0.35">
      <c r="A54" s="5" t="s">
        <v>235</v>
      </c>
      <c r="B54" s="4" t="s">
        <v>236</v>
      </c>
      <c r="C54" s="4" t="s">
        <v>237</v>
      </c>
      <c r="D54" s="4" t="s">
        <v>237</v>
      </c>
      <c r="E54" s="4" t="s">
        <v>238</v>
      </c>
      <c r="F54" s="4" t="s">
        <v>237</v>
      </c>
    </row>
    <row r="55" spans="1:6" ht="43.5" x14ac:dyDescent="0.35">
      <c r="A55" s="5" t="s">
        <v>239</v>
      </c>
      <c r="B55" s="4" t="s">
        <v>240</v>
      </c>
      <c r="C55" s="4" t="s">
        <v>241</v>
      </c>
      <c r="D55" s="4" t="s">
        <v>241</v>
      </c>
      <c r="E55" s="4" t="s">
        <v>242</v>
      </c>
      <c r="F55" s="4" t="s">
        <v>241</v>
      </c>
    </row>
    <row r="56" spans="1:6" ht="43.5" x14ac:dyDescent="0.35">
      <c r="A56" s="5" t="s">
        <v>243</v>
      </c>
      <c r="B56" s="4" t="s">
        <v>244</v>
      </c>
      <c r="C56" s="4" t="s">
        <v>245</v>
      </c>
      <c r="D56" s="4" t="s">
        <v>245</v>
      </c>
      <c r="E56" s="4" t="s">
        <v>246</v>
      </c>
      <c r="F56" s="4" t="s">
        <v>245</v>
      </c>
    </row>
    <row r="57" spans="1:6" ht="43.5" x14ac:dyDescent="0.35">
      <c r="A57" s="5" t="s">
        <v>247</v>
      </c>
      <c r="B57" s="4" t="s">
        <v>248</v>
      </c>
      <c r="C57" s="4" t="s">
        <v>249</v>
      </c>
      <c r="D57" s="4" t="s">
        <v>249</v>
      </c>
      <c r="E57" s="4" t="s">
        <v>250</v>
      </c>
      <c r="F57" s="4" t="s">
        <v>249</v>
      </c>
    </row>
    <row r="58" spans="1:6" ht="43.5" x14ac:dyDescent="0.35">
      <c r="A58" s="5" t="s">
        <v>251</v>
      </c>
      <c r="B58" s="4" t="s">
        <v>252</v>
      </c>
      <c r="C58" s="4" t="s">
        <v>253</v>
      </c>
      <c r="D58" s="4" t="s">
        <v>253</v>
      </c>
      <c r="E58" s="4" t="s">
        <v>254</v>
      </c>
      <c r="F58" s="4" t="s">
        <v>253</v>
      </c>
    </row>
    <row r="59" spans="1:6" ht="43.5" x14ac:dyDescent="0.35">
      <c r="A59" s="5" t="s">
        <v>255</v>
      </c>
      <c r="B59" s="4" t="s">
        <v>256</v>
      </c>
      <c r="C59" s="4" t="s">
        <v>257</v>
      </c>
      <c r="D59" s="4" t="s">
        <v>257</v>
      </c>
      <c r="E59" s="4" t="s">
        <v>258</v>
      </c>
      <c r="F59" s="4" t="s">
        <v>257</v>
      </c>
    </row>
    <row r="60" spans="1:6" ht="43.5" x14ac:dyDescent="0.35">
      <c r="A60" s="5" t="s">
        <v>259</v>
      </c>
      <c r="B60" s="4" t="s">
        <v>260</v>
      </c>
      <c r="C60" s="4" t="s">
        <v>261</v>
      </c>
      <c r="D60" s="4" t="s">
        <v>261</v>
      </c>
      <c r="E60" s="4" t="s">
        <v>262</v>
      </c>
      <c r="F60" s="4" t="s">
        <v>261</v>
      </c>
    </row>
    <row r="61" spans="1:6" ht="43.5" x14ac:dyDescent="0.35">
      <c r="A61" s="5" t="s">
        <v>263</v>
      </c>
      <c r="B61" s="4" t="s">
        <v>264</v>
      </c>
      <c r="C61" s="4" t="s">
        <v>265</v>
      </c>
      <c r="D61" s="4" t="s">
        <v>265</v>
      </c>
      <c r="E61" s="4" t="s">
        <v>266</v>
      </c>
      <c r="F61" s="4" t="s">
        <v>265</v>
      </c>
    </row>
    <row r="62" spans="1:6" ht="43.5" x14ac:dyDescent="0.35">
      <c r="A62" s="5" t="s">
        <v>267</v>
      </c>
      <c r="B62" s="4" t="s">
        <v>268</v>
      </c>
      <c r="C62" s="4" t="s">
        <v>269</v>
      </c>
      <c r="D62" s="4" t="s">
        <v>269</v>
      </c>
      <c r="E62" s="4" t="s">
        <v>270</v>
      </c>
      <c r="F62" s="4" t="s">
        <v>269</v>
      </c>
    </row>
    <row r="63" spans="1:6" ht="43.5" x14ac:dyDescent="0.35">
      <c r="A63" s="5" t="s">
        <v>271</v>
      </c>
      <c r="B63" s="4" t="s">
        <v>272</v>
      </c>
      <c r="C63" s="4" t="s">
        <v>273</v>
      </c>
      <c r="D63" s="4" t="s">
        <v>273</v>
      </c>
      <c r="E63" s="4" t="s">
        <v>274</v>
      </c>
      <c r="F63" s="4" t="s">
        <v>273</v>
      </c>
    </row>
    <row r="64" spans="1:6" ht="43.5" x14ac:dyDescent="0.35">
      <c r="A64" s="5" t="s">
        <v>275</v>
      </c>
      <c r="B64" s="4" t="s">
        <v>276</v>
      </c>
      <c r="C64" s="4" t="s">
        <v>277</v>
      </c>
      <c r="D64" s="4" t="s">
        <v>277</v>
      </c>
      <c r="E64" s="4" t="s">
        <v>278</v>
      </c>
      <c r="F64" s="4" t="s">
        <v>277</v>
      </c>
    </row>
    <row r="65" spans="1:6" ht="43.5" x14ac:dyDescent="0.35">
      <c r="A65" s="5" t="s">
        <v>279</v>
      </c>
      <c r="B65" s="4" t="s">
        <v>280</v>
      </c>
      <c r="C65" s="4" t="s">
        <v>281</v>
      </c>
      <c r="D65" s="4" t="s">
        <v>281</v>
      </c>
      <c r="E65" s="4" t="s">
        <v>281</v>
      </c>
      <c r="F65" s="4" t="s">
        <v>281</v>
      </c>
    </row>
    <row r="67" spans="1:6" ht="29" x14ac:dyDescent="0.35">
      <c r="A67" s="4" t="s">
        <v>282</v>
      </c>
      <c r="B67" s="5" t="s">
        <v>134</v>
      </c>
      <c r="C67" s="5" t="s">
        <v>135</v>
      </c>
      <c r="D67" s="5" t="s">
        <v>136</v>
      </c>
      <c r="E67" s="5" t="s">
        <v>137</v>
      </c>
      <c r="F67" s="5" t="s">
        <v>138</v>
      </c>
    </row>
    <row r="68" spans="1:6" x14ac:dyDescent="0.35">
      <c r="A68" s="5" t="s">
        <v>169</v>
      </c>
      <c r="B68" s="4" t="s">
        <v>283</v>
      </c>
      <c r="C68" s="3">
        <v>11841</v>
      </c>
      <c r="D68" s="26">
        <v>43492</v>
      </c>
      <c r="E68" s="3">
        <v>28703</v>
      </c>
      <c r="F68" s="26">
        <v>43492</v>
      </c>
    </row>
    <row r="69" spans="1:6" x14ac:dyDescent="0.35">
      <c r="A69" s="5" t="s">
        <v>174</v>
      </c>
      <c r="B69" s="4" t="s">
        <v>284</v>
      </c>
      <c r="C69" s="3">
        <v>11475</v>
      </c>
      <c r="D69" s="26">
        <v>43491</v>
      </c>
      <c r="E69" s="3">
        <v>28338</v>
      </c>
      <c r="F69" s="26">
        <v>43491</v>
      </c>
    </row>
    <row r="70" spans="1:6" x14ac:dyDescent="0.35">
      <c r="A70" s="5" t="s">
        <v>179</v>
      </c>
      <c r="B70" s="4" t="s">
        <v>285</v>
      </c>
      <c r="C70" s="26">
        <v>43490</v>
      </c>
      <c r="D70" s="26">
        <v>43490</v>
      </c>
      <c r="E70" s="3">
        <v>27973</v>
      </c>
      <c r="F70" s="26">
        <v>43490</v>
      </c>
    </row>
    <row r="71" spans="1:6" x14ac:dyDescent="0.35">
      <c r="A71" s="5" t="s">
        <v>183</v>
      </c>
      <c r="B71" s="4" t="s">
        <v>286</v>
      </c>
      <c r="C71" s="26">
        <v>43489</v>
      </c>
      <c r="D71" s="26">
        <v>43489</v>
      </c>
      <c r="E71" s="3">
        <v>27607</v>
      </c>
      <c r="F71" s="26">
        <v>43489</v>
      </c>
    </row>
    <row r="72" spans="1:6" x14ac:dyDescent="0.35">
      <c r="A72" s="5" t="s">
        <v>187</v>
      </c>
      <c r="B72" s="4" t="s">
        <v>287</v>
      </c>
      <c r="C72" s="26">
        <v>43488</v>
      </c>
      <c r="D72" s="26">
        <v>43488</v>
      </c>
      <c r="E72" s="3">
        <v>27242</v>
      </c>
      <c r="F72" s="26">
        <v>43488</v>
      </c>
    </row>
    <row r="73" spans="1:6" x14ac:dyDescent="0.35">
      <c r="A73" s="5" t="s">
        <v>191</v>
      </c>
      <c r="B73" s="4" t="s">
        <v>288</v>
      </c>
      <c r="C73" s="26">
        <v>43487</v>
      </c>
      <c r="D73" s="26">
        <v>43487</v>
      </c>
      <c r="E73" s="3">
        <v>26877</v>
      </c>
      <c r="F73" s="26">
        <v>43487</v>
      </c>
    </row>
    <row r="74" spans="1:6" x14ac:dyDescent="0.35">
      <c r="A74" s="5" t="s">
        <v>195</v>
      </c>
      <c r="B74" s="4" t="s">
        <v>289</v>
      </c>
      <c r="C74" s="26">
        <v>43486</v>
      </c>
      <c r="D74" s="26">
        <v>43486</v>
      </c>
      <c r="E74" s="3">
        <v>26512</v>
      </c>
      <c r="F74" s="26">
        <v>43486</v>
      </c>
    </row>
    <row r="75" spans="1:6" x14ac:dyDescent="0.35">
      <c r="A75" s="5" t="s">
        <v>199</v>
      </c>
      <c r="B75" s="4" t="s">
        <v>290</v>
      </c>
      <c r="C75" s="26">
        <v>43485</v>
      </c>
      <c r="D75" s="26">
        <v>43485</v>
      </c>
      <c r="E75" s="3">
        <v>26146</v>
      </c>
      <c r="F75" s="26">
        <v>43485</v>
      </c>
    </row>
    <row r="76" spans="1:6" x14ac:dyDescent="0.35">
      <c r="A76" s="5" t="s">
        <v>203</v>
      </c>
      <c r="B76" s="4" t="s">
        <v>291</v>
      </c>
      <c r="C76" s="26">
        <v>43484</v>
      </c>
      <c r="D76" s="26">
        <v>43484</v>
      </c>
      <c r="E76" s="3">
        <v>25781</v>
      </c>
      <c r="F76" s="26">
        <v>43484</v>
      </c>
    </row>
    <row r="77" spans="1:6" x14ac:dyDescent="0.35">
      <c r="A77" s="5" t="s">
        <v>207</v>
      </c>
      <c r="B77" s="4" t="s">
        <v>292</v>
      </c>
      <c r="C77" s="26">
        <v>43483</v>
      </c>
      <c r="D77" s="26">
        <v>43483</v>
      </c>
      <c r="E77" s="3">
        <v>25416</v>
      </c>
      <c r="F77" s="26">
        <v>43483</v>
      </c>
    </row>
    <row r="78" spans="1:6" x14ac:dyDescent="0.35">
      <c r="A78" s="5" t="s">
        <v>211</v>
      </c>
      <c r="B78" s="4" t="s">
        <v>293</v>
      </c>
      <c r="C78" s="26">
        <v>43482</v>
      </c>
      <c r="D78" s="26">
        <v>43482</v>
      </c>
      <c r="E78" s="3">
        <v>25051</v>
      </c>
      <c r="F78" s="26">
        <v>43482</v>
      </c>
    </row>
    <row r="79" spans="1:6" x14ac:dyDescent="0.35">
      <c r="A79" s="5" t="s">
        <v>215</v>
      </c>
      <c r="B79" s="4" t="s">
        <v>294</v>
      </c>
      <c r="C79" s="26">
        <v>43481</v>
      </c>
      <c r="D79" s="26">
        <v>43481</v>
      </c>
      <c r="E79" s="3">
        <v>24685</v>
      </c>
      <c r="F79" s="26">
        <v>43481</v>
      </c>
    </row>
    <row r="80" spans="1:6" x14ac:dyDescent="0.35">
      <c r="A80" s="5" t="s">
        <v>219</v>
      </c>
      <c r="B80" s="4" t="s">
        <v>295</v>
      </c>
      <c r="C80" s="26">
        <v>43480</v>
      </c>
      <c r="D80" s="26">
        <v>43480</v>
      </c>
      <c r="E80" s="3">
        <v>24320</v>
      </c>
      <c r="F80" s="26">
        <v>43480</v>
      </c>
    </row>
    <row r="81" spans="1:6" x14ac:dyDescent="0.35">
      <c r="A81" s="5" t="s">
        <v>223</v>
      </c>
      <c r="B81" s="4" t="s">
        <v>296</v>
      </c>
      <c r="C81" s="26">
        <v>43479</v>
      </c>
      <c r="D81" s="26">
        <v>43479</v>
      </c>
      <c r="E81" s="3">
        <v>23955</v>
      </c>
      <c r="F81" s="26">
        <v>43479</v>
      </c>
    </row>
    <row r="82" spans="1:6" x14ac:dyDescent="0.35">
      <c r="A82" s="5" t="s">
        <v>227</v>
      </c>
      <c r="B82" s="4" t="s">
        <v>297</v>
      </c>
      <c r="C82" s="26">
        <v>43478</v>
      </c>
      <c r="D82" s="26">
        <v>43478</v>
      </c>
      <c r="E82" s="3">
        <v>23590</v>
      </c>
      <c r="F82" s="26">
        <v>43478</v>
      </c>
    </row>
    <row r="83" spans="1:6" x14ac:dyDescent="0.35">
      <c r="A83" s="5" t="s">
        <v>231</v>
      </c>
      <c r="B83" s="4" t="s">
        <v>298</v>
      </c>
      <c r="C83" s="26">
        <v>43800</v>
      </c>
      <c r="D83" s="26">
        <v>43800</v>
      </c>
      <c r="E83" s="3">
        <v>23224</v>
      </c>
      <c r="F83" s="26">
        <v>43800</v>
      </c>
    </row>
    <row r="84" spans="1:6" x14ac:dyDescent="0.35">
      <c r="A84" s="5" t="s">
        <v>235</v>
      </c>
      <c r="B84" s="4" t="s">
        <v>299</v>
      </c>
      <c r="C84" s="4">
        <v>11</v>
      </c>
      <c r="D84" s="4">
        <v>11</v>
      </c>
      <c r="E84" s="3">
        <v>22859</v>
      </c>
      <c r="F84" s="4">
        <v>11</v>
      </c>
    </row>
    <row r="85" spans="1:6" x14ac:dyDescent="0.35">
      <c r="A85" s="5" t="s">
        <v>239</v>
      </c>
      <c r="B85" s="4" t="s">
        <v>300</v>
      </c>
      <c r="C85" s="4">
        <v>10</v>
      </c>
      <c r="D85" s="4">
        <v>10</v>
      </c>
      <c r="E85" s="3">
        <v>22494</v>
      </c>
      <c r="F85" s="4">
        <v>10</v>
      </c>
    </row>
    <row r="86" spans="1:6" x14ac:dyDescent="0.35">
      <c r="A86" s="5" t="s">
        <v>243</v>
      </c>
      <c r="B86" s="4" t="s">
        <v>301</v>
      </c>
      <c r="C86" s="4">
        <v>9</v>
      </c>
      <c r="D86" s="4">
        <v>9</v>
      </c>
      <c r="E86" s="3">
        <v>22129</v>
      </c>
      <c r="F86" s="4">
        <v>9</v>
      </c>
    </row>
    <row r="87" spans="1:6" x14ac:dyDescent="0.35">
      <c r="A87" s="5" t="s">
        <v>247</v>
      </c>
      <c r="B87" s="4" t="s">
        <v>302</v>
      </c>
      <c r="C87" s="4">
        <v>8</v>
      </c>
      <c r="D87" s="4">
        <v>8</v>
      </c>
      <c r="E87" s="3">
        <v>21763</v>
      </c>
      <c r="F87" s="4">
        <v>8</v>
      </c>
    </row>
    <row r="88" spans="1:6" x14ac:dyDescent="0.35">
      <c r="A88" s="5" t="s">
        <v>251</v>
      </c>
      <c r="B88" s="4" t="s">
        <v>303</v>
      </c>
      <c r="C88" s="4">
        <v>7</v>
      </c>
      <c r="D88" s="4">
        <v>7</v>
      </c>
      <c r="E88" s="3">
        <v>21398</v>
      </c>
      <c r="F88" s="4">
        <v>7</v>
      </c>
    </row>
    <row r="89" spans="1:6" x14ac:dyDescent="0.35">
      <c r="A89" s="5" t="s">
        <v>255</v>
      </c>
      <c r="B89" s="4" t="s">
        <v>304</v>
      </c>
      <c r="C89" s="4">
        <v>6</v>
      </c>
      <c r="D89" s="4">
        <v>6</v>
      </c>
      <c r="E89" s="3">
        <v>21033</v>
      </c>
      <c r="F89" s="4">
        <v>6</v>
      </c>
    </row>
    <row r="90" spans="1:6" x14ac:dyDescent="0.35">
      <c r="A90" s="5" t="s">
        <v>259</v>
      </c>
      <c r="B90" s="4" t="s">
        <v>305</v>
      </c>
      <c r="C90" s="4">
        <v>5</v>
      </c>
      <c r="D90" s="4">
        <v>5</v>
      </c>
      <c r="E90" s="3">
        <v>20668</v>
      </c>
      <c r="F90" s="4">
        <v>5</v>
      </c>
    </row>
    <row r="91" spans="1:6" x14ac:dyDescent="0.35">
      <c r="A91" s="5" t="s">
        <v>263</v>
      </c>
      <c r="B91" s="4" t="s">
        <v>306</v>
      </c>
      <c r="C91" s="4">
        <v>4</v>
      </c>
      <c r="D91" s="4">
        <v>4</v>
      </c>
      <c r="E91" s="3">
        <v>15373</v>
      </c>
      <c r="F91" s="4">
        <v>4</v>
      </c>
    </row>
    <row r="92" spans="1:6" x14ac:dyDescent="0.35">
      <c r="A92" s="5" t="s">
        <v>267</v>
      </c>
      <c r="B92" s="4" t="s">
        <v>307</v>
      </c>
      <c r="C92" s="4">
        <v>3</v>
      </c>
      <c r="D92" s="4">
        <v>3</v>
      </c>
      <c r="E92" s="26">
        <v>43646</v>
      </c>
      <c r="F92" s="4">
        <v>3</v>
      </c>
    </row>
    <row r="93" spans="1:6" x14ac:dyDescent="0.35">
      <c r="A93" s="5" t="s">
        <v>271</v>
      </c>
      <c r="B93" s="4" t="s">
        <v>308</v>
      </c>
      <c r="C93" s="4">
        <v>2</v>
      </c>
      <c r="D93" s="4">
        <v>2</v>
      </c>
      <c r="E93" s="26">
        <v>43637</v>
      </c>
      <c r="F93" s="4">
        <v>2</v>
      </c>
    </row>
    <row r="94" spans="1:6" x14ac:dyDescent="0.35">
      <c r="A94" s="5" t="s">
        <v>275</v>
      </c>
      <c r="B94" s="4" t="s">
        <v>309</v>
      </c>
      <c r="C94" s="4">
        <v>1</v>
      </c>
      <c r="D94" s="4">
        <v>1</v>
      </c>
      <c r="E94" s="26">
        <v>43482</v>
      </c>
      <c r="F94" s="4">
        <v>1</v>
      </c>
    </row>
    <row r="95" spans="1:6" x14ac:dyDescent="0.35">
      <c r="A95" s="5" t="s">
        <v>279</v>
      </c>
      <c r="B95" s="4" t="s">
        <v>310</v>
      </c>
      <c r="C95" s="4">
        <v>0</v>
      </c>
      <c r="D95" s="4">
        <v>0</v>
      </c>
      <c r="E95" s="4">
        <v>0</v>
      </c>
      <c r="F95" s="4">
        <v>0</v>
      </c>
    </row>
    <row r="97" spans="1:10" ht="29" x14ac:dyDescent="0.35">
      <c r="A97" s="4" t="s">
        <v>311</v>
      </c>
      <c r="B97" s="5" t="s">
        <v>134</v>
      </c>
      <c r="C97" s="5" t="s">
        <v>135</v>
      </c>
      <c r="D97" s="5" t="s">
        <v>136</v>
      </c>
      <c r="E97" s="5" t="s">
        <v>137</v>
      </c>
      <c r="F97" s="5" t="s">
        <v>138</v>
      </c>
      <c r="G97" s="5" t="s">
        <v>312</v>
      </c>
      <c r="H97" s="5" t="s">
        <v>313</v>
      </c>
      <c r="I97" s="5" t="s">
        <v>314</v>
      </c>
      <c r="J97" s="5" t="s">
        <v>315</v>
      </c>
    </row>
    <row r="98" spans="1:10" x14ac:dyDescent="0.35">
      <c r="A98" s="5" t="s">
        <v>140</v>
      </c>
      <c r="B98" s="4" t="s">
        <v>299</v>
      </c>
      <c r="C98" s="26">
        <v>43479</v>
      </c>
      <c r="D98" s="26">
        <v>43800</v>
      </c>
      <c r="E98" s="26">
        <v>43646</v>
      </c>
      <c r="F98" s="26">
        <v>43478</v>
      </c>
      <c r="G98" s="4">
        <v>966.3</v>
      </c>
      <c r="H98" s="4">
        <v>1000</v>
      </c>
      <c r="I98" s="3">
        <v>12236</v>
      </c>
      <c r="J98" s="4" t="s">
        <v>316</v>
      </c>
    </row>
    <row r="99" spans="1:10" x14ac:dyDescent="0.35">
      <c r="A99" s="5" t="s">
        <v>141</v>
      </c>
      <c r="B99" s="4" t="s">
        <v>297</v>
      </c>
      <c r="C99" s="4">
        <v>9</v>
      </c>
      <c r="D99" s="4">
        <v>9</v>
      </c>
      <c r="E99" s="3">
        <v>26512</v>
      </c>
      <c r="F99" s="4">
        <v>9</v>
      </c>
      <c r="G99" s="4">
        <v>998.4</v>
      </c>
      <c r="H99" s="4">
        <v>1000</v>
      </c>
      <c r="I99" s="26">
        <v>43471</v>
      </c>
      <c r="J99" s="4" t="s">
        <v>317</v>
      </c>
    </row>
    <row r="100" spans="1:10" x14ac:dyDescent="0.35">
      <c r="A100" s="5" t="s">
        <v>142</v>
      </c>
      <c r="B100" s="4" t="s">
        <v>300</v>
      </c>
      <c r="C100" s="26">
        <v>43800</v>
      </c>
      <c r="D100" s="4">
        <v>11</v>
      </c>
      <c r="E100" s="3">
        <v>24320</v>
      </c>
      <c r="F100" s="4">
        <v>11</v>
      </c>
      <c r="G100" s="4">
        <v>996.4</v>
      </c>
      <c r="H100" s="4">
        <v>1000</v>
      </c>
      <c r="I100" s="26">
        <v>43530</v>
      </c>
      <c r="J100" s="4" t="s">
        <v>318</v>
      </c>
    </row>
    <row r="101" spans="1:10" x14ac:dyDescent="0.35">
      <c r="A101" s="5" t="s">
        <v>143</v>
      </c>
      <c r="B101" s="4" t="s">
        <v>295</v>
      </c>
      <c r="C101" s="26">
        <v>43484</v>
      </c>
      <c r="D101" s="26">
        <v>43481</v>
      </c>
      <c r="E101" s="26">
        <v>43637</v>
      </c>
      <c r="F101" s="26">
        <v>43482</v>
      </c>
      <c r="G101" s="4">
        <v>974.3</v>
      </c>
      <c r="H101" s="4">
        <v>1000</v>
      </c>
      <c r="I101" s="26">
        <v>43671</v>
      </c>
      <c r="J101" s="4" t="s">
        <v>319</v>
      </c>
    </row>
    <row r="102" spans="1:10" x14ac:dyDescent="0.35">
      <c r="A102" s="5" t="s">
        <v>144</v>
      </c>
      <c r="B102" s="4" t="s">
        <v>293</v>
      </c>
      <c r="C102" s="26">
        <v>43483</v>
      </c>
      <c r="D102" s="26">
        <v>43483</v>
      </c>
      <c r="E102" s="3">
        <v>25781</v>
      </c>
      <c r="F102" s="26">
        <v>43483</v>
      </c>
      <c r="G102" s="4">
        <v>1027.5</v>
      </c>
      <c r="H102" s="4">
        <v>1000</v>
      </c>
      <c r="I102" s="4" t="e" vm="1">
        <f>_FV(-27,"5")</f>
        <v>#VALUE!</v>
      </c>
      <c r="J102" s="4" t="e" vm="2">
        <f>_FV(-2,"75")</f>
        <v>#VALUE!</v>
      </c>
    </row>
    <row r="103" spans="1:10" x14ac:dyDescent="0.35">
      <c r="A103" s="5" t="s">
        <v>145</v>
      </c>
      <c r="B103" s="4" t="s">
        <v>296</v>
      </c>
      <c r="C103" s="26">
        <v>43478</v>
      </c>
      <c r="D103" s="26">
        <v>43479</v>
      </c>
      <c r="E103" s="3">
        <v>26146</v>
      </c>
      <c r="F103" s="26">
        <v>43481</v>
      </c>
      <c r="G103" s="4">
        <v>1014.5</v>
      </c>
      <c r="H103" s="4">
        <v>1000</v>
      </c>
      <c r="I103" s="4" t="e" vm="1">
        <f>_FV(-14,"5")</f>
        <v>#VALUE!</v>
      </c>
      <c r="J103" s="4" t="e" vm="3">
        <f>_FV(-1,"45")</f>
        <v>#VALUE!</v>
      </c>
    </row>
    <row r="104" spans="1:10" x14ac:dyDescent="0.35">
      <c r="A104" s="5" t="s">
        <v>146</v>
      </c>
      <c r="B104" s="4" t="s">
        <v>285</v>
      </c>
      <c r="C104" s="26">
        <v>43490</v>
      </c>
      <c r="D104" s="26">
        <v>43491</v>
      </c>
      <c r="E104" s="3">
        <v>28703</v>
      </c>
      <c r="F104" s="26">
        <v>43491</v>
      </c>
      <c r="G104" s="4">
        <v>1066.7</v>
      </c>
      <c r="H104" s="4">
        <v>1000</v>
      </c>
      <c r="I104" s="4" t="e" vm="4">
        <f>_FV(-66,"7")</f>
        <v>#VALUE!</v>
      </c>
      <c r="J104" s="4" t="e" vm="5">
        <f>_FV(-6,"67")</f>
        <v>#VALUE!</v>
      </c>
    </row>
    <row r="105" spans="1:10" x14ac:dyDescent="0.35">
      <c r="A105" s="5" t="s">
        <v>147</v>
      </c>
      <c r="B105" s="4" t="s">
        <v>287</v>
      </c>
      <c r="C105" s="26">
        <v>43488</v>
      </c>
      <c r="D105" s="26">
        <v>43488</v>
      </c>
      <c r="E105" s="3">
        <v>23590</v>
      </c>
      <c r="F105" s="26">
        <v>43488</v>
      </c>
      <c r="G105" s="4">
        <v>1042.5999999999999</v>
      </c>
      <c r="H105" s="4">
        <v>1000</v>
      </c>
      <c r="I105" s="4" t="e" vm="6">
        <f>_FV(-42,"6")</f>
        <v>#VALUE!</v>
      </c>
      <c r="J105" s="4" t="e" vm="7">
        <f>_FV(-4,"26")</f>
        <v>#VALUE!</v>
      </c>
    </row>
    <row r="106" spans="1:10" x14ac:dyDescent="0.35">
      <c r="A106" s="5" t="s">
        <v>148</v>
      </c>
      <c r="B106" s="4" t="s">
        <v>290</v>
      </c>
      <c r="C106" s="26">
        <v>43481</v>
      </c>
      <c r="D106" s="26">
        <v>43485</v>
      </c>
      <c r="E106" s="3">
        <v>27607</v>
      </c>
      <c r="F106" s="26">
        <v>43484</v>
      </c>
      <c r="G106" s="4">
        <v>1036.5999999999999</v>
      </c>
      <c r="H106" s="4">
        <v>1000</v>
      </c>
      <c r="I106" s="4" t="e" vm="6">
        <f>_FV(-36,"6")</f>
        <v>#VALUE!</v>
      </c>
      <c r="J106" s="4" t="e" vm="8">
        <f>_FV(-3,"66")</f>
        <v>#VALUE!</v>
      </c>
    </row>
    <row r="107" spans="1:10" x14ac:dyDescent="0.35">
      <c r="A107" s="5" t="s">
        <v>149</v>
      </c>
      <c r="B107" s="4" t="s">
        <v>286</v>
      </c>
      <c r="C107" s="3">
        <v>11475</v>
      </c>
      <c r="D107" s="26">
        <v>43490</v>
      </c>
      <c r="E107" s="3">
        <v>25416</v>
      </c>
      <c r="F107" s="26">
        <v>43490</v>
      </c>
      <c r="G107" s="4">
        <v>1061.2</v>
      </c>
      <c r="H107" s="4">
        <v>1000</v>
      </c>
      <c r="I107" s="4" t="e" vm="9">
        <f>_FV(-61,"2")</f>
        <v>#VALUE!</v>
      </c>
      <c r="J107" s="4" t="e" vm="10">
        <f>_FV(-6,"12")</f>
        <v>#VALUE!</v>
      </c>
    </row>
    <row r="108" spans="1:10" x14ac:dyDescent="0.35">
      <c r="A108" s="5" t="s">
        <v>150</v>
      </c>
      <c r="B108" s="4" t="s">
        <v>302</v>
      </c>
      <c r="C108" s="4">
        <v>7</v>
      </c>
      <c r="D108" s="4">
        <v>7</v>
      </c>
      <c r="E108" s="3">
        <v>15373</v>
      </c>
      <c r="F108" s="4">
        <v>6</v>
      </c>
      <c r="G108" s="4">
        <v>955.7</v>
      </c>
      <c r="H108" s="4">
        <v>1000</v>
      </c>
      <c r="I108" s="3">
        <v>16132</v>
      </c>
      <c r="J108" s="4" t="s">
        <v>320</v>
      </c>
    </row>
    <row r="109" spans="1:10" x14ac:dyDescent="0.35">
      <c r="A109" s="5" t="s">
        <v>151</v>
      </c>
      <c r="B109" s="4" t="s">
        <v>288</v>
      </c>
      <c r="C109" s="26">
        <v>43487</v>
      </c>
      <c r="D109" s="26">
        <v>43487</v>
      </c>
      <c r="E109" s="3">
        <v>26877</v>
      </c>
      <c r="F109" s="26">
        <v>43487</v>
      </c>
      <c r="G109" s="4">
        <v>1047.5999999999999</v>
      </c>
      <c r="H109" s="4">
        <v>1000</v>
      </c>
      <c r="I109" s="4" t="e" vm="6">
        <f>_FV(-47,"6")</f>
        <v>#VALUE!</v>
      </c>
      <c r="J109" s="4" t="e" vm="11">
        <f>_FV(-4,"76")</f>
        <v>#VALUE!</v>
      </c>
    </row>
    <row r="110" spans="1:10" x14ac:dyDescent="0.35">
      <c r="A110" s="5" t="s">
        <v>152</v>
      </c>
      <c r="B110" s="4" t="s">
        <v>309</v>
      </c>
      <c r="C110" s="4">
        <v>1</v>
      </c>
      <c r="D110" s="4">
        <v>1</v>
      </c>
      <c r="E110" s="3">
        <v>21763</v>
      </c>
      <c r="F110" s="4">
        <v>1</v>
      </c>
      <c r="G110" s="4">
        <v>949.2</v>
      </c>
      <c r="H110" s="4">
        <v>1000</v>
      </c>
      <c r="I110" s="3">
        <v>18476</v>
      </c>
      <c r="J110" s="26">
        <v>43593</v>
      </c>
    </row>
    <row r="111" spans="1:10" x14ac:dyDescent="0.35">
      <c r="A111" s="5" t="s">
        <v>153</v>
      </c>
      <c r="B111" s="4" t="s">
        <v>294</v>
      </c>
      <c r="C111" s="26">
        <v>43485</v>
      </c>
      <c r="D111" s="26">
        <v>43484</v>
      </c>
      <c r="E111" s="26">
        <v>43482</v>
      </c>
      <c r="F111" s="26">
        <v>43485</v>
      </c>
      <c r="G111" s="4">
        <v>977.8</v>
      </c>
      <c r="H111" s="4">
        <v>1000</v>
      </c>
      <c r="I111" s="26">
        <v>43518</v>
      </c>
      <c r="J111" s="26">
        <v>43518</v>
      </c>
    </row>
    <row r="112" spans="1:10" x14ac:dyDescent="0.35">
      <c r="A112" s="5" t="s">
        <v>154</v>
      </c>
      <c r="B112" s="4" t="s">
        <v>292</v>
      </c>
      <c r="C112" s="26">
        <v>43486</v>
      </c>
      <c r="D112" s="26">
        <v>43486</v>
      </c>
      <c r="E112" s="3">
        <v>23955</v>
      </c>
      <c r="F112" s="26">
        <v>43486</v>
      </c>
      <c r="G112" s="4">
        <v>1032.5999999999999</v>
      </c>
      <c r="H112" s="4">
        <v>1000</v>
      </c>
      <c r="I112" s="4" t="e" vm="6">
        <f>_FV(-32,"6")</f>
        <v>#VALUE!</v>
      </c>
      <c r="J112" s="4" t="e" vm="7">
        <f>_FV(-3,"26")</f>
        <v>#VALUE!</v>
      </c>
    </row>
    <row r="113" spans="1:10" x14ac:dyDescent="0.35">
      <c r="A113" s="5" t="s">
        <v>155</v>
      </c>
      <c r="B113" s="4" t="s">
        <v>298</v>
      </c>
      <c r="C113" s="26">
        <v>43482</v>
      </c>
      <c r="D113" s="26">
        <v>43478</v>
      </c>
      <c r="E113" s="3">
        <v>22859</v>
      </c>
      <c r="F113" s="26">
        <v>43479</v>
      </c>
      <c r="G113" s="4">
        <v>1004.4</v>
      </c>
      <c r="H113" s="4">
        <v>1000</v>
      </c>
      <c r="I113" s="4" t="e" vm="12">
        <f>_FV(-4,"4")</f>
        <v>#VALUE!</v>
      </c>
      <c r="J113" s="4" t="e" vm="13">
        <f>_FV(0,"44")</f>
        <v>#VALUE!</v>
      </c>
    </row>
    <row r="114" spans="1:10" x14ac:dyDescent="0.35">
      <c r="A114" s="5" t="s">
        <v>156</v>
      </c>
      <c r="B114" s="4" t="s">
        <v>303</v>
      </c>
      <c r="C114" s="4">
        <v>5</v>
      </c>
      <c r="D114" s="4">
        <v>6</v>
      </c>
      <c r="E114" s="3">
        <v>24685</v>
      </c>
      <c r="F114" s="4">
        <v>7</v>
      </c>
      <c r="G114" s="4">
        <v>978.3</v>
      </c>
      <c r="H114" s="4">
        <v>1000</v>
      </c>
      <c r="I114" s="26">
        <v>43667</v>
      </c>
      <c r="J114" s="26">
        <v>43513</v>
      </c>
    </row>
    <row r="115" spans="1:10" x14ac:dyDescent="0.35">
      <c r="A115" s="5" t="s">
        <v>157</v>
      </c>
      <c r="B115" s="4" t="s">
        <v>289</v>
      </c>
      <c r="C115" s="26">
        <v>43480</v>
      </c>
      <c r="D115" s="26">
        <v>43482</v>
      </c>
      <c r="E115" s="3">
        <v>28338</v>
      </c>
      <c r="F115" s="26">
        <v>43480</v>
      </c>
      <c r="G115" s="4">
        <v>1031.5</v>
      </c>
      <c r="H115" s="4">
        <v>1000</v>
      </c>
      <c r="I115" s="4" t="e" vm="1">
        <f>_FV(-31,"5")</f>
        <v>#VALUE!</v>
      </c>
      <c r="J115" s="4" t="e" vm="14">
        <f>_FV(-3,"15")</f>
        <v>#VALUE!</v>
      </c>
    </row>
    <row r="116" spans="1:10" x14ac:dyDescent="0.35">
      <c r="A116" s="5" t="s">
        <v>158</v>
      </c>
      <c r="B116" s="4" t="s">
        <v>301</v>
      </c>
      <c r="C116" s="4">
        <v>11</v>
      </c>
      <c r="D116" s="4">
        <v>10</v>
      </c>
      <c r="E116" s="3">
        <v>22129</v>
      </c>
      <c r="F116" s="4">
        <v>10</v>
      </c>
      <c r="G116" s="4">
        <v>986.4</v>
      </c>
      <c r="H116" s="4">
        <v>1000</v>
      </c>
      <c r="I116" s="26">
        <v>43629</v>
      </c>
      <c r="J116" s="4" t="s">
        <v>321</v>
      </c>
    </row>
    <row r="117" spans="1:10" x14ac:dyDescent="0.35">
      <c r="A117" s="5" t="s">
        <v>159</v>
      </c>
      <c r="B117" s="4" t="s">
        <v>291</v>
      </c>
      <c r="C117" s="4">
        <v>10</v>
      </c>
      <c r="D117" s="26">
        <v>43480</v>
      </c>
      <c r="E117" s="3">
        <v>27242</v>
      </c>
      <c r="F117" s="26">
        <v>43800</v>
      </c>
      <c r="G117" s="4">
        <v>1016.5</v>
      </c>
      <c r="H117" s="4">
        <v>1000</v>
      </c>
      <c r="I117" s="4" t="e" vm="1">
        <f>_FV(-16,"5")</f>
        <v>#VALUE!</v>
      </c>
      <c r="J117" s="4" t="e" vm="15">
        <f>_FV(-1,"65")</f>
        <v>#VALUE!</v>
      </c>
    </row>
    <row r="118" spans="1:10" x14ac:dyDescent="0.35">
      <c r="A118" s="5" t="s">
        <v>160</v>
      </c>
      <c r="B118" s="4" t="s">
        <v>284</v>
      </c>
      <c r="C118" s="26">
        <v>43489</v>
      </c>
      <c r="D118" s="26">
        <v>43489</v>
      </c>
      <c r="E118" s="3">
        <v>27973</v>
      </c>
      <c r="F118" s="26">
        <v>43489</v>
      </c>
      <c r="G118" s="4">
        <v>1063.7</v>
      </c>
      <c r="H118" s="4">
        <v>1000</v>
      </c>
      <c r="I118" s="4" t="e" vm="4">
        <f>_FV(-63,"7")</f>
        <v>#VALUE!</v>
      </c>
      <c r="J118" s="4" t="e" vm="16">
        <f>_FV(-6,"37")</f>
        <v>#VALUE!</v>
      </c>
    </row>
    <row r="119" spans="1:10" x14ac:dyDescent="0.35">
      <c r="A119" s="5" t="s">
        <v>161</v>
      </c>
      <c r="B119" s="4" t="s">
        <v>283</v>
      </c>
      <c r="C119" s="3">
        <v>11841</v>
      </c>
      <c r="D119" s="26">
        <v>43492</v>
      </c>
      <c r="E119" s="4">
        <v>0</v>
      </c>
      <c r="F119" s="26">
        <v>43492</v>
      </c>
      <c r="G119" s="4">
        <v>1004.4</v>
      </c>
      <c r="H119" s="4">
        <v>1000</v>
      </c>
      <c r="I119" s="4" t="e" vm="12">
        <f>_FV(-4,"4")</f>
        <v>#VALUE!</v>
      </c>
      <c r="J119" s="4" t="e" vm="13">
        <f>_FV(0,"44")</f>
        <v>#VALUE!</v>
      </c>
    </row>
    <row r="120" spans="1:10" x14ac:dyDescent="0.35">
      <c r="A120" s="5" t="s">
        <v>162</v>
      </c>
      <c r="B120" s="4" t="s">
        <v>305</v>
      </c>
      <c r="C120" s="4">
        <v>3</v>
      </c>
      <c r="D120" s="4">
        <v>4</v>
      </c>
      <c r="E120" s="3">
        <v>25051</v>
      </c>
      <c r="F120" s="4">
        <v>4</v>
      </c>
      <c r="G120" s="4">
        <v>970.3</v>
      </c>
      <c r="H120" s="4">
        <v>1000</v>
      </c>
      <c r="I120" s="26">
        <v>43675</v>
      </c>
      <c r="J120" s="4" t="s">
        <v>322</v>
      </c>
    </row>
    <row r="121" spans="1:10" x14ac:dyDescent="0.35">
      <c r="A121" s="5" t="s">
        <v>163</v>
      </c>
      <c r="B121" s="4" t="s">
        <v>304</v>
      </c>
      <c r="C121" s="4">
        <v>8</v>
      </c>
      <c r="D121" s="4">
        <v>8</v>
      </c>
      <c r="E121" s="3">
        <v>21398</v>
      </c>
      <c r="F121" s="4">
        <v>8</v>
      </c>
      <c r="G121" s="4">
        <v>974.3</v>
      </c>
      <c r="H121" s="4">
        <v>1000</v>
      </c>
      <c r="I121" s="26">
        <v>43671</v>
      </c>
      <c r="J121" s="4" t="s">
        <v>319</v>
      </c>
    </row>
    <row r="122" spans="1:10" x14ac:dyDescent="0.35">
      <c r="A122" s="5" t="s">
        <v>164</v>
      </c>
      <c r="B122" s="4" t="s">
        <v>306</v>
      </c>
      <c r="C122" s="4">
        <v>6</v>
      </c>
      <c r="D122" s="4">
        <v>5</v>
      </c>
      <c r="E122" s="3">
        <v>21033</v>
      </c>
      <c r="F122" s="4">
        <v>5</v>
      </c>
      <c r="G122" s="4">
        <v>963.2</v>
      </c>
      <c r="H122" s="4">
        <v>1000</v>
      </c>
      <c r="I122" s="3">
        <v>13363</v>
      </c>
      <c r="J122" s="4" t="s">
        <v>323</v>
      </c>
    </row>
    <row r="123" spans="1:10" x14ac:dyDescent="0.35">
      <c r="A123" s="5" t="s">
        <v>165</v>
      </c>
      <c r="B123" s="4" t="s">
        <v>307</v>
      </c>
      <c r="C123" s="4">
        <v>4</v>
      </c>
      <c r="D123" s="4">
        <v>3</v>
      </c>
      <c r="E123" s="3">
        <v>22494</v>
      </c>
      <c r="F123" s="4">
        <v>3</v>
      </c>
      <c r="G123" s="4">
        <v>960.2</v>
      </c>
      <c r="H123" s="4">
        <v>1000</v>
      </c>
      <c r="I123" s="3">
        <v>14458</v>
      </c>
      <c r="J123" s="4" t="s">
        <v>324</v>
      </c>
    </row>
    <row r="124" spans="1:10" x14ac:dyDescent="0.35">
      <c r="A124" s="5" t="s">
        <v>166</v>
      </c>
      <c r="B124" s="4" t="s">
        <v>310</v>
      </c>
      <c r="C124" s="4">
        <v>0</v>
      </c>
      <c r="D124" s="4">
        <v>0</v>
      </c>
      <c r="E124" s="3">
        <v>20668</v>
      </c>
      <c r="F124" s="4">
        <v>0</v>
      </c>
      <c r="G124" s="4">
        <v>942.2</v>
      </c>
      <c r="H124" s="4">
        <v>1000</v>
      </c>
      <c r="I124" s="3">
        <v>21033</v>
      </c>
      <c r="J124" s="4" t="s">
        <v>325</v>
      </c>
    </row>
    <row r="125" spans="1:10" x14ac:dyDescent="0.35">
      <c r="A125" s="5" t="s">
        <v>167</v>
      </c>
      <c r="B125" s="4" t="s">
        <v>308</v>
      </c>
      <c r="C125" s="4">
        <v>2</v>
      </c>
      <c r="D125" s="4">
        <v>2</v>
      </c>
      <c r="E125" s="3">
        <v>23224</v>
      </c>
      <c r="F125" s="4">
        <v>2</v>
      </c>
      <c r="G125" s="4">
        <v>957.2</v>
      </c>
      <c r="H125" s="4">
        <v>1000</v>
      </c>
      <c r="I125" s="3">
        <v>15554</v>
      </c>
      <c r="J125" s="26">
        <v>43583</v>
      </c>
    </row>
    <row r="127" spans="1:10" ht="29" x14ac:dyDescent="0.35">
      <c r="A127" s="25" t="s">
        <v>326</v>
      </c>
      <c r="B127" s="7" t="s">
        <v>327</v>
      </c>
    </row>
    <row r="128" spans="1:10" ht="29" x14ac:dyDescent="0.35">
      <c r="A128" s="25" t="s">
        <v>328</v>
      </c>
      <c r="B128" s="7" t="s">
        <v>310</v>
      </c>
    </row>
    <row r="129" spans="1:2" ht="29" x14ac:dyDescent="0.35">
      <c r="A129" s="25" t="s">
        <v>329</v>
      </c>
      <c r="B129" s="7">
        <v>28000</v>
      </c>
    </row>
    <row r="130" spans="1:2" ht="29" x14ac:dyDescent="0.35">
      <c r="A130" s="25" t="s">
        <v>330</v>
      </c>
      <c r="B130" s="7">
        <v>28000</v>
      </c>
    </row>
    <row r="131" spans="1:2" ht="58" x14ac:dyDescent="0.35">
      <c r="A131" s="25" t="s">
        <v>331</v>
      </c>
      <c r="B131" s="7">
        <v>0</v>
      </c>
    </row>
    <row r="132" spans="1:2" ht="43.5" x14ac:dyDescent="0.35">
      <c r="A132" s="25" t="s">
        <v>332</v>
      </c>
      <c r="B132" s="7"/>
    </row>
    <row r="133" spans="1:2" ht="43.5" x14ac:dyDescent="0.35">
      <c r="A133" s="25" t="s">
        <v>333</v>
      </c>
      <c r="B133" s="7"/>
    </row>
    <row r="134" spans="1:2" ht="43.5" x14ac:dyDescent="0.35">
      <c r="A134" s="25" t="s">
        <v>334</v>
      </c>
      <c r="B134" s="7">
        <v>0</v>
      </c>
    </row>
    <row r="136" spans="1:2" x14ac:dyDescent="0.35">
      <c r="A136" s="9" t="s">
        <v>335</v>
      </c>
    </row>
    <row r="138" spans="1:2" x14ac:dyDescent="0.35">
      <c r="A138" t="s">
        <v>336</v>
      </c>
    </row>
    <row r="139" spans="1:2" x14ac:dyDescent="0.35">
      <c r="A139" t="s">
        <v>337</v>
      </c>
    </row>
  </sheetData>
  <hyperlinks>
    <hyperlink ref="A136" r:id="rId1" display="https://miau.my-x.hu/myx-free/coco/test/205091220190424183051.html" xr:uid="{2ACFD4D5-7B71-4E59-A3B9-A650034E8F5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Munka1</vt:lpstr>
      <vt:lpstr>Munka2</vt:lpstr>
      <vt:lpstr>Munka3</vt:lpstr>
      <vt:lpstr>Munka4</vt:lpstr>
      <vt:lpstr>Munka8</vt:lpstr>
      <vt:lpstr>Munka6</vt:lpstr>
      <vt:lpstr>Munka5</vt:lpstr>
      <vt:lpstr>Munka7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Lttd</cp:lastModifiedBy>
  <dcterms:created xsi:type="dcterms:W3CDTF">2019-04-24T16:13:29Z</dcterms:created>
  <dcterms:modified xsi:type="dcterms:W3CDTF">2019-04-28T17:09:55Z</dcterms:modified>
</cp:coreProperties>
</file>