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0C5816E-3FEC-4FEB-AF9C-740545617FAD}" xr6:coauthVersionLast="43" xr6:coauthVersionMax="43" xr10:uidLastSave="{00000000-0000-0000-0000-000000000000}"/>
  <bookViews>
    <workbookView xWindow="4320" yWindow="3540" windowWidth="16200" windowHeight="9360" firstSheet="1" activeTab="1"/>
  </bookViews>
  <sheets>
    <sheet name="..." sheetId="4" r:id="rId1"/>
    <sheet name="Causes of mortality" sheetId="1" r:id="rId2"/>
    <sheet name="raw data" sheetId="3" r:id="rId3"/>
    <sheet name="report about continents" sheetId="5" r:id="rId4"/>
    <sheet name="oam for modelling" sheetId="6" r:id="rId5"/>
    <sheet name="continents" sheetId="7" r:id="rId6"/>
    <sheet name="model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47" i="3" l="1"/>
  <c r="AH46" i="3"/>
  <c r="AH45" i="3"/>
  <c r="AH44" i="3"/>
  <c r="AH43" i="3"/>
  <c r="AH42" i="3"/>
  <c r="AH41" i="3"/>
  <c r="AH40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1" i="1"/>
  <c r="B183" i="8"/>
  <c r="I175" i="8"/>
  <c r="I171" i="8"/>
  <c r="I169" i="8"/>
  <c r="I168" i="8"/>
  <c r="I167" i="8"/>
  <c r="I164" i="8"/>
  <c r="I162" i="8"/>
  <c r="I161" i="8"/>
  <c r="I160" i="8"/>
  <c r="I158" i="8"/>
  <c r="I155" i="8"/>
  <c r="I154" i="8"/>
  <c r="I153" i="8"/>
  <c r="I152" i="8"/>
  <c r="I150" i="8"/>
  <c r="I148" i="8"/>
  <c r="I146" i="8"/>
  <c r="I145" i="8"/>
  <c r="I140" i="8"/>
  <c r="I139" i="8"/>
  <c r="I138" i="8"/>
  <c r="I137" i="8"/>
  <c r="J11" i="7"/>
  <c r="J10" i="7"/>
  <c r="J9" i="7"/>
  <c r="J8" i="7"/>
  <c r="J7" i="7"/>
  <c r="J6" i="7"/>
  <c r="Y50" i="3"/>
  <c r="Y49" i="3"/>
  <c r="Y48" i="3"/>
  <c r="AI47" i="3"/>
  <c r="AG47" i="3"/>
  <c r="Y47" i="3"/>
  <c r="X47" i="3"/>
  <c r="W47" i="3"/>
  <c r="V47" i="3"/>
  <c r="AC47" i="3" s="1"/>
  <c r="U47" i="3"/>
  <c r="AI46" i="3"/>
  <c r="AG46" i="3"/>
  <c r="AC46" i="3"/>
  <c r="Y46" i="3"/>
  <c r="X46" i="3"/>
  <c r="W46" i="3"/>
  <c r="V46" i="3"/>
  <c r="U46" i="3"/>
  <c r="AI45" i="3"/>
  <c r="AG45" i="3"/>
  <c r="AC45" i="3"/>
  <c r="Y45" i="3"/>
  <c r="X45" i="3"/>
  <c r="W45" i="3"/>
  <c r="V45" i="3"/>
  <c r="U45" i="3"/>
  <c r="AI44" i="3"/>
  <c r="AG44" i="3"/>
  <c r="AC44" i="3"/>
  <c r="Y44" i="3"/>
  <c r="X44" i="3"/>
  <c r="W44" i="3"/>
  <c r="V44" i="3"/>
  <c r="U44" i="3"/>
  <c r="AI43" i="3"/>
  <c r="AG43" i="3"/>
  <c r="AC43" i="3"/>
  <c r="Y43" i="3"/>
  <c r="X43" i="3"/>
  <c r="W43" i="3"/>
  <c r="V43" i="3"/>
  <c r="U43" i="3"/>
  <c r="AI42" i="3"/>
  <c r="AG42" i="3"/>
  <c r="AC42" i="3"/>
  <c r="Y42" i="3"/>
  <c r="X42" i="3"/>
  <c r="W42" i="3"/>
  <c r="V42" i="3"/>
  <c r="U42" i="3"/>
  <c r="AI41" i="3"/>
  <c r="AG41" i="3"/>
  <c r="AC41" i="3"/>
  <c r="Y41" i="3"/>
  <c r="X41" i="3"/>
  <c r="W41" i="3"/>
  <c r="V41" i="3"/>
  <c r="U41" i="3"/>
  <c r="AI40" i="3"/>
  <c r="AG40" i="3"/>
  <c r="AC40" i="3"/>
  <c r="Y40" i="3"/>
  <c r="X40" i="3"/>
  <c r="W40" i="3"/>
  <c r="V40" i="3"/>
  <c r="U40" i="3"/>
  <c r="AI39" i="3"/>
  <c r="AG39" i="3"/>
  <c r="AC39" i="3"/>
  <c r="Y39" i="3"/>
  <c r="X39" i="3"/>
  <c r="W39" i="3"/>
  <c r="V39" i="3"/>
  <c r="U39" i="3"/>
  <c r="AI38" i="3"/>
  <c r="AG38" i="3"/>
  <c r="AC38" i="3"/>
  <c r="Y38" i="3"/>
  <c r="X38" i="3"/>
  <c r="W38" i="3"/>
  <c r="V38" i="3"/>
  <c r="U38" i="3"/>
  <c r="AI37" i="3"/>
  <c r="AG37" i="3"/>
  <c r="AC37" i="3"/>
  <c r="Y37" i="3"/>
  <c r="X37" i="3"/>
  <c r="W37" i="3"/>
  <c r="V37" i="3"/>
  <c r="U37" i="3"/>
  <c r="AI36" i="3"/>
  <c r="AG36" i="3"/>
  <c r="AC36" i="3"/>
  <c r="Y36" i="3"/>
  <c r="X36" i="3"/>
  <c r="W36" i="3"/>
  <c r="AD36" i="3" s="1"/>
  <c r="V36" i="3"/>
  <c r="U36" i="3"/>
  <c r="AI35" i="3"/>
  <c r="AG35" i="3"/>
  <c r="AC35" i="3"/>
  <c r="Y35" i="3"/>
  <c r="X35" i="3"/>
  <c r="W35" i="3"/>
  <c r="AD35" i="3" s="1"/>
  <c r="V35" i="3"/>
  <c r="U35" i="3"/>
  <c r="AI34" i="3"/>
  <c r="AG34" i="3"/>
  <c r="AC34" i="3"/>
  <c r="Y34" i="3"/>
  <c r="X34" i="3"/>
  <c r="W34" i="3"/>
  <c r="AD34" i="3" s="1"/>
  <c r="V34" i="3"/>
  <c r="U34" i="3"/>
  <c r="AI33" i="3"/>
  <c r="AG33" i="3"/>
  <c r="AC33" i="3"/>
  <c r="Y33" i="3"/>
  <c r="X33" i="3"/>
  <c r="W33" i="3"/>
  <c r="AD33" i="3" s="1"/>
  <c r="V33" i="3"/>
  <c r="U33" i="3"/>
  <c r="AI32" i="3"/>
  <c r="AG32" i="3"/>
  <c r="AC32" i="3"/>
  <c r="Y32" i="3"/>
  <c r="X32" i="3"/>
  <c r="W32" i="3"/>
  <c r="AD32" i="3" s="1"/>
  <c r="V32" i="3"/>
  <c r="U32" i="3"/>
  <c r="AI31" i="3"/>
  <c r="AG31" i="3"/>
  <c r="AC31" i="3"/>
  <c r="Y31" i="3"/>
  <c r="X31" i="3"/>
  <c r="W31" i="3"/>
  <c r="AD31" i="3" s="1"/>
  <c r="V31" i="3"/>
  <c r="U31" i="3"/>
  <c r="AI30" i="3"/>
  <c r="AG30" i="3"/>
  <c r="AC30" i="3"/>
  <c r="Y30" i="3"/>
  <c r="X30" i="3"/>
  <c r="W30" i="3"/>
  <c r="AD30" i="3" s="1"/>
  <c r="V30" i="3"/>
  <c r="U30" i="3"/>
  <c r="AI29" i="3"/>
  <c r="AG29" i="3"/>
  <c r="AC29" i="3"/>
  <c r="Y29" i="3"/>
  <c r="X29" i="3"/>
  <c r="W29" i="3"/>
  <c r="AD29" i="3" s="1"/>
  <c r="V29" i="3"/>
  <c r="U29" i="3"/>
  <c r="AI28" i="3"/>
  <c r="AG28" i="3"/>
  <c r="AC28" i="3"/>
  <c r="Y28" i="3"/>
  <c r="X28" i="3"/>
  <c r="W28" i="3"/>
  <c r="AD28" i="3" s="1"/>
  <c r="V28" i="3"/>
  <c r="U28" i="3"/>
  <c r="AI27" i="3"/>
  <c r="AG27" i="3"/>
  <c r="AC27" i="3"/>
  <c r="Y27" i="3"/>
  <c r="X27" i="3"/>
  <c r="W27" i="3"/>
  <c r="AD27" i="3" s="1"/>
  <c r="V27" i="3"/>
  <c r="U27" i="3"/>
  <c r="AI26" i="3"/>
  <c r="AG26" i="3"/>
  <c r="AC26" i="3"/>
  <c r="Y26" i="3"/>
  <c r="X26" i="3"/>
  <c r="W26" i="3"/>
  <c r="AD26" i="3" s="1"/>
  <c r="V26" i="3"/>
  <c r="U26" i="3"/>
  <c r="AI25" i="3"/>
  <c r="AG25" i="3"/>
  <c r="AC25" i="3"/>
  <c r="Y25" i="3"/>
  <c r="X25" i="3"/>
  <c r="W25" i="3"/>
  <c r="AD25" i="3" s="1"/>
  <c r="V25" i="3"/>
  <c r="U25" i="3"/>
  <c r="AI24" i="3"/>
  <c r="AG24" i="3"/>
  <c r="AC24" i="3"/>
  <c r="Y24" i="3"/>
  <c r="X24" i="3"/>
  <c r="W24" i="3"/>
  <c r="AD24" i="3" s="1"/>
  <c r="V24" i="3"/>
  <c r="U24" i="3"/>
  <c r="AI23" i="3"/>
  <c r="AG23" i="3"/>
  <c r="AC23" i="3"/>
  <c r="Y23" i="3"/>
  <c r="X23" i="3"/>
  <c r="W23" i="3"/>
  <c r="AD23" i="3" s="1"/>
  <c r="V23" i="3"/>
  <c r="U23" i="3"/>
  <c r="AI22" i="3"/>
  <c r="AG22" i="3"/>
  <c r="AC22" i="3"/>
  <c r="Y22" i="3"/>
  <c r="X22" i="3"/>
  <c r="W22" i="3"/>
  <c r="AD22" i="3" s="1"/>
  <c r="V22" i="3"/>
  <c r="U22" i="3"/>
  <c r="AI21" i="3"/>
  <c r="AG21" i="3"/>
  <c r="AC21" i="3"/>
  <c r="Y21" i="3"/>
  <c r="X21" i="3"/>
  <c r="W21" i="3"/>
  <c r="AD21" i="3" s="1"/>
  <c r="V21" i="3"/>
  <c r="U21" i="3"/>
  <c r="AI20" i="3"/>
  <c r="AG20" i="3"/>
  <c r="AC20" i="3"/>
  <c r="Y20" i="3"/>
  <c r="X20" i="3"/>
  <c r="W20" i="3"/>
  <c r="AD20" i="3" s="1"/>
  <c r="V20" i="3"/>
  <c r="U20" i="3"/>
  <c r="AI19" i="3"/>
  <c r="AG19" i="3"/>
  <c r="AC19" i="3"/>
  <c r="Y19" i="3"/>
  <c r="X19" i="3"/>
  <c r="AE19" i="3" s="1"/>
  <c r="W19" i="3"/>
  <c r="AD19" i="3" s="1"/>
  <c r="V19" i="3"/>
  <c r="U19" i="3"/>
  <c r="AI18" i="3"/>
  <c r="AG18" i="3"/>
  <c r="AC18" i="3"/>
  <c r="Y18" i="3"/>
  <c r="X18" i="3"/>
  <c r="AE18" i="3" s="1"/>
  <c r="W18" i="3"/>
  <c r="AD18" i="3" s="1"/>
  <c r="V18" i="3"/>
  <c r="U18" i="3"/>
  <c r="AI17" i="3"/>
  <c r="AG17" i="3"/>
  <c r="AC17" i="3"/>
  <c r="Y17" i="3"/>
  <c r="X17" i="3"/>
  <c r="AE17" i="3" s="1"/>
  <c r="W17" i="3"/>
  <c r="AD17" i="3" s="1"/>
  <c r="V17" i="3"/>
  <c r="U17" i="3"/>
  <c r="AI16" i="3"/>
  <c r="AG16" i="3"/>
  <c r="AC16" i="3"/>
  <c r="Y16" i="3"/>
  <c r="X16" i="3"/>
  <c r="AE16" i="3" s="1"/>
  <c r="W16" i="3"/>
  <c r="AD16" i="3" s="1"/>
  <c r="V16" i="3"/>
  <c r="U16" i="3"/>
  <c r="AI15" i="3"/>
  <c r="AG15" i="3"/>
  <c r="AC15" i="3"/>
  <c r="Y15" i="3"/>
  <c r="X15" i="3"/>
  <c r="AE15" i="3" s="1"/>
  <c r="W15" i="3"/>
  <c r="AD15" i="3" s="1"/>
  <c r="V15" i="3"/>
  <c r="U15" i="3"/>
  <c r="AI14" i="3"/>
  <c r="AG14" i="3"/>
  <c r="AC14" i="3"/>
  <c r="Y14" i="3"/>
  <c r="X14" i="3"/>
  <c r="AE14" i="3" s="1"/>
  <c r="W14" i="3"/>
  <c r="AD14" i="3" s="1"/>
  <c r="V14" i="3"/>
  <c r="U14" i="3"/>
  <c r="AI13" i="3"/>
  <c r="AG13" i="3"/>
  <c r="AC13" i="3"/>
  <c r="Y13" i="3"/>
  <c r="X13" i="3"/>
  <c r="AE13" i="3" s="1"/>
  <c r="W13" i="3"/>
  <c r="AD13" i="3" s="1"/>
  <c r="V13" i="3"/>
  <c r="U13" i="3"/>
  <c r="AI12" i="3"/>
  <c r="AG12" i="3"/>
  <c r="AC12" i="3"/>
  <c r="Y12" i="3"/>
  <c r="X12" i="3"/>
  <c r="AE12" i="3" s="1"/>
  <c r="W12" i="3"/>
  <c r="AD12" i="3" s="1"/>
  <c r="V12" i="3"/>
  <c r="U12" i="3"/>
  <c r="AI11" i="3"/>
  <c r="AG11" i="3"/>
  <c r="AC11" i="3"/>
  <c r="Y11" i="3"/>
  <c r="X11" i="3"/>
  <c r="AE11" i="3" s="1"/>
  <c r="W11" i="3"/>
  <c r="AD11" i="3" s="1"/>
  <c r="V11" i="3"/>
  <c r="U11" i="3"/>
  <c r="AI10" i="3"/>
  <c r="AG10" i="3"/>
  <c r="AC10" i="3"/>
  <c r="Y10" i="3"/>
  <c r="X10" i="3"/>
  <c r="AE10" i="3" s="1"/>
  <c r="W10" i="3"/>
  <c r="AD10" i="3" s="1"/>
  <c r="V10" i="3"/>
  <c r="U10" i="3"/>
  <c r="AI9" i="3"/>
  <c r="AG9" i="3"/>
  <c r="AC9" i="3"/>
  <c r="Y9" i="3"/>
  <c r="X9" i="3"/>
  <c r="AE9" i="3" s="1"/>
  <c r="W9" i="3"/>
  <c r="AD9" i="3" s="1"/>
  <c r="V9" i="3"/>
  <c r="U9" i="3"/>
  <c r="AI8" i="3"/>
  <c r="AG8" i="3"/>
  <c r="AC8" i="3"/>
  <c r="Y8" i="3"/>
  <c r="AF8" i="3" s="1"/>
  <c r="X8" i="3"/>
  <c r="AE8" i="3" s="1"/>
  <c r="W8" i="3"/>
  <c r="AD8" i="3" s="1"/>
  <c r="V8" i="3"/>
  <c r="U8" i="3"/>
  <c r="AB8" i="3" s="1"/>
  <c r="AI7" i="3"/>
  <c r="AG7" i="3"/>
  <c r="AC7" i="3"/>
  <c r="Y7" i="3"/>
  <c r="X7" i="3"/>
  <c r="AE7" i="3" s="1"/>
  <c r="W7" i="3"/>
  <c r="AD7" i="3" s="1"/>
  <c r="V7" i="3"/>
  <c r="U7" i="3"/>
  <c r="AI6" i="3"/>
  <c r="AG6" i="3"/>
  <c r="AF6" i="3"/>
  <c r="AE6" i="3"/>
  <c r="AD6" i="3"/>
  <c r="AC6" i="3"/>
  <c r="AB6" i="3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T7" i="1"/>
  <c r="V7" i="1" s="1"/>
  <c r="I7" i="1"/>
  <c r="W7" i="1" s="1"/>
  <c r="U7" i="1" l="1"/>
  <c r="AB7" i="3"/>
  <c r="AF7" i="3"/>
  <c r="AB9" i="3"/>
  <c r="AF9" i="3"/>
  <c r="AB11" i="3"/>
  <c r="AF11" i="3"/>
  <c r="AB13" i="3"/>
  <c r="AF13" i="3"/>
  <c r="AB15" i="3"/>
  <c r="AF15" i="3"/>
  <c r="AB17" i="3"/>
  <c r="AF17" i="3"/>
  <c r="AB19" i="3"/>
  <c r="AF19" i="3"/>
  <c r="AB22" i="3"/>
  <c r="AF22" i="3"/>
  <c r="AE23" i="3"/>
  <c r="AB26" i="3"/>
  <c r="AF26" i="3"/>
  <c r="AE27" i="3"/>
  <c r="AB30" i="3"/>
  <c r="AF30" i="3"/>
  <c r="AE31" i="3"/>
  <c r="AB34" i="3"/>
  <c r="AF34" i="3"/>
  <c r="AE35" i="3"/>
  <c r="AE20" i="3"/>
  <c r="AB23" i="3"/>
  <c r="AF23" i="3"/>
  <c r="AE24" i="3"/>
  <c r="AB27" i="3"/>
  <c r="AF27" i="3"/>
  <c r="AE28" i="3"/>
  <c r="AB31" i="3"/>
  <c r="AF31" i="3"/>
  <c r="AE32" i="3"/>
  <c r="AB35" i="3"/>
  <c r="AF35" i="3"/>
  <c r="AE36" i="3"/>
  <c r="AD37" i="3"/>
  <c r="AD38" i="3"/>
  <c r="AD39" i="3"/>
  <c r="AD40" i="3"/>
  <c r="AD41" i="3"/>
  <c r="AD42" i="3"/>
  <c r="AD43" i="3"/>
  <c r="AD44" i="3"/>
  <c r="AD45" i="3"/>
  <c r="AD46" i="3"/>
  <c r="AD47" i="3"/>
  <c r="AB10" i="3"/>
  <c r="AF10" i="3"/>
  <c r="AB12" i="3"/>
  <c r="AF12" i="3"/>
  <c r="AB14" i="3"/>
  <c r="AF14" i="3"/>
  <c r="AB16" i="3"/>
  <c r="AF16" i="3"/>
  <c r="AB18" i="3"/>
  <c r="AF18" i="3"/>
  <c r="AB20" i="3"/>
  <c r="AF20" i="3"/>
  <c r="AE21" i="3"/>
  <c r="AB24" i="3"/>
  <c r="AF24" i="3"/>
  <c r="AE25" i="3"/>
  <c r="AB28" i="3"/>
  <c r="AF28" i="3"/>
  <c r="AE29" i="3"/>
  <c r="AB32" i="3"/>
  <c r="AF32" i="3"/>
  <c r="AE33" i="3"/>
  <c r="AB36" i="3"/>
  <c r="AF36" i="3"/>
  <c r="AE37" i="3"/>
  <c r="AE38" i="3"/>
  <c r="AE39" i="3"/>
  <c r="AE40" i="3"/>
  <c r="AE41" i="3"/>
  <c r="AE42" i="3"/>
  <c r="AE43" i="3"/>
  <c r="AE44" i="3"/>
  <c r="AE45" i="3"/>
  <c r="AE46" i="3"/>
  <c r="AE47" i="3"/>
  <c r="AB21" i="3"/>
  <c r="AF21" i="3"/>
  <c r="AE22" i="3"/>
  <c r="AB25" i="3"/>
  <c r="AF25" i="3"/>
  <c r="AE26" i="3"/>
  <c r="AB29" i="3"/>
  <c r="AF29" i="3"/>
  <c r="AE30" i="3"/>
  <c r="AB33" i="3"/>
  <c r="AF33" i="3"/>
  <c r="AE34" i="3"/>
  <c r="AB37" i="3"/>
  <c r="AF37" i="3"/>
  <c r="AB38" i="3"/>
  <c r="AF38" i="3"/>
  <c r="AB39" i="3"/>
  <c r="AF39" i="3"/>
  <c r="AB40" i="3"/>
  <c r="AF40" i="3"/>
  <c r="AB41" i="3"/>
  <c r="AF41" i="3"/>
  <c r="AB42" i="3"/>
  <c r="AF42" i="3"/>
  <c r="AB43" i="3"/>
  <c r="AF43" i="3"/>
  <c r="AB44" i="3"/>
  <c r="AF44" i="3"/>
  <c r="AB45" i="3"/>
  <c r="AF45" i="3"/>
  <c r="AB46" i="3"/>
  <c r="AF46" i="3"/>
  <c r="AB47" i="3"/>
  <c r="AF47" i="3"/>
</calcChain>
</file>

<file path=xl/comments1.xml><?xml version="1.0" encoding="utf-8"?>
<comments xmlns="http://schemas.openxmlformats.org/spreadsheetml/2006/main">
  <authors>
    <author>MyOECD</author>
  </authors>
  <commentList>
    <comment ref="F8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D10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D16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K21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G23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D31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F34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  <comment ref="E41" authorId="0" shapeId="0">
      <text>
        <r>
          <rPr>
            <sz val="9"/>
            <color indexed="8"/>
            <rFont val="Tahoma"/>
            <family val="2"/>
            <charset val="238"/>
          </rPr>
          <t xml:space="preserve">B: Break </t>
        </r>
      </text>
    </comment>
  </commentList>
</comments>
</file>

<file path=xl/sharedStrings.xml><?xml version="1.0" encoding="utf-8"?>
<sst xmlns="http://schemas.openxmlformats.org/spreadsheetml/2006/main" count="1062" uniqueCount="447">
  <si>
    <t>&lt;?xml version="1.0" encoding="utf-16"?&gt;&lt;WebTableParameter xmlns:xsd="http://www.w3.org/2001/XMLSchema" xmlns:xsi="http://www.w3.org/2001/XMLSchema-instance" xmlns="http://stats.oecd.org/OECDStatWS/2004/03/01/"&gt;&lt;DataTable Code="HEALTH_STAT" HasMetadata="true"&gt;&lt;Name LocaleIsoCode="en"&gt;Health Status&lt;/Name&gt;&lt;Name LocaleIsoCode="fr"&gt;État de Santé&lt;/Name&gt;&lt;Dimension Code="VAR" HasMetadata="false" Display="labels"&gt;&lt;Name LocaleIsoCode="en"&gt;Variable&lt;/Name&gt;&lt;Name LocaleIsoCode="fr"&gt;Variable&lt;/Name&gt;&lt;Member Code="CICDALLC" HasMetadata="true" HasOnlyUnitMetadata="false" HasChild="0"&gt;&lt;Name LocaleIsoCode="en"&gt;All causes of death&lt;/Name&gt;&lt;Name LocaleIsoCode="fr"&gt;Toutes les causes de décès&lt;/Name&gt;&lt;/Member&gt;&lt;Member Code="CICDINFE" HasMetadata="true" HasOnlyUnitMetadata="false" HasChild="1"&gt;&lt;Name LocaleIsoCode="en"&gt;Certain infectious and parasitic diseases&lt;/Name&gt;&lt;Name LocaleIsoCode="fr"&gt;Certaines maladies infectieuses et parasitaires&lt;/Name&gt;&lt;ChildMember Code="CICDTBLS" HasMetadata="true" HasOnlyUnitMetadata="false" HasChild="0"&gt;&lt;Name LocaleIsoCode="en"&gt;Tuberculosis&lt;/Name&gt;&lt;Name LocaleIsoCode="fr"&gt;Tuberculose&lt;/Name&gt;&lt;/ChildMember&gt;&lt;ChildMember Code="CICDHIVD" HasMetadata="true" HasOnlyUnitMetadata="false" HasChild="0"&gt;&lt;Name LocaleIsoCode="en"&gt;HIV-AIDS&lt;/Name&gt;&lt;Name LocaleIsoCode="fr"&gt;VIH/SIDA&lt;/Name&gt;&lt;/ChildMember&gt;&lt;/Member&gt;&lt;Member Code="CICDNEOP" HasMetadata="true" HasOnlyUnitMetadata="false" HasChild="1"&gt;&lt;Name LocaleIsoCode="en"&gt;Neoplasms&lt;/Name&gt;&lt;Name LocaleIsoCode="fr"&gt;Tumeurs&lt;/Name&gt;&lt;ChildMember Code="CICDTUME" HasMetadata="true" HasOnlyUnitMetadata="false" HasChild="1"&gt;&lt;Name LocaleIsoCode="en"&gt;Malignant neoplasms&lt;/Name&gt;&lt;Name LocaleIsoCode="fr"&gt;Tumeurs malignes&lt;/Name&gt;&lt;ChildMember Code="CICDCANC" HasMetadata="true" HasOnlyUnitMetadata="false" HasChild="0"&gt;&lt;Name LocaleIsoCode="en"&gt;Malignant neoplasms of trachea, bronchus, lung&lt;/Name&gt;&lt;Name LocaleIsoCode="fr"&gt;Tumeurs de la trachée, des bronches et du poumon&lt;/Name&gt;&lt;/ChildMember&gt;&lt;ChildMember Code="CICDNCRA" HasMetadata="true" HasOnlyUnitMetadata="false" HasChild="0"&gt;&lt;Name LocaleIsoCode="en"&gt;Malignant neoplasms of colon, rectum and anus&lt;/Name&gt;&lt;Name LocaleIsoCode="fr"&gt;Tumeurs du côlon, du rectum et de l'anus&lt;/Name&gt;&lt;/ChildMember&gt;&lt;ChildMember Code="CICDMNBR" HasMetadata="true" HasOnlyUnitMetadata="false" HasChild="0"&gt;&lt;Name LocaleIsoCode="en"&gt;Malignant neoplasms of Female breast&lt;/Name&gt;&lt;Name LocaleIsoCode="fr"&gt;Tumeurs du sein chez la femme&lt;/Name&gt;&lt;/ChildMember&gt;&lt;ChildMember Code="CICDSTOM" HasMetadata="true" HasOnlyUnitMetadata="false" HasChild="0"&gt;&lt;Name LocaleIsoCode="en"&gt;Malignant neoplasms of stomach&lt;/Name&gt;&lt;Name LocaleIsoCode="fr"&gt;Tumeurs de l'estomac&lt;/Name&gt;&lt;/ChildMember&gt;&lt;ChildMember Code="CICDPANC" HasMetadata="true" HasOnlyUnitMetadata="false" HasChild="0"&gt;&lt;Name LocaleIsoCode="en"&gt;Malignant neoplasms of pancreas&lt;/Name&gt;&lt;Name LocaleIsoCode="fr"&gt;Tumeurs du pancréas&lt;/Name&gt;&lt;/ChildMember&gt;&lt;ChildMember Code="CICDMNPR" HasMetadata="true" HasOnlyUnitMetadata="false" HasChild="0"&gt;&lt;Name LocaleIsoCode="en"&gt;Malignant neoplasms of prostate&lt;/Name&gt;&lt;Name LocaleIsoCode="fr"&gt;Tumeurs de la prostate&lt;/Name&gt;&lt;/ChildMember&gt;&lt;ChildMember Code="CICDLIVR" HasMetadata="true" HasOnlyUnitMetadata="false" HasChild="0"&gt;&lt;Name LocaleIsoCode="en"&gt;Malignant neoplasms of liver&lt;/Name&gt;&lt;Name LocaleIsoCode="fr"&gt;Tumeurs du foie&lt;/Name&gt;&lt;/ChildMember&gt;&lt;ChildMember Code="CICDCRVX" HasMetadata="true" HasOnlyUnitMetadata="false" HasChild="0"&gt;&lt;Name LocaleIsoCode="en"&gt;Malignant neoplasms of cervix uteri&lt;/Name&gt;&lt;Name LocaleIsoCode="fr"&gt;Tumeurs du col de l'utérus&lt;/Name&gt;&lt;/ChildMember&gt;&lt;ChildMember Code="CICDOVRY" HasMetadata="true" HasOnlyUnitMetadata="false" HasChild="0"&gt;&lt;Name LocaleIsoCode="en"&gt;Malignant neoplasms of ovary&lt;/Name&gt;&lt;Name LocaleIsoCode="fr"&gt;Tumeurs de l'ovaire&lt;/Name&gt;&lt;/ChildMember&gt;&lt;ChildMember Code="CICDHODG" HasMetadata="true" HasOnlyUnitMetadata="false" HasChild="0"&gt;&lt;Name LocaleIsoCode="en"&gt;Hodgkin’s disease&lt;/Name&gt;&lt;Name LocaleIsoCode="fr"&gt;Maladie de Hodgkin&lt;/Name&gt;&lt;/ChildMember&gt;&lt;ChildMember Code="CICDLEUK" HasMetadata="true" HasOnlyUnitMetadata="false" HasChild="0"&gt;&lt;Name LocaleIsoCode="en"&gt;Leukemia&lt;/Name&gt;&lt;Name LocaleIsoCode="fr"&gt;Leucémie&lt;/Name&gt;&lt;/ChildMember&gt;&lt;ChildMember Code="CICDBLAD" HasMetadata="true" HasOnlyUnitMetadata="false" HasChild="0"&gt;&lt;Name LocaleIsoCode="en"&gt;Malignant neoplasms of bladder&lt;/Name&gt;&lt;Name LocaleIsoCode="fr"&gt;Tumeurs de la vessie&lt;/Name&gt;&lt;/ChildMember&gt;&lt;ChildMember Code="CICDSKIN" HasMetadata="true" HasOnlyUnitMetadata="false" HasChild="0"&gt;&lt;Name LocaleIsoCode="en"&gt;Malignant melanoma of skin&lt;/Name&gt;&lt;Name LocaleIsoCode="fr"&gt;Mélanome malin de la peau&lt;/Name&gt;&lt;/ChildMember&gt;&lt;/ChildMember&gt;&lt;/Member&gt;&lt;Member Code="CICDSANG" HasMetadata="true" HasOnlyUnitMetadata="false" HasChild="0"&gt;&lt;Name LocaleIsoCode="en"&gt;Diseases of the blood and blood-forming organs&lt;/Name&gt;&lt;Name LocaleIsoCode="fr"&gt;Maladies du sang et des organes hématopoïétiques&lt;/Name&gt;&lt;/Member&gt;&lt;Member Code="CICDENDO" HasMetadata="true" HasOnlyUnitMetadata="false" HasChild="1"&gt;&lt;Name LocaleIsoCode="en"&gt;Endocrine, nutritional and metabolic diseases&lt;/Name&gt;&lt;Name LocaleIsoCode="fr"&gt;Maladies endocriniennes, nutritionnelles et métaboliques&lt;/Name&gt;&lt;ChildMember Code="CICDDBTM" HasMetadata="true" HasOnlyUnitMetadata="false" HasChild="0"&gt;&lt;Name LocaleIsoCode="en"&gt;Diabetes mellitus&lt;/Name&gt;&lt;Name LocaleIsoCode="fr"&gt;Diabète sucré&lt;/Name&gt;&lt;/ChildMember&gt;&lt;/Member&gt;&lt;Member Code="CICDTROU" HasMetadata="true" HasOnlyUnitMetadata="false" HasChild="1"&gt;&lt;Name LocaleIsoCode="en"&gt;Mental and behavioural disorders&lt;/Name&gt;&lt;Name LocaleIsoCode="fr"&gt;Troubles mentaux et du comportement&lt;/Name&gt;&lt;ChildMember Code="CICDDMTA" HasMetadata="true" HasOnlyUnitMetadata="false" HasChild="0"&gt;&lt;Name LocaleIsoCode="en"&gt;Dementia&lt;/Name&gt;&lt;Name LocaleIsoCode="fr"&gt;Démence&lt;/Name&gt;&lt;/ChildMember&gt;&lt;ChildMember Code="CICDALCO" HasMetadata="true" HasOnlyUnitMetadata="false" HasChild="0"&gt;&lt;Name LocaleIsoCode="en"&gt;Alcohol use disorders&lt;/Name&gt;&lt;Name LocaleIsoCode="fr"&gt;Troubles liés à l'utilisation de l'alcool&lt;/Name&gt;&lt;/ChildMember&gt;&lt;ChildMember Code="CICDSUBS" HasMetadata="true" HasOnlyUnitMetadata="false" HasChild="0"&gt;&lt;Name LocaleIsoCode="en"&gt;Drug use disorders&lt;/Name&gt;&lt;Name LocaleIsoCode="fr"&gt;Troubles liés à l'utilisation de drogue&lt;/Name&gt;&lt;/ChildMember&gt;&lt;/Member&gt;&lt;Member Code="CICDNERV" HasMetadata="true" HasOnlyUnitMetadata="false" HasChild="1"&gt;&lt;Name LocaleIsoCode="en"&gt;Diseases of the nervous system&lt;/Name&gt;&lt;Name LocaleIsoCode="fr"&gt;Maladies du système nerveux&lt;/Name&gt;&lt;ChildMember Code="CICDPARK" HasMetadata="true" HasOnlyUnitMetadata="false" HasChild="0"&gt;&lt;Name LocaleIsoCode="en"&gt;Parkinson's disease&lt;/Name&gt;&lt;Name LocaleIsoCode="fr"&gt;Maladie de Parkinson&lt;/Name&gt;&lt;/ChildMember&gt;&lt;ChildMember Code="CICDALZH" HasMetadata="true" HasOnlyUnitMetadata="false" HasChild="0"&gt;&lt;Name LocaleIsoCode="en"&gt;Alzheimer's disease&lt;/Name&gt;&lt;Name LocaleIsoCode="fr"&gt;Maladie d'Alzheimer&lt;/Name&gt;&lt;/ChildMember&gt;&lt;/Member&gt;&lt;Member Code="CICDCIRC" HasMetadata="true" HasOnlyUnitMetadata="false" HasChild="1"&gt;&lt;Name LocaleIsoCode="en"&gt;Diseases of the circulatory system&lt;/Name&gt;&lt;Name LocaleIsoCode="fr"&gt;Maladies de l'appareil circulatoire&lt;/Name&gt;&lt;ChildMember Code="CICDISCH" HasMetadata="true" HasOnlyUnitMetadata="false" HasChild="1"&gt;&lt;Name LocaleIsoCode="en"&gt;Ischaemic heart diseases&lt;/Name&gt;&lt;Name LocaleIsoCode="fr"&gt;Cardiopathies ischémiques&lt;/Name&gt;&lt;ChildMember Code="CICDMYOC" HasMetadata="true" HasOnlyUnitMetadata="false" HasChild="0"&gt;&lt;Name LocaleIsoCode="en"&gt;Acute myocardial infarction&lt;/Name&gt;&lt;Name LocaleIsoCode="fr"&gt;Infarctus aigu du myocarde&lt;/Name&gt;&lt;/ChildMember&gt;&lt;/ChildMember&gt;&lt;ChildMember Code="CICDCERV" HasMetadata="true" HasOnlyUnitMetadata="false" HasChild="0"&gt;&lt;Name LocaleIsoCode="en"&gt;Cerebrovascular diseases&lt;/Name&gt;&lt;Name LocaleIsoCode="fr"&gt;Maladies cérébrovasculaires&lt;/Name&gt;&lt;/ChildMember&gt;&lt;/Member&gt;&lt;Member Code="CICDREPS" HasMetadata="true" HasOnlyUnitMetadata="false" HasChild="1"&gt;&lt;Name LocaleIsoCode="en"&gt;Diseases of the respiratory system&lt;/Name&gt;&lt;Name LocaleIsoCode="fr"&gt;Maladies de l'appareil respiratoire&lt;/Name&gt;&lt;ChildMember Code="CICDINPN" HasMetadata="true" HasOnlyUnitMetadata="false" HasChild="0"&gt;&lt;Name LocaleIsoCode="en"&gt;Influenza&lt;/Name&gt;&lt;Name LocaleIsoCode="fr"&gt;Grippe&lt;/Name&gt;&lt;/ChildMember&gt;&lt;ChildMember Code="CICDPNEU" HasMetadata="true" HasOnlyUnitMetadata="false" HasChild="0"&gt;&lt;Name LocaleIsoCode="en"&gt;Pneumonia&lt;/Name&gt;&lt;Name LocaleIsoCode="fr"&gt;Pneumonie&lt;/Name&gt;&lt;/ChildMember&gt;&lt;ChildMember Code="CICDBAEM" HasMetadata="true" HasOnlyUnitMetadata="false" HasChild="0"&gt;&lt;Name LocaleIsoCode="en"&gt;Chronic obstructive Pulmonary diseases&lt;/Name&gt;&lt;Name LocaleIsoCode="fr"&gt;Maladies pulmonaires obstructives chroniques&lt;/Name&gt;&lt;/ChildMember&gt;&lt;ChildMember Code="CICDASMA" HasMetadata="true" HasOnlyUnitMetadata="false" HasChild="0"&gt;&lt;Name LocaleIsoCode="en"&gt;Asthma&lt;/Name&gt;&lt;Name LocaleIsoCode="fr"&gt;Asthme&lt;/Name&gt;&lt;/ChildMember&gt;&lt;/Member&gt;&lt;Member Code="CICDDIGE" HasMetadata="true" HasOnlyUnitMetadata="false" HasChild="1"&gt;&lt;Name LocaleIsoCode="en"&gt;Diseases of the digestive system&lt;/Name&gt;&lt;Name LocaleIsoCode="fr"&gt;Maladies de l'appareil digestif&lt;/Name&gt;&lt;ChildMember Code="CICDPEPT" HasMetadata="true" HasOnlyUnitMetadata="false" HasChild="0"&gt;&lt;Name LocaleIsoCode="en"&gt;Peptic ulcer&lt;/Name&gt;&lt;Name LocaleIsoCode="fr"&gt;Ulcère gastro-duodénal&lt;/Name&gt;&lt;/ChildMember&gt;&lt;ChildMember Code="CICDCIRR" HasMetadata="true" HasOnlyUnitMetadata="false" HasChild="0"&gt;&lt;Name LocaleIsoCode="en"&gt;Chronic liver diseases and cirrhosis&lt;/Name&gt;&lt;Name LocaleIsoCode="fr"&gt;Maladies chroniques du foie et cirrhose&lt;/Name&gt;&lt;/ChildMember&gt;&lt;/Member&gt;&lt;Member Code="CICDPEAU" HasMetadata="true" HasOnlyUnitMetadata="false" HasChild="0"&gt;&lt;Name LocaleIsoCode="en"&gt;Diseases of the skin and subcutaneous tissue&lt;/Name&gt;&lt;Name LocaleIsoCode="fr"&gt;Maladies de la peau et du tissu cellulaire sous-cutané&lt;/Name&gt;&lt;/Member&gt;&lt;Member Code="CICDOSTE" HasMetadata="true" HasOnlyUnitMetadata="false" HasChild="0"&gt;&lt;Name LocaleIsoCode="en"&gt;Diseases of the musculoskeletal system and connective tissue&lt;/Name&gt;&lt;Name LocaleIsoCode="fr"&gt;Maladie du système ostéo-articulaire, des muscles et du tissu conjonctif&lt;/Name&gt;&lt;/Member&gt;&lt;Member Code="CICDGENI" HasMetadata="true" HasOnlyUnitMetadata="false" HasChild="0"&gt;&lt;Name LocaleIsoCode="en"&gt;Diseases of the genitourinary system&lt;/Name&gt;&lt;Name LocaleIsoCode="fr"&gt;Maladies de l'appareil génito-urinaire&lt;/Name&gt;&lt;/Member&gt;&lt;Member Code="CICDGROS" HasMetadata="true" HasOnlyUnitMetadata="false" HasChild="0"&gt;&lt;Name LocaleIsoCode="en"&gt;Complications of pregnancy, childbirth and the puerperium&lt;/Name&gt;&lt;Name LocaleIsoCode="fr"&gt;Complications suite à grossesse, accouchement et puerpéralité&lt;/Name&gt;&lt;/Member&gt;&lt;Member Code="CICDAFFE" HasMetadata="true" HasOnlyUnitMetadata="false" HasChild="0"&gt;&lt;Name LocaleIsoCode="en"&gt;Certain conditions originating in the perinatal period&lt;/Name&gt;&lt;Name LocaleIsoCode="fr"&gt;Certaines affections dont l'origine se situe dans la période périnatale&lt;/Name&gt;&lt;/Member&gt;&lt;Member Code="CICDCONG" HasMetadata="true" HasOnlyUnitMetadata="false" HasChild="0"&gt;&lt;Name LocaleIsoCode="en"&gt;Congenital malformations and chromosomal abnormalities&lt;/Name&gt;&lt;Name LocaleIsoCode="fr"&gt;Congenital malformations and chromosomal abnormalities&lt;/Name&gt;&lt;/Member&gt;&lt;Member Code="CICDSYMP" HasMetadata="true" HasOnlyUnitMetadata="false" HasChild="0"&gt;&lt;Name LocaleIsoCode="en"&gt;Symptoms, signs, ill-defined causes&lt;/Name&gt;&lt;Name LocaleIsoCode="fr"&gt;Symptômes, signes, causes mal-définies&lt;/Name&gt;&lt;/Member&gt;&lt;Member Code="CICDEXTC" HasMetadata="true" HasOnlyUnitMetadata="false" HasChild="1"&gt;&lt;Name LocaleIsoCode="en"&gt;External causes of mortality&lt;/Name&gt;&lt;Name LocaleIsoCode="fr"&gt;Causes externes de mortalité&lt;/Name&gt;&lt;ChildMember Code="CICDACCD" HasMetadata="true" HasOnlyUnitMetadata="false" HasChild="1"&gt;&lt;Name LocaleIsoCode="en"&gt;Accidents&lt;/Name&gt;&lt;Name LocaleIsoCode="fr"&gt;Accidents&lt;/Name&gt;&lt;ChildMember Code="CICDTRAC" HasMetadata="true" HasOnlyUnitMetadata="false" HasChild="0"&gt;&lt;Name LocaleIsoCode="en"&gt;Transport Accidents&lt;/Name&gt;&lt;Name LocaleIsoCode="fr"&gt;Accidents de transports&lt;/Name&gt;&lt;/ChildMember&gt;&lt;ChildMember Code="CICDCHUT" HasMetadata="true" HasOnlyUnitMetadata="false" HasChild="0"&gt;&lt;Name LocaleIsoCode="en"&gt;Accidental falls&lt;/Name&gt;&lt;Name LocaleIsoCode="fr"&gt;Chutes accidentelles&lt;/Name&gt;&lt;/ChildMember&gt;&lt;ChildMember Code="CICDPOSN" HasMetadata="true" HasOnlyUnitMetadata="false" HasChild="0"&gt;&lt;Name LocaleIsoCode="en"&gt;Accidental poisoning&lt;/Name&gt;&lt;Name LocaleIsoCode="fr"&gt;Intoxication accidentelle&lt;/Name&gt;&lt;/ChildMember&gt;&lt;/ChildMember&gt;&lt;ChildMember Code="CICDHARM" HasMetadata="true" HasOnlyUnitMetadata="false" HasChild="0"&gt;&lt;Name LocaleIsoCode="en"&gt;Intentional self-harm&lt;/Name&gt;&lt;Name LocaleIsoCode="fr"&gt;Lésions auto-infligées&lt;/Name&gt;&lt;/ChildMember&gt;&lt;ChildMember Code="CICDHOCD" HasMetadata="true" HasOnlyUnitMetadata="false" HasChild="0"&gt;&lt;Name LocaleIsoCode="en"&gt;Assault&lt;/Name&gt;&lt;Name LocaleIsoCode="fr"&gt;Agression&lt;/Name&gt;&lt;/ChildMember&gt;&lt;/Member&gt;&lt;/Dimension&gt;&lt;Dimension Code="UNIT" HasMetadata="false" Display="labels"&gt;&lt;Name LocaleIsoCode="en"&gt;Measure&lt;/Name&gt;&lt;Name LocaleIsoCode="fr"&gt;Mesure&lt;/Name&gt;&lt;Member Code="NBFEMEPF" HasMetadata="false" HasOnlyUnitMetadata="false" HasChild="0"&gt;&lt;Name LocaleIsoCode="en"&gt;Number of female deaths&lt;/Name&gt;&lt;Name LocaleIsoCode="fr"&gt;Nombre de décès, femmes&lt;/Name&gt;&lt;/Member&gt;&lt;Member Code="NBMALEPH" HasMetadata="false" HasOnlyUnitMetadata="false" HasChild="0"&gt;&lt;Name LocaleIsoCode="en"&gt;Number of male deaths&lt;/Name&gt;&lt;Name LocaleIsoCode="fr"&gt;Nombre de décès, hommes&lt;/Name&gt;&lt;/Member&gt;&lt;Member Code="NBPOPUPC" HasMetadata="false" HasOnlyUnitMetadata="false" HasChild="0"&gt;&lt;Name LocaleIsoCode="en"&gt;Number of total deaths&lt;/Name&gt;&lt;Name LocaleIsoCode="fr"&gt;Nombre total de décès&lt;/Name&gt;&lt;/Member&gt;&lt;Member Code="TXCRUDTF" HasMetadata="false" HasOnlyUnitMetadata="false" HasChild="0"&gt;&lt;Name LocaleIsoCode="en"&gt;Deaths per 100 000 females (crude rates)&lt;/Name&gt;&lt;Name LocaleIsoCode="fr"&gt;Décès pour 100 000 femmes (taux bruts)&lt;/Name&gt;&lt;/Member&gt;&lt;Member Code="TXCRUDTH" HasMetadata="false" HasOnlyUnitMetadata="false" HasChild="0"&gt;&lt;Name LocaleIsoCode="en"&gt;Deaths per 100 000 males (crude rates)&lt;/Name&gt;&lt;Name LocaleIsoCode="fr"&gt;Décès pour 100 000 hommes (taux bruts)&lt;/Name&gt;&lt;/Member&gt;&lt;Member Code="TXCRUDTX" HasMetadata="false" HasOnlyUnitMetadata="false" HasChild="0"&gt;&lt;Name LocaleIsoCode="en"&gt;Deaths per 100 000 population (crude rates)&lt;/Name&gt;&lt;Name LocaleIsoCode="fr"&gt;Décès pour 100 000 personnes (taux bruts)&lt;/Name&gt;&lt;/Member&gt;&lt;Member Code="TXCMFETF" HasMetadata="false" HasOnlyUnitMetadata="false" HasChild="0"&gt;&lt;Name LocaleIsoCode="en"&gt;Deaths per 100 000 females (standardised rates)&lt;/Name&gt;&lt;Name LocaleIsoCode="fr"&gt;Décès pour 100 000 femmes (taux standardisés)&lt;/Name&gt;&lt;/Member&gt;&lt;Member Code="TXCMHOTH" HasMetadata="false" HasOnlyUnitMetadata="false" HasChild="0"&gt;&lt;Name LocaleIsoCode="en"&gt;Deaths per 100 000 males (standardised rates)&lt;/Name&gt;&lt;Name LocaleIsoCode="fr"&gt;Décès pour 100 000 hommes (taux standardisés)&lt;/Name&gt;&lt;/Member&gt;&lt;Member Code="TXCMILTX" HasMetadata="false" HasOnlyUnitMetadata="false" HasChild="0" IsDisplayed="true"&gt;&lt;Name LocaleIsoCode="en"&gt;Deaths per 100 000 population (standardised rates)&lt;/Name&gt;&lt;Name LocaleIsoCode="fr"&gt;Décès pour 100 000 personnes (taux standardisés)&lt;/Name&gt;&lt;/Member&gt;&lt;/Dimension&gt;&lt;Dimension Code="COU" HasMetadata="false" CommonCode="LOCATION" Display="labels"&gt;&lt;Name LocaleIsoCode="en"&gt;Country&lt;/Name&gt;&lt;Name LocaleIsoCode="fr"&gt;Pays&lt;/Name&gt;&lt;Member Code="AUS" HasMetadata="false" HasOnlyUnitMetadata="false" HasChild="0"&gt;&lt;Name LocaleIsoCode="en"&gt;Australia&lt;/Name&gt;&lt;Name LocaleIsoCode="fr"&gt;Australie&lt;/Name&gt;&lt;/Member&gt;&lt;Member Code="AUT" HasMetadata="false" HasOnlyUnitMetadata="false" HasChild="0"&gt;&lt;Name LocaleIsoCode="en"&gt;Austria&lt;/Name&gt;&lt;Name LocaleIsoCode="fr"&gt;Autriche&lt;/Name&gt;&lt;/Member&gt;&lt;Member Code="BEL" HasMetadata="false" HasOnlyUnitMetadata="false" HasChild="0"&gt;&lt;Name LocaleIsoCode="en"&gt;Belgium&lt;/Name&gt;&lt;Name LocaleIsoCode="fr"&gt;Belgique&lt;/Name&gt;&lt;/Member&gt;&lt;Member Code="CAN" HasMetadata="false" HasOnlyUnitMetadata="false" HasChild="0"&gt;&lt;Name LocaleIsoCode="en"&gt;Canada&lt;/Name&gt;&lt;Name LocaleIsoCode="fr"&gt;Canada&lt;/Name&gt;&lt;/Member&gt;&lt;Member Code="CHL" HasMetadata="false" HasOnlyUnitMetadata="false" HasChild="0"&gt;&lt;Name LocaleIsoCode="en"&gt;Chile&lt;/Name&gt;&lt;Name LocaleIsoCode="fr"&gt;Chili&lt;/Name&gt;&lt;/Member&gt;&lt;Member Code="CZE" HasMetadata="false" HasOnlyUnitMetadata="false" HasChild="0"&gt;&lt;Name LocaleIsoCode="en"&gt;Czech Republic&lt;/Name&gt;&lt;Name LocaleIsoCode="fr"&gt;République tchèque&lt;/Name&gt;&lt;/Member&gt;&lt;Member Code="DNK" HasMetadata="false" HasOnlyUnitMetadata="false" HasChild="0"&gt;&lt;Name LocaleIsoCode="en"&gt;Denmark&lt;/Name&gt;&lt;Name LocaleIsoCode="fr"&gt;Danemark&lt;/Name&gt;&lt;/Member&gt;&lt;Member Code="EST" HasMetadata="false" HasOnlyUnitMetadata="false" HasChild="0"&gt;&lt;Name LocaleIsoCode="en"&gt;Estonia&lt;/Name&gt;&lt;Name LocaleIsoCode="fr"&gt;Estonie&lt;/Name&gt;&lt;/Member&gt;&lt;Member Code="FIN" HasMetadata="false" HasOnlyUnitMetadata="false" HasChild="0"&gt;&lt;Name LocaleIsoCode="en"&gt;Finland&lt;/Name&gt;&lt;Name LocaleIsoCode="fr"&gt;Finlande&lt;/Name&gt;&lt;/Member&gt;&lt;Member Code="FRA" HasMetadata="false"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HasMetadata="false" HasOnlyUnitMetadata="false" HasChild="0"&gt;&lt;Name LocaleIsoCode="en"&gt;Greece&lt;/Name&gt;&lt;Name LocaleIsoCode="fr"&gt;Grèce&lt;/Name&gt;&lt;/Member&gt;&lt;Member Code="HUN" HasMetadata="false" HasOnlyUnitMetadata="false" HasChild="0"&gt;&lt;Name LocaleIsoCode="en"&gt;Hungary&lt;/Name&gt;&lt;Name LocaleIsoCode="fr"&gt;Hongrie&lt;/Name&gt;&lt;/Member&gt;&lt;Member Code="ISL" HasMetadata="false" HasOnlyUnitMetadata="false" HasChild="0"&gt;&lt;Name LocaleIsoCode="en"&gt;Iceland&lt;/Name&gt;&lt;Name LocaleIsoCode="fr"&gt;Islande&lt;/Name&gt;&lt;/Member&gt;&lt;Member Code="IRL" HasMetadata="false"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HasMetadata="false" HasOnlyUnitMetadata="false" HasChild="0"&gt;&lt;Name LocaleIsoCode="en"&gt;Italy&lt;/Name&gt;&lt;Name LocaleIsoCode="fr"&gt;Italie&lt;/Name&gt;&lt;/Member&gt;&lt;Member Code="JPN" HasMetadata="false" HasOnlyUnitMetadata="false" HasChild="0"&gt;&lt;Name LocaleIsoCode="en"&gt;Japan&lt;/Name&gt;&lt;Name LocaleIsoCode="fr"&gt;Japon&lt;/Name&gt;&lt;/Member&gt;&lt;Member Code="KOR" HasMetadata="false" HasOnlyUnitMetadata="false" HasChild="0"&gt;&lt;Name LocaleIsoCode="en"&gt;Korea&lt;/Name&gt;&lt;Name LocaleIsoCode="fr"&gt;Corée&lt;/Name&gt;&lt;/Member&gt;&lt;Member Code="LVA" HasMetadata="false" HasOnlyUnitMetadata="false" HasChild="0"&gt;&lt;Name LocaleIsoCode="en"&gt;Latvia&lt;/Name&gt;&lt;Name LocaleIsoCode="fr"&gt;Lettonie&lt;/Name&gt;&lt;/Member&gt;&lt;Member Code="LTU" HasMetadata="false" HasOnlyUnitMetadata="false" HasChild="0"&gt;&lt;Name LocaleIsoCode="en"&gt;Lithuania&lt;/Name&gt;&lt;Name LocaleIsoCode="fr"&gt;Lituanie&lt;/Name&gt;&lt;/Member&gt;&lt;Member Code="LUX" HasMetadata="false" HasOnlyUnitMetadata="false" HasChild="0"&gt;&lt;Name LocaleIsoCode="en"&gt;Luxembourg&lt;/Name&gt;&lt;Name LocaleIsoCode="fr"&gt;Luxembourg&lt;/Name&gt;&lt;/Member&gt;&lt;Member Code="MEX" HasMetadata="false" HasOnlyUnitMetadata="false" HasChild="0"&gt;&lt;Name LocaleIsoCode="en"&gt;Mexico&lt;/Name&gt;&lt;Name LocaleIsoCode="fr"&gt;Mexique&lt;/Name&gt;&lt;/Member&gt;&lt;Member Code="NLD" HasMetadata="false" HasOnlyUnitMetadata="false" HasChild="0"&gt;&lt;Name LocaleIsoCode="en"&gt;Netherlands&lt;/Name&gt;&lt;Name LocaleIsoCode="fr"&gt;Pays-Bas&lt;/Name&gt;&lt;/Member&gt;&lt;Member Code="NZL" HasMetadata="false" HasOnlyUnitMetadata="false" HasChild="0"&gt;&lt;Name LocaleIsoCode="en"&gt;New Zealand&lt;/Name&gt;&lt;Name LocaleIsoCode="fr"&gt;Nouvelle-Zélande&lt;/Name&gt;&lt;/Member&gt;&lt;Member Code="NOR" HasMetadata="false" HasOnlyUnitMetadata="false" HasChild="0"&gt;&lt;Name LocaleIsoCode="en"&gt;Norway&lt;/Name&gt;&lt;Name LocaleIsoCode="fr"&gt;Norvège&lt;/Name&gt;&lt;/Member&gt;&lt;Member Code="POL" HasMetadata="false" HasOnlyUnitMetadata="false" HasChild="0"&gt;&lt;Name LocaleIsoCode="en"&gt;Poland&lt;/Name&gt;&lt;Name LocaleIsoCode="fr"&gt;Pologne&lt;/Name&gt;&lt;/Member&gt;&lt;Member Code="PRT" HasMetadata="false" HasOnlyUnitMetadata="false" HasChild="0"&gt;&lt;Name LocaleIsoCode="en"&gt;Portugal&lt;/Name&gt;&lt;Name LocaleIsoCode="fr"&gt;Portugal&lt;/Name&gt;&lt;/Member&gt;&lt;Member Code="SVK" HasMetadata="false" HasOnlyUnitMetadata="false" HasChild="0"&gt;&lt;Name LocaleIsoCode="en"&gt;Slovak Republic&lt;/Name&gt;&lt;Name LocaleIsoCode="fr"&gt;République slovaque&lt;/Name&gt;&lt;/Member&gt;&lt;Member Code="SVN" HasMetadata="false" HasOnlyUnitMetadata="false" HasChild="0"&gt;&lt;Name LocaleIsoCode="en"&gt;Slovenia&lt;/Name&gt;&lt;Name LocaleIsoCode="fr"&gt;Slovénie&lt;/Name&gt;&lt;/Member&gt;&lt;Member Code="ESP" HasMetadata="false" HasOnlyUnitMetadata="false" HasChild="0"&gt;&lt;Name LocaleIsoCode="en"&gt;Spain&lt;/Name&gt;&lt;Name LocaleIsoCode="fr"&gt;Espagne&lt;/Name&gt;&lt;/Member&gt;&lt;Member Code="SWE" HasMetadata="false" HasOnlyUnitMetadata="false" HasChild="0"&gt;&lt;Name LocaleIsoCode="en"&gt;Sweden&lt;/Name&gt;&lt;Name LocaleIsoCode="fr"&gt;Suède&lt;/Name&gt;&lt;/Member&gt;&lt;Member Code="CHE" HasMetadata="false" HasOnlyUnitMetadata="false" HasChild="0"&gt;&lt;Name LocaleIsoCode="en"&gt;Switzerland&lt;/Name&gt;&lt;Name LocaleIsoCode="fr"&gt;Suisse&lt;/Name&gt;&lt;/Member&gt;&lt;Member Code="TUR" HasMetadata="false" HasOnlyUnitMetadata="false" HasChild="0"&gt;&lt;Name LocaleIsoCode="en"&gt;Turkey&lt;/Name&gt;&lt;Name LocaleIsoCode="fr"&gt;Turquie&lt;/Name&gt;&lt;/Member&gt;&lt;Member Code="GBR" HasMetadata="false" HasOnlyUnitMetadata="false" HasChild="0"&gt;&lt;Name LocaleIsoCode="en"&gt;United Kingdom&lt;/Name&gt;&lt;Name LocaleIsoCode="fr"&gt;Royaume-Uni&lt;/Name&gt;&lt;/Member&gt;&lt;Member Code="USA" HasMetadata="false" HasOnlyUnitMetadata="false" HasChild="0"&gt;&lt;Name LocaleIsoCode="en"&gt;United States&lt;/Name&gt;&lt;Name LocaleIsoCode="fr"&gt;États-Unis&lt;/Name&gt;&lt;/Member&gt;&lt;Member Code="NMEC" HasMetadata="false" HasOnlyUnitMetadata="false" HasChild="1"&gt;&lt;Name LocaleIsoCode="en"&gt;Non-OECD Economies&lt;/Name&gt;&lt;Name LocaleIsoCode="fr"&gt;Économies non-OCDE&lt;/Name&gt;&lt;ChildMember Code="BRA" HasMetadata="false" HasOnlyUnitMetadata="false" HasChild="0"&gt;&lt;Name LocaleIsoCode="en"&gt;Brazil&lt;/Name&gt;&lt;Name LocaleIsoCode="fr"&gt;Brésil&lt;/Name&gt;&lt;/ChildMember&gt;&lt;ChildMember Code="CHN" HasMetadata="false" HasOnlyUnitMetadata="false" HasChild="0"&gt;&lt;Name LocaleIsoCode="en"&gt;China (People's Republic of)&lt;/Name&gt;&lt;Name LocaleIsoCode="fr"&gt;Chine (République populaire de)&lt;/Name&gt;&lt;/ChildMember&gt;&lt;ChildMember Code="COL" HasMetadata="false" HasOnlyUnitMetadata="false" HasChild="0"&gt;&lt;Name LocaleIsoCode="en"&gt;Colombia&lt;/Name&gt;&lt;Name LocaleIsoCode="fr"&gt;Colombie&lt;/Name&gt;&lt;/ChildMember&gt;&lt;ChildMember Code="CRI" HasMetadata="false" HasOnlyUnitMetadata="false" HasChild="0"&gt;&lt;Name LocaleIsoCode="en"&gt;Costa Rica&lt;/Name&gt;&lt;Name LocaleIsoCode="fr"&gt;Costa Rica&lt;/Name&gt;&lt;/ChildMember&gt;&lt;ChildMember Code="IND" HasMetadata="false" HasOnlyUnitMetadata="false" HasChild="0"&gt;&lt;Name LocaleIsoCode="en"&gt;India&lt;/Name&gt;&lt;Name LocaleIsoCode="fr"&gt;Inde&lt;/Name&gt;&lt;/ChildMember&gt;&lt;ChildMember Code="IDN" HasMetadata="false" HasOnlyUnitMetadata="false" HasChild="0"&gt;&lt;Name LocaleIsoCode="en"&gt;Indonesia&lt;/Name&gt;&lt;Name LocaleIsoCode="fr"&gt;Indonésie&lt;/Name&gt;&lt;/ChildMember&gt;&lt;ChildMember Code="RUS" HasMetadata="false" HasOnlyUnitMetadata="false" HasChild="0"&gt;&lt;Name LocaleIsoCode="en"&gt;Russia&lt;/Name&gt;&lt;Name LocaleIsoCode="fr"&gt;Russie&lt;/Name&gt;&lt;/ChildMember&gt;&lt;ChildMember Code="ZAF" HasMetadata="false" HasOnlyUnitMetadata="false" HasChild="0"&gt;&lt;Name LocaleIsoCode="en"&gt;South Africa&lt;/Name&gt;&lt;Name LocaleIsoCode="fr"&gt;Afrique du Sud&lt;/Name&gt;&lt;/ChildMember&gt;&lt;/Member&gt;&lt;/Dimension&gt;&lt;Dimension Code="YEA" HasMetadata="false" CommonCode="TIME" Display="labels"&gt;&lt;Name LocaleIsoCode="en"&gt;Year&lt;/Name&gt;&lt;Name LocaleIsoCode="fr"&gt;Année&lt;/Name&gt;&lt;Member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LocaleIsoCode="fr"&gt;2017&lt;/Name&gt;&lt;/Member&gt;&lt;/Dimension&gt;&lt;WBOSInformations&gt;&lt;TimeDimension WebTreeWasUsed="false"&gt;&lt;StartCodes Annual="2000" /&gt;&lt;/TimeDimension&gt;&lt;/WBOSInformations&gt;&lt;Tabulation Axis="horizontal"&gt;&lt;Dimension Code="YEA" CommonCode="TIME" /&gt;&lt;/Tabulation&gt;&lt;Tabulation Axis="vertical"&gt;&lt;Dimension Code="COU" CommonCode="LOCATION" /&gt;&lt;/Tabulation&gt;&lt;Tabulation Axis="page"&gt;&lt;Dimension Code="VAR" /&gt;&lt;Dimension Code="UNIT" /&gt;&lt;/Tabulation&gt;&lt;Formatting&gt;&lt;Labels LocaleIsoCode="en" /&gt;&lt;Power&gt;0&lt;/Power&gt;&lt;Decimals&gt;-1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Name LocaleIsoCode="en"&gt;Causes of mortality&lt;/Name&gt;&lt;AbsoluteUri&gt;http://stats.oecd.org//View.aspx?QueryId=30115&amp;amp;QueryType=Public&amp;amp;Lang=en&lt;/AbsoluteUri&gt;&lt;/Query&gt;&lt;/WebTableParameter&gt;</t>
  </si>
  <si>
    <t>Dataset: Health Status</t>
  </si>
  <si>
    <t>Variable</t>
  </si>
  <si>
    <t>All causes of death</t>
  </si>
  <si>
    <t>Measure</t>
  </si>
  <si>
    <t>Deaths per 100 000 population (standardised rates)</t>
  </si>
  <si>
    <t>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</si>
  <si>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</si>
  <si>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</si>
  <si>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</si>
  <si>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</si>
  <si>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</si>
  <si>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</si>
  <si>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</si>
  <si>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</si>
  <si>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</si>
  <si>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</si>
  <si>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</si>
  <si>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</si>
  <si>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</si>
  <si>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</si>
  <si>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</si>
  <si>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</si>
  <si>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</si>
  <si>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Country</t>
  </si>
  <si>
    <t/>
  </si>
  <si>
    <t>Max</t>
  </si>
  <si>
    <t>Min</t>
  </si>
  <si>
    <t>Avg</t>
  </si>
  <si>
    <t>Trend</t>
  </si>
  <si>
    <t>Australia</t>
  </si>
  <si>
    <t>Austria</t>
  </si>
  <si>
    <t>Belgium</t>
  </si>
  <si>
    <t>..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</si>
  <si>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</si>
  <si>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</si>
  <si>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</si>
  <si>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</si>
  <si>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</si>
  <si>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</si>
  <si>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</si>
  <si>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</si>
  <si>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</si>
  <si>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</si>
  <si>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</si>
  <si>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</si>
  <si>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</si>
  <si>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</si>
  <si>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</si>
  <si>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</si>
  <si>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</si>
  <si>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</si>
  <si>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</si>
  <si>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</si>
  <si>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</si>
  <si>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</si>
  <si>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</si>
  <si>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</si>
  <si>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</si>
  <si>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</si>
  <si>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</si>
  <si>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</si>
  <si>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</si>
  <si>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</si>
  <si>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</si>
  <si>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</si>
  <si>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</si>
  <si>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Non-OECD Economies</t>
  </si>
  <si>
    <t xml:space="preserve">  Brazil</t>
  </si>
  <si>
    <t xml:space="preserve">  Colombia</t>
  </si>
  <si>
    <t xml:space="preserve">  Costa Rica</t>
  </si>
  <si>
    <t xml:space="preserve">  Russia</t>
  </si>
  <si>
    <t xml:space="preserve">  South Africa</t>
  </si>
  <si>
    <t>Data extracted on 24 Apr 2019 15:27 UTC (GMT) from OECD.Stat</t>
  </si>
  <si>
    <t>Legend:</t>
  </si>
  <si>
    <t>B:</t>
  </si>
  <si>
    <t>Break</t>
  </si>
  <si>
    <t>MEDIAN</t>
  </si>
  <si>
    <t>Y0</t>
  </si>
  <si>
    <t>ESTIMATIONS</t>
  </si>
  <si>
    <t>OECD Introduction</t>
  </si>
  <si>
    <t>Health General Data</t>
  </si>
  <si>
    <t>Lack of data Do not need anz policy for example Canada Data</t>
  </si>
  <si>
    <t>Sorcímkék</t>
  </si>
  <si>
    <t>Átlag / ESTIMATIONS</t>
  </si>
  <si>
    <t>af</t>
  </si>
  <si>
    <t>as</t>
  </si>
  <si>
    <t>eu</t>
  </si>
  <si>
    <t>na</t>
  </si>
  <si>
    <t>oc</t>
  </si>
  <si>
    <t>sa</t>
  </si>
  <si>
    <t>Végösszeg</t>
  </si>
  <si>
    <t>https://stats.oecd.org/#</t>
  </si>
  <si>
    <t>CONTINETS</t>
  </si>
  <si>
    <t>ranks</t>
  </si>
  <si>
    <t>Afrika</t>
  </si>
  <si>
    <t>Asia</t>
  </si>
  <si>
    <t>Europe</t>
  </si>
  <si>
    <t>North Amerilka</t>
  </si>
  <si>
    <t>South Amerika</t>
  </si>
  <si>
    <t>Azonos�t�:</t>
  </si>
  <si>
    <t>Objektumok:</t>
  </si>
  <si>
    <t>Attrib�tumok:</t>
  </si>
  <si>
    <t>Lepcs�k:</t>
  </si>
  <si>
    <t>Eltol�s:</t>
  </si>
  <si>
    <t>Le�r�s:</t>
  </si>
  <si>
    <t>COCO Y0: 7531697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</si>
  <si>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</si>
  <si>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</si>
  <si>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</si>
  <si>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</si>
  <si>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</si>
  <si>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</si>
  <si>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</si>
  <si>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</si>
  <si>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</si>
  <si>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</si>
  <si>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</si>
  <si>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</si>
  <si>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</si>
  <si>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</si>
  <si>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</si>
  <si>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</si>
  <si>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</si>
  <si>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</si>
  <si>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</si>
  <si>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</si>
  <si>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</si>
  <si>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</si>
  <si>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</si>
  <si>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</si>
  <si>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</si>
  <si>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</si>
  <si>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</si>
  <si>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</si>
  <si>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</si>
  <si>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</si>
  <si>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</si>
  <si>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</si>
  <si>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</si>
  <si>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</si>
  <si>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</si>
  <si>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</si>
  <si>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</si>
  <si>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</si>
  <si>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</si>
  <si>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</si>
  <si>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</si>
  <si>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</si>
  <si>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</si>
  <si>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</si>
  <si>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</si>
  <si>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</si>
  <si>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</si>
  <si>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</si>
  <si>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L�pcs�k(1)</t>
  </si>
  <si>
    <t>S1</t>
  </si>
  <si>
    <t>(999871.2+50)/(2)=499960.6</t>
  </si>
  <si>
    <t>(40+40)/(2)=40</t>
  </si>
  <si>
    <t>(40+999920.2)/(2)=499980.1</t>
  </si>
  <si>
    <t>(153+999958.2)/(2)=500055.6</t>
  </si>
  <si>
    <t>S2</t>
  </si>
  <si>
    <t>(999870.2+49)/(2)=499959.6</t>
  </si>
  <si>
    <t>(39+39)/(2)=39</t>
  </si>
  <si>
    <t>(39+999919.2)/(2)=499979.1</t>
  </si>
  <si>
    <t>(150+999955.2)/(2)=500052.6</t>
  </si>
  <si>
    <t>S3</t>
  </si>
  <si>
    <t>(999869.2+48)/(2)=499958.6</t>
  </si>
  <si>
    <t>(38+38)/(2)=38</t>
  </si>
  <si>
    <t>(38+999918.2)/(2)=499978.1</t>
  </si>
  <si>
    <t>(137+73)/(2)=105</t>
  </si>
  <si>
    <t>S4</t>
  </si>
  <si>
    <t>(999868.2+47)/(2)=499957.6</t>
  </si>
  <si>
    <t>(37+37)/(2)=37</t>
  </si>
  <si>
    <t>(37+999917.2)/(2)=499977.1</t>
  </si>
  <si>
    <t>(136+72)/(2)=104</t>
  </si>
  <si>
    <t>S5</t>
  </si>
  <si>
    <t>(999867.2+46)/(2)=499956.6</t>
  </si>
  <si>
    <t>(36+36)/(2)=36</t>
  </si>
  <si>
    <t>(36+999916.2)/(2)=499976.1</t>
  </si>
  <si>
    <t>(135+67)/(2)=101</t>
  </si>
  <si>
    <t>S6</t>
  </si>
  <si>
    <t>(999863.2+45)/(2)=499954.1</t>
  </si>
  <si>
    <t>(35+35)/(2)=35</t>
  </si>
  <si>
    <t>(35+999915.2)/(2)=499975.1</t>
  </si>
  <si>
    <t>(134+66)/(2)=100</t>
  </si>
  <si>
    <t>S7</t>
  </si>
  <si>
    <t>(999862.2+44)/(2)=499953.1</t>
  </si>
  <si>
    <t>(34+34)/(2)=34</t>
  </si>
  <si>
    <t>(34+999914.2)/(2)=499974.1</t>
  </si>
  <si>
    <t>(97+65)/(2)=81</t>
  </si>
  <si>
    <t>S8</t>
  </si>
  <si>
    <t>(999861.2+43)/(2)=499952.1</t>
  </si>
  <si>
    <t>(33+33)/(2)=33</t>
  </si>
  <si>
    <t>(33+999913.2)/(2)=499973.1</t>
  </si>
  <si>
    <t>(96+64)/(2)=80</t>
  </si>
  <si>
    <t>S9</t>
  </si>
  <si>
    <t>(999860.2+42)/(2)=499951.1</t>
  </si>
  <si>
    <t>(32+32)/(2)=32</t>
  </si>
  <si>
    <t>(32+999912.2)/(2)=499972.1</t>
  </si>
  <si>
    <t>(95+63)/(2)=79</t>
  </si>
  <si>
    <t>S10</t>
  </si>
  <si>
    <t>(999859.2+41)/(2)=499950.1</t>
  </si>
  <si>
    <t>(31+31)/(2)=31</t>
  </si>
  <si>
    <t>(31+999911.2)/(2)=499971.1</t>
  </si>
  <si>
    <t>(94+62)/(2)=78</t>
  </si>
  <si>
    <t>S11</t>
  </si>
  <si>
    <t>(999858.2+40)/(2)=499949.1</t>
  </si>
  <si>
    <t>(30+30)/(2)=30</t>
  </si>
  <si>
    <t>(30+999910.2)/(2)=499970.1</t>
  </si>
  <si>
    <t>(93+55)/(2)=74</t>
  </si>
  <si>
    <t>S12</t>
  </si>
  <si>
    <t>(999857.2+39)/(2)=499948.1</t>
  </si>
  <si>
    <t>(29+29)/(2)=29</t>
  </si>
  <si>
    <t>(29+999909.2)/(2)=499969.1</t>
  </si>
  <si>
    <t>(92+54)/(2)=73</t>
  </si>
  <si>
    <t>S13</t>
  </si>
  <si>
    <t>(999856.2+38)/(2)=499947.1</t>
  </si>
  <si>
    <t>(28+28)/(2)=28</t>
  </si>
  <si>
    <t>(28+999908.2)/(2)=499968.1</t>
  </si>
  <si>
    <t>(91+53)/(2)=72</t>
  </si>
  <si>
    <t>S14</t>
  </si>
  <si>
    <t>(999855.2+37)/(2)=499946.1</t>
  </si>
  <si>
    <t>(27+27)/(2)=27</t>
  </si>
  <si>
    <t>(27+999907.2)/(2)=499967.1</t>
  </si>
  <si>
    <t>(90+52)/(2)=71</t>
  </si>
  <si>
    <t>S15</t>
  </si>
  <si>
    <t>(999854.2+36)/(2)=499945.1</t>
  </si>
  <si>
    <t>(26+26)/(2)=26</t>
  </si>
  <si>
    <t>(26+999906.2)/(2)=499966.1</t>
  </si>
  <si>
    <t>(89+51)/(2)=70</t>
  </si>
  <si>
    <t>S16</t>
  </si>
  <si>
    <t>(999853.2+35)/(2)=499944.1</t>
  </si>
  <si>
    <t>(25+25)/(2)=25</t>
  </si>
  <si>
    <t>(25+999905.2)/(2)=499965.1</t>
  </si>
  <si>
    <t>(60+50)/(2)=55</t>
  </si>
  <si>
    <t>S17</t>
  </si>
  <si>
    <t>(999852.2+34)/(2)=499943.1</t>
  </si>
  <si>
    <t>(24+24)/(2)=24</t>
  </si>
  <si>
    <t>(24+999904.2)/(2)=499964.1</t>
  </si>
  <si>
    <t>(59+49)/(2)=54</t>
  </si>
  <si>
    <t>S18</t>
  </si>
  <si>
    <t>(999851.2+33)/(2)=499942.1</t>
  </si>
  <si>
    <t>(23+23)/(2)=23</t>
  </si>
  <si>
    <t>(23+999903.2)/(2)=499963.1</t>
  </si>
  <si>
    <t>(58+48)/(2)=53</t>
  </si>
  <si>
    <t>S19</t>
  </si>
  <si>
    <t>(999850.2+32)/(2)=499941.1</t>
  </si>
  <si>
    <t>(22+22)/(2)=22</t>
  </si>
  <si>
    <t>(22+999902.2)/(2)=499962.1</t>
  </si>
  <si>
    <t>(57+47)/(2)=52</t>
  </si>
  <si>
    <t>S20</t>
  </si>
  <si>
    <t>(999849.2+31)/(2)=499940.1</t>
  </si>
  <si>
    <t>(21+21)/(2)=21</t>
  </si>
  <si>
    <t>(21+999901.2)/(2)=499961.1</t>
  </si>
  <si>
    <t>(56+46)/(2)=51</t>
  </si>
  <si>
    <t>S21</t>
  </si>
  <si>
    <t>(999839.2+30)/(2)=499934.6</t>
  </si>
  <si>
    <t>(20+20)/(2)=20</t>
  </si>
  <si>
    <t>(20+999900.2)/(2)=499960.1</t>
  </si>
  <si>
    <t>(55+45)/(2)=50</t>
  </si>
  <si>
    <t>S22</t>
  </si>
  <si>
    <t>(999838.2+29)/(2)=499933.6</t>
  </si>
  <si>
    <t>(19+19)/(2)=19</t>
  </si>
  <si>
    <t>(19+999899.2)/(2)=499959.1</t>
  </si>
  <si>
    <t>(54+44)/(2)=49</t>
  </si>
  <si>
    <t>S23</t>
  </si>
  <si>
    <t>(999837.2+28)/(2)=499932.6</t>
  </si>
  <si>
    <t>(18+18)/(2)=18</t>
  </si>
  <si>
    <t>(18+999898.2)/(2)=499958.1</t>
  </si>
  <si>
    <t>(40+43)/(2)=41.5</t>
  </si>
  <si>
    <t>S24</t>
  </si>
  <si>
    <t>(999836.2+27)/(2)=499931.6</t>
  </si>
  <si>
    <t>(17+17)/(2)=17</t>
  </si>
  <si>
    <t>(17+999897.2)/(2)=499957.1</t>
  </si>
  <si>
    <t>(39+42)/(2)=40.5</t>
  </si>
  <si>
    <t>S25</t>
  </si>
  <si>
    <t>(999835.2+21)/(2)=499928.1</t>
  </si>
  <si>
    <t>(16+16)/(2)=16</t>
  </si>
  <si>
    <t>(16+999896.2)/(2)=499956.1</t>
  </si>
  <si>
    <t>(38+41)/(2)=39.5</t>
  </si>
  <si>
    <t>S26</t>
  </si>
  <si>
    <t>(999834.2+20)/(2)=499927.1</t>
  </si>
  <si>
    <t>(15+15)/(2)=15</t>
  </si>
  <si>
    <t>(15+999895.2)/(2)=499955.1</t>
  </si>
  <si>
    <t>(37+40)/(2)=38.5</t>
  </si>
  <si>
    <t>S27</t>
  </si>
  <si>
    <t>(999833.2+19)/(2)=499926.1</t>
  </si>
  <si>
    <t>(14+14)/(2)=14</t>
  </si>
  <si>
    <t>(14+999894.2)/(2)=499954.1</t>
  </si>
  <si>
    <t>(36+39)/(2)=37.5</t>
  </si>
  <si>
    <t>S28</t>
  </si>
  <si>
    <t>(999832.2+18)/(2)=499925.1</t>
  </si>
  <si>
    <t>(13+13)/(2)=13</t>
  </si>
  <si>
    <t>(13+999893.2)/(2)=499953.1</t>
  </si>
  <si>
    <t>(16+38)/(2)=27</t>
  </si>
  <si>
    <t>S29</t>
  </si>
  <si>
    <t>(999831.2+17)/(2)=499924.1</t>
  </si>
  <si>
    <t>(12+12)/(2)=12</t>
  </si>
  <si>
    <t>(12+999892.2)/(2)=499952.1</t>
  </si>
  <si>
    <t>(15+37)/(2)=26</t>
  </si>
  <si>
    <t>S30</t>
  </si>
  <si>
    <t>(999819.2+16)/(2)=499917.6</t>
  </si>
  <si>
    <t>(11+11)/(2)=11</t>
  </si>
  <si>
    <t>(11+999891.2)/(2)=499951.1</t>
  </si>
  <si>
    <t>(14+36)/(2)=25</t>
  </si>
  <si>
    <t>S31</t>
  </si>
  <si>
    <t>(999818.2+15)/(2)=499916.6</t>
  </si>
  <si>
    <t>(10+10)/(2)=10</t>
  </si>
  <si>
    <t>(10+999890.2)/(2)=499950.1</t>
  </si>
  <si>
    <t>(13+35)/(2)=24</t>
  </si>
  <si>
    <t>S32</t>
  </si>
  <si>
    <t>(999817.2+14)/(2)=499915.6</t>
  </si>
  <si>
    <t>(9+9)/(2)=9</t>
  </si>
  <si>
    <t>(9+999889.2)/(2)=499949.1</t>
  </si>
  <si>
    <t>(12+34)/(2)=23</t>
  </si>
  <si>
    <t>S33</t>
  </si>
  <si>
    <t>(999816.2+13)/(2)=499914.6</t>
  </si>
  <si>
    <t>(8+8)/(2)=8</t>
  </si>
  <si>
    <t>(8+999888.2)/(2)=499948.1</t>
  </si>
  <si>
    <t>(11+33)/(2)=22</t>
  </si>
  <si>
    <t>S34</t>
  </si>
  <si>
    <t>(999815.2+12)/(2)=499913.6</t>
  </si>
  <si>
    <t>(7+7)/(2)=7</t>
  </si>
  <si>
    <t>(7+999887.2)/(2)=499947.1</t>
  </si>
  <si>
    <t>(10+32)/(2)=21</t>
  </si>
  <si>
    <t>S35</t>
  </si>
  <si>
    <t>(999814.2+11)/(2)=499912.6</t>
  </si>
  <si>
    <t>(6+6)/(2)=6</t>
  </si>
  <si>
    <t>(6+999886.2)/(2)=499946.1</t>
  </si>
  <si>
    <t>(9+31)/(2)=20</t>
  </si>
  <si>
    <t>S36</t>
  </si>
  <si>
    <t>(999813.2+10)/(2)=499911.6</t>
  </si>
  <si>
    <t>(5+5)/(2)=5</t>
  </si>
  <si>
    <t>(5+999885.2)/(2)=499945.1</t>
  </si>
  <si>
    <t>(8+30)/(2)=19</t>
  </si>
  <si>
    <t>S37</t>
  </si>
  <si>
    <t>(999809.2+4)/(2)=499906.6</t>
  </si>
  <si>
    <t>(4+4)/(2)=4</t>
  </si>
  <si>
    <t>(4+999884.2)/(2)=499944.1</t>
  </si>
  <si>
    <t>(7+29)/(2)=18</t>
  </si>
  <si>
    <t>S38</t>
  </si>
  <si>
    <t>(999808.2+3)/(2)=499905.6</t>
  </si>
  <si>
    <t>(3+3)/(2)=3</t>
  </si>
  <si>
    <t>(3+999883.2)/(2)=499943.1</t>
  </si>
  <si>
    <t>(6+3)/(2)=4.5</t>
  </si>
  <si>
    <t>S39</t>
  </si>
  <si>
    <t>(999807.2+2)/(2)=499904.6</t>
  </si>
  <si>
    <t>(2+2)/(2)=2</t>
  </si>
  <si>
    <t>(2+999882.2)/(2)=499942.1</t>
  </si>
  <si>
    <t>(5+2)/(2)=3.5</t>
  </si>
  <si>
    <t>S40</t>
  </si>
  <si>
    <t>(999806.2+1)/(2)=499903.6</t>
  </si>
  <si>
    <t>(1+1)/(2)=1</t>
  </si>
  <si>
    <t>S41</t>
  </si>
  <si>
    <t>(999805.2+0)/(2)=499902.6</t>
  </si>
  <si>
    <t>(0+0)/(2)=0</t>
  </si>
  <si>
    <t>L�pcs�k(2)</t>
  </si>
  <si>
    <t>499960.6</t>
  </si>
  <si>
    <t>499980.1</t>
  </si>
  <si>
    <t>500055.6</t>
  </si>
  <si>
    <t>499959.6</t>
  </si>
  <si>
    <t>499979.1</t>
  </si>
  <si>
    <t>500052.6</t>
  </si>
  <si>
    <t>499958.6</t>
  </si>
  <si>
    <t>499978.1</t>
  </si>
  <si>
    <t>499957.6</t>
  </si>
  <si>
    <t>499977.1</t>
  </si>
  <si>
    <t>499956.6</t>
  </si>
  <si>
    <t>499976.1</t>
  </si>
  <si>
    <t>499954.1</t>
  </si>
  <si>
    <t>499975.1</t>
  </si>
  <si>
    <t>499953.1</t>
  </si>
  <si>
    <t>499974.1</t>
  </si>
  <si>
    <t>499952.1</t>
  </si>
  <si>
    <t>499973.1</t>
  </si>
  <si>
    <t>499951.1</t>
  </si>
  <si>
    <t>499972.1</t>
  </si>
  <si>
    <t>499950.1</t>
  </si>
  <si>
    <t>499971.1</t>
  </si>
  <si>
    <t>499949.1</t>
  </si>
  <si>
    <t>499970.1</t>
  </si>
  <si>
    <t>499948.1</t>
  </si>
  <si>
    <t>499969.1</t>
  </si>
  <si>
    <t>499947.1</t>
  </si>
  <si>
    <t>499968.1</t>
  </si>
  <si>
    <t>499946.1</t>
  </si>
  <si>
    <t>499967.1</t>
  </si>
  <si>
    <t>499945.1</t>
  </si>
  <si>
    <t>499966.1</t>
  </si>
  <si>
    <t>499944.1</t>
  </si>
  <si>
    <t>499965.1</t>
  </si>
  <si>
    <t>499943.1</t>
  </si>
  <si>
    <t>499964.1</t>
  </si>
  <si>
    <t>499942.1</t>
  </si>
  <si>
    <t>499963.1</t>
  </si>
  <si>
    <t>499941.1</t>
  </si>
  <si>
    <t>499962.1</t>
  </si>
  <si>
    <t>499940.1</t>
  </si>
  <si>
    <t>499961.1</t>
  </si>
  <si>
    <t>499934.6</t>
  </si>
  <si>
    <t>499960.1</t>
  </si>
  <si>
    <t>499933.6</t>
  </si>
  <si>
    <t>499959.1</t>
  </si>
  <si>
    <t>499932.6</t>
  </si>
  <si>
    <t>499958.1</t>
  </si>
  <si>
    <t>499931.6</t>
  </si>
  <si>
    <t>499957.1</t>
  </si>
  <si>
    <t>499928.1</t>
  </si>
  <si>
    <t>499956.1</t>
  </si>
  <si>
    <t>499927.1</t>
  </si>
  <si>
    <t>499955.1</t>
  </si>
  <si>
    <t>499926.1</t>
  </si>
  <si>
    <t>499925.1</t>
  </si>
  <si>
    <t>499924.1</t>
  </si>
  <si>
    <t>499917.6</t>
  </si>
  <si>
    <t>499916.6</t>
  </si>
  <si>
    <t>499915.6</t>
  </si>
  <si>
    <t>499914.6</t>
  </si>
  <si>
    <t>499913.6</t>
  </si>
  <si>
    <t>499912.6</t>
  </si>
  <si>
    <t>499911.6</t>
  </si>
  <si>
    <t>499906.6</t>
  </si>
  <si>
    <t>499905.6</t>
  </si>
  <si>
    <t>499904.6</t>
  </si>
  <si>
    <t>499903.6</t>
  </si>
  <si>
    <t>499902.6</t>
  </si>
  <si>
    <t>COCO:Y0</t>
  </si>
  <si>
    <t>Becsl�s</t>
  </si>
  <si>
    <t>T�ny+0</t>
  </si>
  <si>
    <t>Delta</t>
  </si>
  <si>
    <t>Delta/T�ny</t>
  </si>
  <si>
    <t>0.01</t>
  </si>
  <si>
    <t>S1 �sszeg:</t>
  </si>
  <si>
    <t>1500076.3</t>
  </si>
  <si>
    <t>S41 �sszeg:</t>
  </si>
  <si>
    <t>Becsl�s �sszeg:</t>
  </si>
  <si>
    <t>40999998.2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</si>
  <si>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</si>
  <si>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</si>
  <si>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</si>
  <si>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</si>
  <si>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</si>
  <si>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</si>
  <si>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 xml:space="preserve">Maxim�lis mem�ria haszn�lat: </t>
    </r>
    <r>
      <rPr>
        <b/>
        <sz val="10"/>
        <rFont val="Arial"/>
        <family val="2"/>
        <charset val="238"/>
      </rPr>
      <t>1.44 Mb</t>
    </r>
  </si>
  <si>
    <r>
      <t xml:space="preserve">A futtat�s id�tartama: </t>
    </r>
    <r>
      <rPr>
        <b/>
        <sz val="10"/>
        <rFont val="Arial"/>
        <family val="2"/>
        <charset val="238"/>
      </rPr>
      <t>0.1 mp (0 p)</t>
    </r>
  </si>
  <si>
    <t>http://stats.oecd.org/OECDStat_Metadata/ShowMetadata.ashx?Dataset=HEALTH_STAT&amp;ShowOnWeb=true&amp;Lang=en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</si>
</sst>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0"/>
      <color indexed="30"/>
      <name val="Arial"/>
      <family val="2"/>
      <charset val="238"/>
    </font>
    <font>
      <sz val="8"/>
      <name val="Verdana"/>
      <family val="2"/>
    </font>
    <font>
      <u/>
      <sz val="8"/>
      <name val="Verdana"/>
      <family val="2"/>
    </font>
    <font>
      <b/>
      <sz val="8"/>
      <color indexed="9"/>
      <name val="Verdana"/>
      <family val="2"/>
    </font>
    <font>
      <u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color indexed="8"/>
      <name val="Tahoma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6">
    <xf numFmtId="0" fontId="0" fillId="0" borderId="0" xfId="0"/>
    <xf numFmtId="0" fontId="25" fillId="0" borderId="10" xfId="0" applyFont="1" applyBorder="1"/>
    <xf numFmtId="0" fontId="26" fillId="0" borderId="10" xfId="0" applyFont="1" applyBorder="1" applyAlignment="1">
      <alignment horizontal="left" wrapText="1"/>
    </xf>
    <xf numFmtId="0" fontId="21" fillId="33" borderId="11" xfId="0" applyFont="1" applyFill="1" applyBorder="1" applyAlignment="1">
      <alignment horizontal="right" vertical="top" wrapText="1"/>
    </xf>
    <xf numFmtId="0" fontId="21" fillId="33" borderId="12" xfId="0" applyFont="1" applyFill="1" applyBorder="1" applyAlignment="1">
      <alignment horizontal="right" vertical="top" wrapText="1"/>
    </xf>
    <xf numFmtId="0" fontId="21" fillId="33" borderId="13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3" fillId="33" borderId="11" xfId="0" applyFont="1" applyFill="1" applyBorder="1" applyAlignment="1">
      <alignment vertical="top" wrapText="1"/>
    </xf>
    <xf numFmtId="0" fontId="23" fillId="33" borderId="12" xfId="0" applyFont="1" applyFill="1" applyBorder="1" applyAlignment="1">
      <alignment vertical="top" wrapText="1"/>
    </xf>
    <xf numFmtId="0" fontId="23" fillId="33" borderId="13" xfId="0" applyFont="1" applyFill="1" applyBorder="1" applyAlignment="1">
      <alignment vertical="top" wrapText="1"/>
    </xf>
    <xf numFmtId="0" fontId="21" fillId="34" borderId="11" xfId="0" applyFont="1" applyFill="1" applyBorder="1" applyAlignment="1">
      <alignment horizontal="right" vertical="center" wrapText="1"/>
    </xf>
    <xf numFmtId="0" fontId="21" fillId="34" borderId="12" xfId="0" applyFont="1" applyFill="1" applyBorder="1" applyAlignment="1">
      <alignment horizontal="right" vertical="center" wrapText="1"/>
    </xf>
    <xf numFmtId="0" fontId="21" fillId="34" borderId="13" xfId="0" applyFont="1" applyFill="1" applyBorder="1" applyAlignment="1">
      <alignment horizontal="right" vertical="center" wrapText="1"/>
    </xf>
    <xf numFmtId="0" fontId="23" fillId="34" borderId="10" xfId="0" applyFont="1" applyFill="1" applyBorder="1" applyAlignment="1">
      <alignment horizontal="center" vertical="top" wrapText="1"/>
    </xf>
    <xf numFmtId="0" fontId="24" fillId="35" borderId="11" xfId="0" applyFont="1" applyFill="1" applyBorder="1" applyAlignment="1">
      <alignment wrapText="1"/>
    </xf>
    <xf numFmtId="0" fontId="24" fillId="35" borderId="12" xfId="0" applyFont="1" applyFill="1" applyBorder="1" applyAlignment="1">
      <alignment wrapText="1"/>
    </xf>
    <xf numFmtId="0" fontId="27" fillId="36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vertical="top" wrapText="1"/>
    </xf>
    <xf numFmtId="0" fontId="19" fillId="35" borderId="11" xfId="0" applyFont="1" applyFill="1" applyBorder="1" applyAlignment="1">
      <alignment vertical="top" wrapText="1"/>
    </xf>
    <xf numFmtId="0" fontId="19" fillId="35" borderId="12" xfId="0" applyFont="1" applyFill="1" applyBorder="1" applyAlignment="1">
      <alignment vertical="top" wrapText="1"/>
    </xf>
    <xf numFmtId="0" fontId="25" fillId="0" borderId="10" xfId="0" applyNumberFormat="1" applyFont="1" applyBorder="1" applyAlignment="1">
      <alignment horizontal="right"/>
    </xf>
    <xf numFmtId="0" fontId="25" fillId="37" borderId="10" xfId="0" applyNumberFormat="1" applyFont="1" applyFill="1" applyBorder="1" applyAlignment="1">
      <alignment horizontal="right"/>
    </xf>
    <xf numFmtId="0" fontId="20" fillId="35" borderId="11" xfId="0" applyFont="1" applyFill="1" applyBorder="1" applyAlignment="1">
      <alignment vertical="top" wrapText="1"/>
    </xf>
    <xf numFmtId="0" fontId="20" fillId="35" borderId="12" xfId="0" applyFont="1" applyFill="1" applyBorder="1" applyAlignment="1">
      <alignment vertical="top" wrapText="1"/>
    </xf>
    <xf numFmtId="0" fontId="19" fillId="35" borderId="14" xfId="0" applyFont="1" applyFill="1" applyBorder="1" applyAlignment="1">
      <alignment vertical="top" wrapText="1"/>
    </xf>
    <xf numFmtId="0" fontId="19" fillId="35" borderId="15" xfId="0" applyFont="1" applyFill="1" applyBorder="1" applyAlignment="1">
      <alignment vertical="top" wrapText="1"/>
    </xf>
    <xf numFmtId="0" fontId="19" fillId="35" borderId="16" xfId="0" applyFont="1" applyFill="1" applyBorder="1" applyAlignment="1">
      <alignment vertical="top" wrapText="1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38" borderId="0" xfId="0" applyFill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/>
    <xf numFmtId="0" fontId="2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8" fillId="0" borderId="0" xfId="42" applyFont="1"/>
    <xf numFmtId="0" fontId="18" fillId="0" borderId="0" xfId="42" applyAlignment="1">
      <alignment vertical="center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 customBuiltin="1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stats.oecd.org/OECDStat_Metadata/ShowMetadata.ashx?Dataset=HEALTH_STAT&amp;Coords=%5bCOU%5d.%5bDEU%5d&amp;ShowOnWeb=true&amp;Lang=en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tats.oecd.org/OECDStat_Metadata/ShowMetadata.ashx?Dataset=HEALTH_STAT&amp;Coords=%5bVAR%5d.%5bCICDALLC%5d&amp;ShowOnWeb=true&amp;Lang=en" TargetMode="External"/><Relationship Id="rId1" Type="http://schemas.openxmlformats.org/officeDocument/2006/relationships/hyperlink" Target="http://stats.oecd.org/OECDStat_Metadata/ShowMetadata.ashx?Dataset=HEALTH_STAT&amp;ShowOnWeb=true&amp;Lang=en" TargetMode="External"/><Relationship Id="rId6" Type="http://schemas.openxmlformats.org/officeDocument/2006/relationships/hyperlink" Target="http://stats.oecd.org/OECDStat_Metadata/ShowMetadata.ashx?Dataset=HEALTH_STAT&amp;ShowOnWeb=true&amp;Lang=en" TargetMode="External"/><Relationship Id="rId5" Type="http://schemas.openxmlformats.org/officeDocument/2006/relationships/hyperlink" Target="https://stats-2.oecd.org/index.aspx?DatasetCode=HEALTH_STAT" TargetMode="External"/><Relationship Id="rId4" Type="http://schemas.openxmlformats.org/officeDocument/2006/relationships/hyperlink" Target="http://stats.oecd.org/OECDStat_Metadata/ShowMetadata.ashx?Dataset=HEALTH_STAT&amp;Coords=%5bCOU%5d.%5bISR%5d&amp;ShowOnWeb=true&amp;Lang=en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test/75316972019042417435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C14"/>
  <sheetViews>
    <sheetView workbookViewId="0">
      <selection activeCell="A10" sqref="A10"/>
    </sheetView>
  </sheetViews>
  <sheetFormatPr defaultRowHeight="12.75" x14ac:dyDescent="0.2"/>
  <sheetData>
    <row r="7" spans="3:3" x14ac:dyDescent="0.2">
      <c r="C7" t="s">
        <v>80</v>
      </c>
    </row>
    <row r="8" spans="3:3" x14ac:dyDescent="0.2">
      <c r="C8" t="s">
        <v>81</v>
      </c>
    </row>
    <row r="9" spans="3:3" x14ac:dyDescent="0.2">
      <c r="C9" t="s">
        <v>81</v>
      </c>
    </row>
    <row r="14" spans="3:3" x14ac:dyDescent="0.2">
      <c r="C14" t="s">
        <v>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0"/>
  <sheetViews>
    <sheetView showGridLines="0" tabSelected="1" topLeftCell="A2" workbookViewId="0">
      <selection activeCell="A2" sqref="A2"/>
    </sheetView>
  </sheetViews>
  <sheetFormatPr defaultRowHeight="12.75" x14ac:dyDescent="0.2"/>
  <cols>
    <col min="1" max="1" width="13.28515625" customWidth="1"/>
    <col min="2" max="2" width="5.85546875" customWidth="1"/>
    <col min="3" max="3" width="2.42578125" customWidth="1"/>
    <col min="24" max="24" width="13.7109375" bestFit="1" customWidth="1"/>
  </cols>
  <sheetData>
    <row r="1" spans="1:24" hidden="1" x14ac:dyDescent="0.2">
      <c r="A1" s="1" t="e">
        <f ca="1">DotStatQuery(B1)</f>
        <v>#NAME?</v>
      </c>
      <c r="B1" s="1" t="s">
        <v>0</v>
      </c>
    </row>
    <row r="2" spans="1:24" ht="34.5" customHeight="1" x14ac:dyDescent="0.2">
      <c r="A2" s="2" t="s">
        <v>1</v>
      </c>
      <c r="D2" s="45" t="s">
        <v>446</v>
      </c>
    </row>
    <row r="3" spans="1:24" x14ac:dyDescent="0.2">
      <c r="A3" s="3" t="s">
        <v>2</v>
      </c>
      <c r="B3" s="5"/>
      <c r="C3" s="4"/>
      <c r="D3" s="6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7"/>
    </row>
    <row r="4" spans="1:24" x14ac:dyDescent="0.2">
      <c r="A4" s="3" t="s">
        <v>4</v>
      </c>
      <c r="B4" s="5"/>
      <c r="C4" s="4"/>
      <c r="D4" s="9" t="s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/>
    </row>
    <row r="5" spans="1:24" x14ac:dyDescent="0.2">
      <c r="A5" s="12" t="s">
        <v>6</v>
      </c>
      <c r="B5" s="14"/>
      <c r="C5" s="13"/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15</v>
      </c>
      <c r="M5" s="15" t="s">
        <v>16</v>
      </c>
      <c r="N5" s="15" t="s">
        <v>17</v>
      </c>
      <c r="O5" s="15" t="s">
        <v>18</v>
      </c>
      <c r="P5" s="15" t="s">
        <v>19</v>
      </c>
      <c r="Q5" s="15" t="s">
        <v>20</v>
      </c>
      <c r="R5" s="15" t="s">
        <v>21</v>
      </c>
      <c r="S5" s="15" t="s">
        <v>22</v>
      </c>
      <c r="T5" s="15" t="s">
        <v>23</v>
      </c>
    </row>
    <row r="6" spans="1:24" ht="13.5" customHeight="1" x14ac:dyDescent="0.25">
      <c r="A6" s="16" t="s">
        <v>24</v>
      </c>
      <c r="B6" s="17"/>
      <c r="C6" s="18" t="s">
        <v>25</v>
      </c>
      <c r="D6" s="18">
        <v>2000</v>
      </c>
      <c r="E6" s="18">
        <v>2001</v>
      </c>
      <c r="F6" s="18">
        <v>2002</v>
      </c>
      <c r="G6" s="18">
        <v>2003</v>
      </c>
      <c r="H6" s="18">
        <v>2004</v>
      </c>
      <c r="I6" s="18">
        <v>2005</v>
      </c>
      <c r="J6" s="18">
        <v>2006</v>
      </c>
      <c r="K6" s="18">
        <v>2007</v>
      </c>
      <c r="L6" s="18">
        <v>2008</v>
      </c>
      <c r="M6" s="18">
        <v>2009</v>
      </c>
      <c r="N6" s="18">
        <v>2010</v>
      </c>
      <c r="O6" s="18">
        <v>2011</v>
      </c>
      <c r="P6" s="18">
        <v>2012</v>
      </c>
      <c r="Q6" s="18">
        <v>2013</v>
      </c>
      <c r="R6" s="18">
        <v>2014</v>
      </c>
      <c r="S6" s="18">
        <v>2015</v>
      </c>
      <c r="T6" s="18">
        <v>2016</v>
      </c>
      <c r="U6" t="s">
        <v>26</v>
      </c>
      <c r="V6" t="s">
        <v>27</v>
      </c>
      <c r="W6" t="s">
        <v>28</v>
      </c>
      <c r="X6" t="s">
        <v>29</v>
      </c>
    </row>
    <row r="7" spans="1:24" ht="13.5" customHeight="1" x14ac:dyDescent="0.25">
      <c r="A7" s="20" t="s">
        <v>30</v>
      </c>
      <c r="B7" s="21"/>
      <c r="C7" s="18" t="s">
        <v>25</v>
      </c>
      <c r="D7" s="22">
        <v>815.7</v>
      </c>
      <c r="E7" s="22">
        <v>787.9</v>
      </c>
      <c r="F7" s="22">
        <v>791.2</v>
      </c>
      <c r="G7" s="22">
        <v>762.2</v>
      </c>
      <c r="H7" s="22">
        <v>753.4</v>
      </c>
      <c r="I7" s="22">
        <f>(H7+J7)/2</f>
        <v>746.2</v>
      </c>
      <c r="J7" s="22">
        <v>739</v>
      </c>
      <c r="K7" s="22">
        <v>713.3</v>
      </c>
      <c r="L7" s="22">
        <v>723.4</v>
      </c>
      <c r="M7" s="22">
        <v>686.6</v>
      </c>
      <c r="N7" s="22">
        <v>678.4</v>
      </c>
      <c r="O7" s="22">
        <v>682.5</v>
      </c>
      <c r="P7" s="22">
        <v>663.5</v>
      </c>
      <c r="Q7" s="22">
        <v>647.20000000000005</v>
      </c>
      <c r="R7" s="22">
        <v>654</v>
      </c>
      <c r="S7" s="22">
        <v>658.2</v>
      </c>
      <c r="T7" s="22">
        <f>S7</f>
        <v>658.2</v>
      </c>
      <c r="U7">
        <f>MAX(D7:T7)</f>
        <v>815.7</v>
      </c>
      <c r="V7">
        <f>MIN(D7:T7)</f>
        <v>647.20000000000005</v>
      </c>
      <c r="W7">
        <f>AVERAGE(D7:T7)</f>
        <v>715.34705882352955</v>
      </c>
      <c r="X7" t="e">
        <f>SLOPE(D7:T7,$D$6:$T$56)</f>
        <v>#N/A</v>
      </c>
    </row>
    <row r="8" spans="1:24" ht="13.5" customHeight="1" x14ac:dyDescent="0.25">
      <c r="A8" s="20" t="s">
        <v>31</v>
      </c>
      <c r="B8" s="21"/>
      <c r="C8" s="18" t="s">
        <v>25</v>
      </c>
      <c r="D8" s="23">
        <v>953.9</v>
      </c>
      <c r="E8" s="23">
        <v>917.6</v>
      </c>
      <c r="F8" s="23">
        <v>928</v>
      </c>
      <c r="G8" s="23">
        <v>943.2</v>
      </c>
      <c r="H8" s="23">
        <v>895.9</v>
      </c>
      <c r="I8" s="23">
        <v>878.5</v>
      </c>
      <c r="J8" s="23">
        <v>841.7</v>
      </c>
      <c r="K8" s="23">
        <v>820.1</v>
      </c>
      <c r="L8" s="23">
        <v>804</v>
      </c>
      <c r="M8" s="23">
        <v>809.3</v>
      </c>
      <c r="N8" s="23">
        <v>787.3</v>
      </c>
      <c r="O8" s="23">
        <v>763.1</v>
      </c>
      <c r="P8" s="23">
        <v>775.8</v>
      </c>
      <c r="Q8" s="23">
        <v>764</v>
      </c>
      <c r="R8" s="23">
        <v>735.8</v>
      </c>
      <c r="S8" s="23">
        <v>765.4</v>
      </c>
      <c r="T8" s="23">
        <v>730.3</v>
      </c>
      <c r="X8" t="e">
        <f t="shared" ref="X8:X29" si="0">SLOPE(D8:T8,$D$5:$T$5)</f>
        <v>#DIV/0!</v>
      </c>
    </row>
    <row r="9" spans="1:24" ht="13.5" customHeight="1" x14ac:dyDescent="0.25">
      <c r="A9" s="20" t="s">
        <v>32</v>
      </c>
      <c r="B9" s="21"/>
      <c r="C9" s="18" t="s">
        <v>25</v>
      </c>
      <c r="D9" s="22">
        <v>986.6</v>
      </c>
      <c r="E9" s="22">
        <v>957.5</v>
      </c>
      <c r="F9" s="22">
        <v>972.2</v>
      </c>
      <c r="G9" s="22">
        <v>977.3</v>
      </c>
      <c r="H9" s="22">
        <v>917.9</v>
      </c>
      <c r="I9" s="22">
        <v>911.5</v>
      </c>
      <c r="J9" s="22">
        <v>859.4</v>
      </c>
      <c r="K9" s="22">
        <v>845.9</v>
      </c>
      <c r="L9" s="22">
        <v>842.8</v>
      </c>
      <c r="M9" s="22">
        <v>822.5</v>
      </c>
      <c r="N9" s="22">
        <v>823</v>
      </c>
      <c r="O9" s="22">
        <v>796.5</v>
      </c>
      <c r="P9" s="22">
        <v>812.5</v>
      </c>
      <c r="Q9" s="22">
        <v>794.9</v>
      </c>
      <c r="R9" s="22">
        <v>745.6</v>
      </c>
      <c r="S9" s="22">
        <v>772.4</v>
      </c>
      <c r="T9" s="22" t="s">
        <v>33</v>
      </c>
      <c r="X9" t="e">
        <f t="shared" si="0"/>
        <v>#DIV/0!</v>
      </c>
    </row>
    <row r="10" spans="1:24" ht="13.5" customHeight="1" x14ac:dyDescent="0.25">
      <c r="A10" s="20" t="s">
        <v>34</v>
      </c>
      <c r="B10" s="21"/>
      <c r="C10" s="18" t="s">
        <v>25</v>
      </c>
      <c r="D10" s="23">
        <v>852.7</v>
      </c>
      <c r="E10" s="23">
        <v>840.9</v>
      </c>
      <c r="F10" s="23">
        <v>832.7</v>
      </c>
      <c r="G10" s="23">
        <v>819.3</v>
      </c>
      <c r="H10" s="23">
        <v>798.7</v>
      </c>
      <c r="I10" s="23">
        <v>787.2</v>
      </c>
      <c r="J10" s="23">
        <v>753.7</v>
      </c>
      <c r="K10" s="23">
        <v>752.2</v>
      </c>
      <c r="L10" s="23">
        <v>739.6</v>
      </c>
      <c r="M10" s="23">
        <v>717.7</v>
      </c>
      <c r="N10" s="23">
        <v>704.4</v>
      </c>
      <c r="O10" s="23">
        <v>689.8</v>
      </c>
      <c r="P10" s="23">
        <v>683.4</v>
      </c>
      <c r="Q10" s="23">
        <v>681.5</v>
      </c>
      <c r="R10" s="23" t="s">
        <v>33</v>
      </c>
      <c r="S10" s="23" t="s">
        <v>33</v>
      </c>
      <c r="T10" s="23" t="s">
        <v>33</v>
      </c>
      <c r="X10" t="e">
        <f t="shared" si="0"/>
        <v>#DIV/0!</v>
      </c>
    </row>
    <row r="11" spans="1:24" ht="13.5" customHeight="1" x14ac:dyDescent="0.25">
      <c r="A11" s="20" t="s">
        <v>35</v>
      </c>
      <c r="B11" s="21"/>
      <c r="C11" s="18" t="s">
        <v>25</v>
      </c>
      <c r="D11" s="22">
        <v>1004.2</v>
      </c>
      <c r="E11" s="22">
        <v>996.7</v>
      </c>
      <c r="F11" s="22">
        <v>951</v>
      </c>
      <c r="G11" s="22">
        <v>950.5</v>
      </c>
      <c r="H11" s="22">
        <v>948</v>
      </c>
      <c r="I11" s="22">
        <v>919.8</v>
      </c>
      <c r="J11" s="22">
        <v>877.7</v>
      </c>
      <c r="K11" s="22">
        <v>890.2</v>
      </c>
      <c r="L11" s="22">
        <v>826.6</v>
      </c>
      <c r="M11" s="22">
        <v>848.3</v>
      </c>
      <c r="N11" s="22">
        <v>884.1</v>
      </c>
      <c r="O11" s="22">
        <v>823.9</v>
      </c>
      <c r="P11" s="22">
        <v>830.2</v>
      </c>
      <c r="Q11" s="22">
        <v>808.3</v>
      </c>
      <c r="R11" s="22">
        <v>800.1</v>
      </c>
      <c r="S11" s="22">
        <v>787.4</v>
      </c>
      <c r="T11" s="22" t="s">
        <v>33</v>
      </c>
      <c r="X11" t="e">
        <f t="shared" si="0"/>
        <v>#DIV/0!</v>
      </c>
    </row>
    <row r="12" spans="1:24" ht="13.5" customHeight="1" x14ac:dyDescent="0.25">
      <c r="A12" s="20" t="s">
        <v>36</v>
      </c>
      <c r="B12" s="21"/>
      <c r="C12" s="18" t="s">
        <v>25</v>
      </c>
      <c r="D12" s="23">
        <v>1248.5</v>
      </c>
      <c r="E12" s="23">
        <v>1235.5999999999999</v>
      </c>
      <c r="F12" s="23">
        <v>1246</v>
      </c>
      <c r="G12" s="23">
        <v>1279</v>
      </c>
      <c r="H12" s="23">
        <v>1209.8</v>
      </c>
      <c r="I12" s="23">
        <v>1191.3</v>
      </c>
      <c r="J12" s="23">
        <v>1119.5</v>
      </c>
      <c r="K12" s="23">
        <v>1085.7</v>
      </c>
      <c r="L12" s="23">
        <v>1055.0999999999999</v>
      </c>
      <c r="M12" s="23">
        <v>1055.4000000000001</v>
      </c>
      <c r="N12" s="23">
        <v>1026.3</v>
      </c>
      <c r="O12" s="23">
        <v>1004.4</v>
      </c>
      <c r="P12" s="23">
        <v>996.9</v>
      </c>
      <c r="Q12" s="23">
        <v>985.9</v>
      </c>
      <c r="R12" s="23">
        <v>935.4</v>
      </c>
      <c r="S12" s="23">
        <v>966</v>
      </c>
      <c r="T12" s="23">
        <v>916.4</v>
      </c>
      <c r="X12" t="e">
        <f t="shared" si="0"/>
        <v>#DIV/0!</v>
      </c>
    </row>
    <row r="13" spans="1:24" ht="13.5" customHeight="1" x14ac:dyDescent="0.25">
      <c r="A13" s="20" t="s">
        <v>37</v>
      </c>
      <c r="B13" s="21"/>
      <c r="C13" s="18" t="s">
        <v>25</v>
      </c>
      <c r="D13" s="22">
        <v>1052.5</v>
      </c>
      <c r="E13" s="22">
        <v>1054.3</v>
      </c>
      <c r="F13" s="22">
        <v>1062.9000000000001</v>
      </c>
      <c r="G13" s="22">
        <v>1039.7</v>
      </c>
      <c r="H13" s="22">
        <v>1001</v>
      </c>
      <c r="I13" s="22">
        <v>971.8</v>
      </c>
      <c r="J13" s="22">
        <v>967.2</v>
      </c>
      <c r="K13" s="22">
        <v>957.4</v>
      </c>
      <c r="L13" s="22">
        <v>928.6</v>
      </c>
      <c r="M13" s="22">
        <v>922.7</v>
      </c>
      <c r="N13" s="22">
        <v>900.8</v>
      </c>
      <c r="O13" s="22">
        <v>857.9</v>
      </c>
      <c r="P13" s="22">
        <v>840.3</v>
      </c>
      <c r="Q13" s="22">
        <v>831.5</v>
      </c>
      <c r="R13" s="22">
        <v>794.3</v>
      </c>
      <c r="S13" s="22">
        <v>799.1</v>
      </c>
      <c r="T13" s="22" t="s">
        <v>33</v>
      </c>
      <c r="X13" t="e">
        <f t="shared" si="0"/>
        <v>#DIV/0!</v>
      </c>
    </row>
    <row r="14" spans="1:24" ht="13.5" customHeight="1" x14ac:dyDescent="0.25">
      <c r="A14" s="20" t="s">
        <v>38</v>
      </c>
      <c r="B14" s="21"/>
      <c r="C14" s="18" t="s">
        <v>25</v>
      </c>
      <c r="D14" s="23">
        <v>1442.2</v>
      </c>
      <c r="E14" s="23">
        <v>1446.4</v>
      </c>
      <c r="F14" s="23">
        <v>1425.2</v>
      </c>
      <c r="G14" s="23">
        <v>1403.4</v>
      </c>
      <c r="H14" s="23">
        <v>1354.7</v>
      </c>
      <c r="I14" s="23">
        <v>1320.4</v>
      </c>
      <c r="J14" s="23">
        <v>1295.2</v>
      </c>
      <c r="K14" s="23">
        <v>1268.7</v>
      </c>
      <c r="L14" s="23">
        <v>1192.8</v>
      </c>
      <c r="M14" s="23">
        <v>1129.8</v>
      </c>
      <c r="N14" s="23">
        <v>1084.0999999999999</v>
      </c>
      <c r="O14" s="23">
        <v>1024.5999999999999</v>
      </c>
      <c r="P14" s="23">
        <v>1014.6</v>
      </c>
      <c r="Q14" s="23">
        <v>986.7</v>
      </c>
      <c r="R14" s="23">
        <v>975.7</v>
      </c>
      <c r="S14" s="23">
        <v>942.5</v>
      </c>
      <c r="T14" s="23" t="s">
        <v>33</v>
      </c>
      <c r="X14" t="e">
        <f t="shared" si="0"/>
        <v>#DIV/0!</v>
      </c>
    </row>
    <row r="15" spans="1:24" ht="13.5" customHeight="1" x14ac:dyDescent="0.25">
      <c r="A15" s="20" t="s">
        <v>39</v>
      </c>
      <c r="B15" s="21"/>
      <c r="C15" s="18" t="s">
        <v>25</v>
      </c>
      <c r="D15" s="22">
        <v>1000.6</v>
      </c>
      <c r="E15" s="22">
        <v>965.2</v>
      </c>
      <c r="F15" s="22">
        <v>966.7</v>
      </c>
      <c r="G15" s="22">
        <v>941.9</v>
      </c>
      <c r="H15" s="22">
        <v>897.8</v>
      </c>
      <c r="I15" s="22">
        <v>874.9</v>
      </c>
      <c r="J15" s="22">
        <v>856</v>
      </c>
      <c r="K15" s="22">
        <v>850.9</v>
      </c>
      <c r="L15" s="22">
        <v>828.9</v>
      </c>
      <c r="M15" s="22">
        <v>820.8</v>
      </c>
      <c r="N15" s="22">
        <v>815.4</v>
      </c>
      <c r="O15" s="22">
        <v>789.1</v>
      </c>
      <c r="P15" s="22">
        <v>787.7</v>
      </c>
      <c r="Q15" s="22">
        <v>765.6</v>
      </c>
      <c r="R15" s="22">
        <v>761</v>
      </c>
      <c r="S15" s="22">
        <v>743.4</v>
      </c>
      <c r="T15" s="22" t="s">
        <v>33</v>
      </c>
      <c r="X15" t="e">
        <f t="shared" si="0"/>
        <v>#DIV/0!</v>
      </c>
    </row>
    <row r="16" spans="1:24" ht="13.5" customHeight="1" x14ac:dyDescent="0.25">
      <c r="A16" s="20" t="s">
        <v>40</v>
      </c>
      <c r="B16" s="21"/>
      <c r="C16" s="18" t="s">
        <v>25</v>
      </c>
      <c r="D16" s="23">
        <v>856.9</v>
      </c>
      <c r="E16" s="23">
        <v>850.2</v>
      </c>
      <c r="F16" s="23">
        <v>850.1</v>
      </c>
      <c r="G16" s="23">
        <v>869.8</v>
      </c>
      <c r="H16" s="23">
        <v>788.8</v>
      </c>
      <c r="I16" s="23">
        <v>794.1</v>
      </c>
      <c r="J16" s="23">
        <v>747.7</v>
      </c>
      <c r="K16" s="23">
        <v>729.7</v>
      </c>
      <c r="L16" s="23">
        <v>725.4</v>
      </c>
      <c r="M16" s="23">
        <v>713</v>
      </c>
      <c r="N16" s="23">
        <v>701.1</v>
      </c>
      <c r="O16" s="23">
        <v>677.4</v>
      </c>
      <c r="P16" s="23">
        <v>685.6</v>
      </c>
      <c r="Q16" s="23">
        <v>670.1</v>
      </c>
      <c r="R16" s="23">
        <v>642.29999999999995</v>
      </c>
      <c r="S16" s="23" t="s">
        <v>33</v>
      </c>
      <c r="T16" s="23" t="s">
        <v>33</v>
      </c>
      <c r="X16" t="e">
        <f t="shared" si="0"/>
        <v>#DIV/0!</v>
      </c>
    </row>
    <row r="17" spans="1:24" ht="13.5" customHeight="1" x14ac:dyDescent="0.25">
      <c r="A17" s="24" t="s">
        <v>41</v>
      </c>
      <c r="B17" s="25"/>
      <c r="C17" s="18" t="s">
        <v>25</v>
      </c>
      <c r="D17" s="22">
        <v>954.9</v>
      </c>
      <c r="E17" s="22">
        <v>930.9</v>
      </c>
      <c r="F17" s="22">
        <v>940.6</v>
      </c>
      <c r="G17" s="22">
        <v>951.8</v>
      </c>
      <c r="H17" s="22">
        <v>898.7</v>
      </c>
      <c r="I17" s="22">
        <v>889.2</v>
      </c>
      <c r="J17" s="22">
        <v>853.8</v>
      </c>
      <c r="K17" s="22">
        <v>836.9</v>
      </c>
      <c r="L17" s="22">
        <v>835</v>
      </c>
      <c r="M17" s="22">
        <v>826.5</v>
      </c>
      <c r="N17" s="22">
        <v>811.1</v>
      </c>
      <c r="O17" s="22">
        <v>786.8</v>
      </c>
      <c r="P17" s="22">
        <v>784.8</v>
      </c>
      <c r="Q17" s="22">
        <v>813.9</v>
      </c>
      <c r="R17" s="22">
        <v>773.3</v>
      </c>
      <c r="S17" s="22">
        <v>803.4</v>
      </c>
      <c r="T17" s="22" t="s">
        <v>33</v>
      </c>
      <c r="X17" t="e">
        <f t="shared" si="0"/>
        <v>#DIV/0!</v>
      </c>
    </row>
    <row r="18" spans="1:24" ht="13.5" customHeight="1" x14ac:dyDescent="0.25">
      <c r="A18" s="20" t="s">
        <v>42</v>
      </c>
      <c r="B18" s="21"/>
      <c r="C18" s="18" t="s">
        <v>25</v>
      </c>
      <c r="D18" s="23">
        <v>1037.7</v>
      </c>
      <c r="E18" s="23">
        <v>1001.9</v>
      </c>
      <c r="F18" s="23">
        <v>999.6</v>
      </c>
      <c r="G18" s="23">
        <v>1001.7</v>
      </c>
      <c r="H18" s="23">
        <v>984.6</v>
      </c>
      <c r="I18" s="23">
        <v>951.8</v>
      </c>
      <c r="J18" s="23">
        <v>915.3</v>
      </c>
      <c r="K18" s="23">
        <v>927.7</v>
      </c>
      <c r="L18" s="23">
        <v>881.1</v>
      </c>
      <c r="M18" s="23">
        <v>850</v>
      </c>
      <c r="N18" s="23">
        <v>819.7</v>
      </c>
      <c r="O18" s="23">
        <v>801.6</v>
      </c>
      <c r="P18" s="23">
        <v>804.3</v>
      </c>
      <c r="Q18" s="23">
        <v>754.8</v>
      </c>
      <c r="R18" s="23">
        <v>747.1</v>
      </c>
      <c r="S18" s="23">
        <v>777.4</v>
      </c>
      <c r="T18" s="23" t="s">
        <v>33</v>
      </c>
      <c r="X18" t="e">
        <f t="shared" si="0"/>
        <v>#DIV/0!</v>
      </c>
    </row>
    <row r="19" spans="1:24" ht="13.5" customHeight="1" x14ac:dyDescent="0.25">
      <c r="A19" s="20" t="s">
        <v>43</v>
      </c>
      <c r="B19" s="21"/>
      <c r="C19" s="18" t="s">
        <v>25</v>
      </c>
      <c r="D19" s="22">
        <v>1509.3</v>
      </c>
      <c r="E19" s="22">
        <v>1389.9</v>
      </c>
      <c r="F19" s="22">
        <v>1392.7</v>
      </c>
      <c r="G19" s="22">
        <v>1416.5</v>
      </c>
      <c r="H19" s="22">
        <v>1361.4</v>
      </c>
      <c r="I19" s="22">
        <v>1371.4</v>
      </c>
      <c r="J19" s="22">
        <v>1302</v>
      </c>
      <c r="K19" s="22">
        <v>1294</v>
      </c>
      <c r="L19" s="22">
        <v>1246</v>
      </c>
      <c r="M19" s="22">
        <v>1231.5</v>
      </c>
      <c r="N19" s="22">
        <v>1217.2</v>
      </c>
      <c r="O19" s="22">
        <v>1185.0999999999999</v>
      </c>
      <c r="P19" s="22">
        <v>1194.4000000000001</v>
      </c>
      <c r="Q19" s="22">
        <v>1156.4000000000001</v>
      </c>
      <c r="R19" s="22">
        <v>1134.9000000000001</v>
      </c>
      <c r="S19" s="22">
        <v>1169.5</v>
      </c>
      <c r="T19" s="22">
        <v>1113.5999999999999</v>
      </c>
      <c r="X19" t="e">
        <f t="shared" si="0"/>
        <v>#DIV/0!</v>
      </c>
    </row>
    <row r="20" spans="1:24" ht="13.5" customHeight="1" x14ac:dyDescent="0.25">
      <c r="A20" s="20" t="s">
        <v>44</v>
      </c>
      <c r="B20" s="21"/>
      <c r="C20" s="18" t="s">
        <v>25</v>
      </c>
      <c r="D20" s="23">
        <v>866.5</v>
      </c>
      <c r="E20" s="23">
        <v>796.4</v>
      </c>
      <c r="F20" s="23">
        <v>824.4</v>
      </c>
      <c r="G20" s="23">
        <v>811.5</v>
      </c>
      <c r="H20" s="23">
        <v>783.8</v>
      </c>
      <c r="I20" s="23">
        <v>773.1</v>
      </c>
      <c r="J20" s="23">
        <v>773.7</v>
      </c>
      <c r="K20" s="23">
        <v>763.6</v>
      </c>
      <c r="L20" s="23">
        <v>765</v>
      </c>
      <c r="M20" s="23">
        <v>749.3</v>
      </c>
      <c r="N20" s="23">
        <v>739</v>
      </c>
      <c r="O20" s="23">
        <v>710.7</v>
      </c>
      <c r="P20" s="23">
        <v>675.7</v>
      </c>
      <c r="Q20" s="23">
        <v>729.6</v>
      </c>
      <c r="R20" s="23">
        <v>674.7</v>
      </c>
      <c r="S20" s="23">
        <v>699.9</v>
      </c>
      <c r="T20" s="23">
        <v>724.8</v>
      </c>
      <c r="X20" t="e">
        <f t="shared" si="0"/>
        <v>#DIV/0!</v>
      </c>
    </row>
    <row r="21" spans="1:24" ht="13.5" customHeight="1" x14ac:dyDescent="0.25">
      <c r="A21" s="20" t="s">
        <v>45</v>
      </c>
      <c r="B21" s="21"/>
      <c r="C21" s="18" t="s">
        <v>25</v>
      </c>
      <c r="D21" s="22">
        <v>1139</v>
      </c>
      <c r="E21" s="22">
        <v>1076</v>
      </c>
      <c r="F21" s="22">
        <v>1037.7</v>
      </c>
      <c r="G21" s="22">
        <v>994.9</v>
      </c>
      <c r="H21" s="22">
        <v>956</v>
      </c>
      <c r="I21" s="22">
        <v>913.8</v>
      </c>
      <c r="J21" s="22">
        <v>909.1</v>
      </c>
      <c r="K21" s="22">
        <v>877.6</v>
      </c>
      <c r="L21" s="22">
        <v>857.3</v>
      </c>
      <c r="M21" s="22">
        <v>852.8</v>
      </c>
      <c r="N21" s="22">
        <v>775.4</v>
      </c>
      <c r="O21" s="22">
        <v>799.3</v>
      </c>
      <c r="P21" s="22">
        <v>800.9</v>
      </c>
      <c r="Q21" s="22">
        <v>792.2</v>
      </c>
      <c r="R21" s="22">
        <v>749</v>
      </c>
      <c r="S21" s="22" t="s">
        <v>33</v>
      </c>
      <c r="T21" s="22" t="s">
        <v>33</v>
      </c>
      <c r="X21" t="e">
        <f t="shared" si="0"/>
        <v>#DIV/0!</v>
      </c>
    </row>
    <row r="22" spans="1:24" ht="13.5" customHeight="1" x14ac:dyDescent="0.25">
      <c r="A22" s="24" t="s">
        <v>46</v>
      </c>
      <c r="B22" s="25"/>
      <c r="C22" s="18" t="s">
        <v>25</v>
      </c>
      <c r="D22" s="23">
        <v>920.3</v>
      </c>
      <c r="E22" s="23">
        <v>882</v>
      </c>
      <c r="F22" s="23">
        <v>889.8</v>
      </c>
      <c r="G22" s="23">
        <v>876.4</v>
      </c>
      <c r="H22" s="23">
        <v>842.6</v>
      </c>
      <c r="I22" s="23">
        <v>845.5</v>
      </c>
      <c r="J22" s="23">
        <v>811.5</v>
      </c>
      <c r="K22" s="23">
        <v>816.4</v>
      </c>
      <c r="L22" s="23">
        <v>776.3</v>
      </c>
      <c r="M22" s="23">
        <v>719.9</v>
      </c>
      <c r="N22" s="23">
        <v>711.2</v>
      </c>
      <c r="O22" s="23">
        <v>707.7</v>
      </c>
      <c r="P22" s="23">
        <v>715.9</v>
      </c>
      <c r="Q22" s="23">
        <v>690.5</v>
      </c>
      <c r="R22" s="23">
        <v>683.1</v>
      </c>
      <c r="S22" s="23">
        <v>698</v>
      </c>
      <c r="T22" s="23" t="s">
        <v>33</v>
      </c>
      <c r="X22" t="e">
        <f t="shared" si="0"/>
        <v>#DIV/0!</v>
      </c>
    </row>
    <row r="23" spans="1:24" ht="13.5" customHeight="1" x14ac:dyDescent="0.25">
      <c r="A23" s="20" t="s">
        <v>47</v>
      </c>
      <c r="B23" s="21"/>
      <c r="C23" s="18" t="s">
        <v>25</v>
      </c>
      <c r="D23" s="22">
        <v>870.3</v>
      </c>
      <c r="E23" s="22">
        <v>841.5</v>
      </c>
      <c r="F23" s="22">
        <v>822.9</v>
      </c>
      <c r="G23" s="22">
        <v>853.3</v>
      </c>
      <c r="H23" s="22">
        <v>789.8</v>
      </c>
      <c r="I23" s="22">
        <v>803.4</v>
      </c>
      <c r="J23" s="22">
        <v>751.2</v>
      </c>
      <c r="K23" s="22">
        <v>745.6</v>
      </c>
      <c r="L23" s="22">
        <v>734.4</v>
      </c>
      <c r="M23" s="22">
        <v>723.2</v>
      </c>
      <c r="N23" s="22">
        <v>699.2</v>
      </c>
      <c r="O23" s="22">
        <v>704.9</v>
      </c>
      <c r="P23" s="22">
        <v>708.9</v>
      </c>
      <c r="Q23" s="22">
        <v>674.4</v>
      </c>
      <c r="R23" s="22">
        <v>655</v>
      </c>
      <c r="S23" s="22">
        <v>690.4</v>
      </c>
      <c r="T23" s="22" t="s">
        <v>33</v>
      </c>
      <c r="X23" t="e">
        <f t="shared" si="0"/>
        <v>#DIV/0!</v>
      </c>
    </row>
    <row r="24" spans="1:24" ht="13.5" customHeight="1" x14ac:dyDescent="0.25">
      <c r="A24" s="20" t="s">
        <v>48</v>
      </c>
      <c r="B24" s="21"/>
      <c r="C24" s="18" t="s">
        <v>25</v>
      </c>
      <c r="D24" s="23">
        <v>708.1</v>
      </c>
      <c r="E24" s="23">
        <v>688</v>
      </c>
      <c r="F24" s="23">
        <v>671.7</v>
      </c>
      <c r="G24" s="23">
        <v>671.5</v>
      </c>
      <c r="H24" s="23">
        <v>658.9</v>
      </c>
      <c r="I24" s="23">
        <v>666.2</v>
      </c>
      <c r="J24" s="23">
        <v>644.6</v>
      </c>
      <c r="K24" s="23">
        <v>635.6</v>
      </c>
      <c r="L24" s="23">
        <v>633.5</v>
      </c>
      <c r="M24" s="23">
        <v>613.4</v>
      </c>
      <c r="N24" s="23">
        <v>622.4</v>
      </c>
      <c r="O24" s="23">
        <v>632.79999999999995</v>
      </c>
      <c r="P24" s="23">
        <v>610.6</v>
      </c>
      <c r="Q24" s="23">
        <v>598</v>
      </c>
      <c r="R24" s="23">
        <v>583.20000000000005</v>
      </c>
      <c r="S24" s="23">
        <v>575.70000000000005</v>
      </c>
      <c r="T24" s="23" t="s">
        <v>33</v>
      </c>
      <c r="X24" t="e">
        <f t="shared" si="0"/>
        <v>#DIV/0!</v>
      </c>
    </row>
    <row r="25" spans="1:24" ht="13.5" customHeight="1" x14ac:dyDescent="0.25">
      <c r="A25" s="20" t="s">
        <v>49</v>
      </c>
      <c r="B25" s="21"/>
      <c r="C25" s="18" t="s">
        <v>25</v>
      </c>
      <c r="D25" s="22">
        <v>1119.5</v>
      </c>
      <c r="E25" s="22">
        <v>1065.3</v>
      </c>
      <c r="F25" s="22">
        <v>1054.5999999999999</v>
      </c>
      <c r="G25" s="22">
        <v>1004.7</v>
      </c>
      <c r="H25" s="22">
        <v>970.7</v>
      </c>
      <c r="I25" s="22">
        <v>935.4</v>
      </c>
      <c r="J25" s="22">
        <v>897.7</v>
      </c>
      <c r="K25" s="22">
        <v>865.2</v>
      </c>
      <c r="L25" s="22">
        <v>825.2</v>
      </c>
      <c r="M25" s="22">
        <v>783.7</v>
      </c>
      <c r="N25" s="22">
        <v>778.6</v>
      </c>
      <c r="O25" s="22">
        <v>753.9</v>
      </c>
      <c r="P25" s="22">
        <v>753.8</v>
      </c>
      <c r="Q25" s="22">
        <v>712</v>
      </c>
      <c r="R25" s="22">
        <v>681.7</v>
      </c>
      <c r="S25" s="22">
        <v>672.9</v>
      </c>
      <c r="T25" s="22" t="s">
        <v>33</v>
      </c>
      <c r="X25" t="e">
        <f t="shared" si="0"/>
        <v>#DIV/0!</v>
      </c>
    </row>
    <row r="26" spans="1:24" ht="13.5" customHeight="1" x14ac:dyDescent="0.25">
      <c r="A26" s="20" t="s">
        <v>50</v>
      </c>
      <c r="B26" s="21"/>
      <c r="C26" s="18" t="s">
        <v>25</v>
      </c>
      <c r="D26" s="23">
        <v>1506.3</v>
      </c>
      <c r="E26" s="23">
        <v>1543.2</v>
      </c>
      <c r="F26" s="23">
        <v>1519.6</v>
      </c>
      <c r="G26" s="23">
        <v>1516.8</v>
      </c>
      <c r="H26" s="23">
        <v>1490.6</v>
      </c>
      <c r="I26" s="23">
        <v>1512.1</v>
      </c>
      <c r="J26" s="23">
        <v>1506</v>
      </c>
      <c r="K26" s="23">
        <v>1489</v>
      </c>
      <c r="L26" s="23">
        <v>1375</v>
      </c>
      <c r="M26" s="23">
        <v>1310.0999999999999</v>
      </c>
      <c r="N26" s="23">
        <v>1302.3</v>
      </c>
      <c r="O26" s="23">
        <v>1220.4000000000001</v>
      </c>
      <c r="P26" s="23">
        <v>1227.5</v>
      </c>
      <c r="Q26" s="23">
        <v>1195.8</v>
      </c>
      <c r="R26" s="23">
        <v>1163.3</v>
      </c>
      <c r="S26" s="23">
        <v>1149.9000000000001</v>
      </c>
      <c r="T26" s="23" t="s">
        <v>33</v>
      </c>
      <c r="X26" t="e">
        <f t="shared" si="0"/>
        <v>#DIV/0!</v>
      </c>
    </row>
    <row r="27" spans="1:24" ht="13.5" customHeight="1" x14ac:dyDescent="0.25">
      <c r="A27" s="20" t="s">
        <v>51</v>
      </c>
      <c r="B27" s="21"/>
      <c r="C27" s="18" t="s">
        <v>25</v>
      </c>
      <c r="D27" s="22">
        <v>1332.2</v>
      </c>
      <c r="E27" s="22">
        <v>1379.3</v>
      </c>
      <c r="F27" s="22">
        <v>1379.5</v>
      </c>
      <c r="G27" s="22">
        <v>1355.9</v>
      </c>
      <c r="H27" s="22">
        <v>1344.8</v>
      </c>
      <c r="I27" s="22">
        <v>1408.7</v>
      </c>
      <c r="J27" s="22">
        <v>1415.8</v>
      </c>
      <c r="K27" s="22">
        <v>1417.1</v>
      </c>
      <c r="L27" s="22">
        <v>1345.1</v>
      </c>
      <c r="M27" s="22">
        <v>1267.4000000000001</v>
      </c>
      <c r="N27" s="22">
        <v>1257.4000000000001</v>
      </c>
      <c r="O27" s="22">
        <v>1207.5999999999999</v>
      </c>
      <c r="P27" s="22">
        <v>1188.3</v>
      </c>
      <c r="Q27" s="22">
        <v>1189.0999999999999</v>
      </c>
      <c r="R27" s="22">
        <v>1139.5999999999999</v>
      </c>
      <c r="S27" s="22">
        <v>1170.0999999999999</v>
      </c>
      <c r="T27" s="22">
        <v>1142.0999999999999</v>
      </c>
      <c r="X27" t="e">
        <f t="shared" si="0"/>
        <v>#DIV/0!</v>
      </c>
    </row>
    <row r="28" spans="1:24" ht="13.5" customHeight="1" x14ac:dyDescent="0.25">
      <c r="A28" s="20" t="s">
        <v>52</v>
      </c>
      <c r="B28" s="21"/>
      <c r="C28" s="18" t="s">
        <v>25</v>
      </c>
      <c r="D28" s="23">
        <v>901.2</v>
      </c>
      <c r="E28" s="23">
        <v>922.6</v>
      </c>
      <c r="F28" s="23">
        <v>914.7</v>
      </c>
      <c r="G28" s="23">
        <v>996.5</v>
      </c>
      <c r="H28" s="23">
        <v>856.9</v>
      </c>
      <c r="I28" s="23">
        <v>848.9</v>
      </c>
      <c r="J28" s="23">
        <v>856.9</v>
      </c>
      <c r="K28" s="23">
        <v>850.5</v>
      </c>
      <c r="L28" s="23">
        <v>772.5</v>
      </c>
      <c r="M28" s="23">
        <v>766.7</v>
      </c>
      <c r="N28" s="23">
        <v>764.1</v>
      </c>
      <c r="O28" s="23">
        <v>755.1</v>
      </c>
      <c r="P28" s="23">
        <v>724.4</v>
      </c>
      <c r="Q28" s="23">
        <v>691.4</v>
      </c>
      <c r="R28" s="23">
        <v>674.7</v>
      </c>
      <c r="S28" s="23">
        <v>676.2</v>
      </c>
      <c r="T28" s="23" t="s">
        <v>33</v>
      </c>
      <c r="X28" t="e">
        <f t="shared" si="0"/>
        <v>#DIV/0!</v>
      </c>
    </row>
    <row r="29" spans="1:24" ht="13.5" customHeight="1" x14ac:dyDescent="0.25">
      <c r="A29" s="20" t="s">
        <v>53</v>
      </c>
      <c r="B29" s="21"/>
      <c r="C29" s="18" t="s">
        <v>25</v>
      </c>
      <c r="D29" s="22">
        <v>1035.5</v>
      </c>
      <c r="E29" s="22">
        <v>1016.7</v>
      </c>
      <c r="F29" s="22">
        <v>1023.8</v>
      </c>
      <c r="G29" s="22">
        <v>1031.7</v>
      </c>
      <c r="H29" s="22">
        <v>1004.5</v>
      </c>
      <c r="I29" s="22">
        <v>1031.9000000000001</v>
      </c>
      <c r="J29" s="22">
        <v>987</v>
      </c>
      <c r="K29" s="22">
        <v>968</v>
      </c>
      <c r="L29" s="22">
        <v>1000.6</v>
      </c>
      <c r="M29" s="22">
        <v>985.4</v>
      </c>
      <c r="N29" s="22">
        <v>1019.5</v>
      </c>
      <c r="O29" s="22">
        <v>972</v>
      </c>
      <c r="P29" s="22">
        <v>957.6</v>
      </c>
      <c r="Q29" s="22">
        <v>946.1</v>
      </c>
      <c r="R29" s="22">
        <v>952.8</v>
      </c>
      <c r="S29" s="22">
        <v>964.1</v>
      </c>
      <c r="T29" s="22" t="s">
        <v>33</v>
      </c>
      <c r="X29" t="e">
        <f t="shared" si="0"/>
        <v>#DIV/0!</v>
      </c>
    </row>
    <row r="30" spans="1:24" ht="13.5" customHeight="1" x14ac:dyDescent="0.25">
      <c r="A30" s="20" t="s">
        <v>54</v>
      </c>
      <c r="B30" s="21"/>
      <c r="C30" s="18" t="s">
        <v>25</v>
      </c>
      <c r="D30" s="23">
        <v>995.2</v>
      </c>
      <c r="E30" s="23">
        <v>978.2</v>
      </c>
      <c r="F30" s="23">
        <v>978.3</v>
      </c>
      <c r="G30" s="23">
        <v>963.4</v>
      </c>
      <c r="H30" s="23">
        <v>911.1</v>
      </c>
      <c r="I30" s="23">
        <v>892.7</v>
      </c>
      <c r="J30" s="23">
        <v>866.1</v>
      </c>
      <c r="K30" s="23">
        <v>830.7</v>
      </c>
      <c r="L30" s="23">
        <v>823.7</v>
      </c>
      <c r="M30" s="23">
        <v>798</v>
      </c>
      <c r="N30" s="23">
        <v>789.5</v>
      </c>
      <c r="O30" s="23">
        <v>768.8</v>
      </c>
      <c r="P30" s="23">
        <v>779.2</v>
      </c>
      <c r="Q30" s="23">
        <v>764.2</v>
      </c>
      <c r="R30" s="23">
        <v>753.3</v>
      </c>
      <c r="S30" s="23">
        <v>759.6</v>
      </c>
      <c r="T30" s="23">
        <v>752.5</v>
      </c>
    </row>
    <row r="31" spans="1:24" ht="13.5" customHeight="1" x14ac:dyDescent="0.25">
      <c r="A31" s="20" t="s">
        <v>55</v>
      </c>
      <c r="B31" s="21"/>
      <c r="C31" s="18" t="s">
        <v>25</v>
      </c>
      <c r="D31" s="22">
        <v>880.3</v>
      </c>
      <c r="E31" s="22">
        <v>906.8</v>
      </c>
      <c r="F31" s="22">
        <v>892</v>
      </c>
      <c r="G31" s="22">
        <v>862.1</v>
      </c>
      <c r="H31" s="22">
        <v>864.8</v>
      </c>
      <c r="I31" s="22">
        <v>795.6</v>
      </c>
      <c r="J31" s="22">
        <v>810.6</v>
      </c>
      <c r="K31" s="22">
        <v>791.7</v>
      </c>
      <c r="L31" s="22">
        <v>789.7</v>
      </c>
      <c r="M31" s="22">
        <v>764.7</v>
      </c>
      <c r="N31" s="22">
        <v>727.2</v>
      </c>
      <c r="O31" s="22">
        <v>747.7</v>
      </c>
      <c r="P31" s="22">
        <v>727</v>
      </c>
      <c r="Q31" s="22">
        <v>711.5</v>
      </c>
      <c r="R31" s="22" t="s">
        <v>33</v>
      </c>
      <c r="S31" s="22" t="s">
        <v>33</v>
      </c>
      <c r="T31" s="22" t="s">
        <v>33</v>
      </c>
    </row>
    <row r="32" spans="1:24" ht="13.5" customHeight="1" x14ac:dyDescent="0.25">
      <c r="A32" s="20" t="s">
        <v>56</v>
      </c>
      <c r="B32" s="21"/>
      <c r="C32" s="18" t="s">
        <v>25</v>
      </c>
      <c r="D32" s="23">
        <v>939.9</v>
      </c>
      <c r="E32" s="23">
        <v>928.1</v>
      </c>
      <c r="F32" s="23">
        <v>928.1</v>
      </c>
      <c r="G32" s="23">
        <v>880.1</v>
      </c>
      <c r="H32" s="23">
        <v>842.5</v>
      </c>
      <c r="I32" s="23">
        <v>827</v>
      </c>
      <c r="J32" s="23">
        <v>813.5</v>
      </c>
      <c r="K32" s="23">
        <v>815.7</v>
      </c>
      <c r="L32" s="23">
        <v>800.8</v>
      </c>
      <c r="M32" s="23">
        <v>782.6</v>
      </c>
      <c r="N32" s="23">
        <v>774.9</v>
      </c>
      <c r="O32" s="23">
        <v>762.3</v>
      </c>
      <c r="P32" s="23">
        <v>763.8</v>
      </c>
      <c r="Q32" s="23">
        <v>742.7</v>
      </c>
      <c r="R32" s="23">
        <v>718.1</v>
      </c>
      <c r="S32" s="23">
        <v>713.3</v>
      </c>
      <c r="T32" s="23" t="s">
        <v>33</v>
      </c>
    </row>
    <row r="33" spans="1:20" ht="13.5" customHeight="1" x14ac:dyDescent="0.25">
      <c r="A33" s="20" t="s">
        <v>57</v>
      </c>
      <c r="B33" s="21"/>
      <c r="C33" s="18" t="s">
        <v>25</v>
      </c>
      <c r="D33" s="22">
        <v>1292.2</v>
      </c>
      <c r="E33" s="22">
        <v>1255.4000000000001</v>
      </c>
      <c r="F33" s="22">
        <v>1220.5999999999999</v>
      </c>
      <c r="G33" s="22">
        <v>1233.5999999999999</v>
      </c>
      <c r="H33" s="22">
        <v>1195.3</v>
      </c>
      <c r="I33" s="22">
        <v>1181.5</v>
      </c>
      <c r="J33" s="22">
        <v>1148</v>
      </c>
      <c r="K33" s="22">
        <v>1138.8</v>
      </c>
      <c r="L33" s="22">
        <v>1116.5</v>
      </c>
      <c r="M33" s="22">
        <v>1106.9000000000001</v>
      </c>
      <c r="N33" s="22">
        <v>1055.3</v>
      </c>
      <c r="O33" s="22">
        <v>1021.1</v>
      </c>
      <c r="P33" s="22">
        <v>1021.3</v>
      </c>
      <c r="Q33" s="22">
        <v>1008.2</v>
      </c>
      <c r="R33" s="22">
        <v>955.4</v>
      </c>
      <c r="S33" s="22">
        <v>981.6</v>
      </c>
      <c r="T33" s="22" t="s">
        <v>33</v>
      </c>
    </row>
    <row r="34" spans="1:20" ht="13.5" customHeight="1" x14ac:dyDescent="0.25">
      <c r="A34" s="20" t="s">
        <v>58</v>
      </c>
      <c r="B34" s="21"/>
      <c r="C34" s="18" t="s">
        <v>25</v>
      </c>
      <c r="D34" s="23">
        <v>1056.4000000000001</v>
      </c>
      <c r="E34" s="23">
        <v>1022.6</v>
      </c>
      <c r="F34" s="23">
        <v>1016.8</v>
      </c>
      <c r="G34" s="23">
        <v>1026.5999999999999</v>
      </c>
      <c r="H34" s="23" t="s">
        <v>33</v>
      </c>
      <c r="I34" s="23" t="s">
        <v>33</v>
      </c>
      <c r="J34" s="23" t="s">
        <v>33</v>
      </c>
      <c r="K34" s="23">
        <v>896.2</v>
      </c>
      <c r="L34" s="23">
        <v>883.1</v>
      </c>
      <c r="M34" s="23">
        <v>864.2</v>
      </c>
      <c r="N34" s="23">
        <v>846.3</v>
      </c>
      <c r="O34" s="23">
        <v>795.9</v>
      </c>
      <c r="P34" s="23">
        <v>813</v>
      </c>
      <c r="Q34" s="23">
        <v>789.4</v>
      </c>
      <c r="R34" s="23">
        <v>761.6</v>
      </c>
      <c r="S34" s="23" t="s">
        <v>33</v>
      </c>
      <c r="T34" s="23" t="s">
        <v>33</v>
      </c>
    </row>
    <row r="35" spans="1:20" ht="13.5" customHeight="1" x14ac:dyDescent="0.25">
      <c r="A35" s="20" t="s">
        <v>59</v>
      </c>
      <c r="B35" s="21"/>
      <c r="C35" s="18" t="s">
        <v>25</v>
      </c>
      <c r="D35" s="22">
        <v>1355</v>
      </c>
      <c r="E35" s="22">
        <v>1360.9</v>
      </c>
      <c r="F35" s="22">
        <v>1333.8</v>
      </c>
      <c r="G35" s="22">
        <v>1344.3</v>
      </c>
      <c r="H35" s="22">
        <v>1303</v>
      </c>
      <c r="I35" s="22">
        <v>1322.7</v>
      </c>
      <c r="J35" s="22">
        <v>1284.0999999999999</v>
      </c>
      <c r="K35" s="22">
        <v>1265.2</v>
      </c>
      <c r="L35" s="22">
        <v>1222.3</v>
      </c>
      <c r="M35" s="22">
        <v>1195</v>
      </c>
      <c r="N35" s="22">
        <v>1188.5</v>
      </c>
      <c r="O35" s="22" t="s">
        <v>33</v>
      </c>
      <c r="P35" s="22">
        <v>1126.9000000000001</v>
      </c>
      <c r="Q35" s="22">
        <v>1094</v>
      </c>
      <c r="R35" s="22">
        <v>1054.2</v>
      </c>
      <c r="S35" s="22" t="s">
        <v>33</v>
      </c>
      <c r="T35" s="22" t="s">
        <v>33</v>
      </c>
    </row>
    <row r="36" spans="1:20" ht="13.5" customHeight="1" x14ac:dyDescent="0.25">
      <c r="A36" s="20" t="s">
        <v>60</v>
      </c>
      <c r="B36" s="21"/>
      <c r="C36" s="18" t="s">
        <v>25</v>
      </c>
      <c r="D36" s="23">
        <v>1112</v>
      </c>
      <c r="E36" s="23">
        <v>1090.5</v>
      </c>
      <c r="F36" s="23">
        <v>1086</v>
      </c>
      <c r="G36" s="23">
        <v>1118.3</v>
      </c>
      <c r="H36" s="23">
        <v>1036.5999999999999</v>
      </c>
      <c r="I36" s="23">
        <v>1034.5</v>
      </c>
      <c r="J36" s="23">
        <v>957.1</v>
      </c>
      <c r="K36" s="23">
        <v>940.2</v>
      </c>
      <c r="L36" s="23">
        <v>894.1</v>
      </c>
      <c r="M36" s="23">
        <v>886.9</v>
      </c>
      <c r="N36" s="23">
        <v>851.7</v>
      </c>
      <c r="O36" s="23">
        <v>832.8</v>
      </c>
      <c r="P36" s="23">
        <v>832.5</v>
      </c>
      <c r="Q36" s="23">
        <v>813.6</v>
      </c>
      <c r="R36" s="23">
        <v>772.2</v>
      </c>
      <c r="S36" s="23">
        <v>791.8</v>
      </c>
      <c r="T36" s="23" t="s">
        <v>33</v>
      </c>
    </row>
    <row r="37" spans="1:20" ht="13.5" customHeight="1" x14ac:dyDescent="0.25">
      <c r="A37" s="20" t="s">
        <v>61</v>
      </c>
      <c r="B37" s="21"/>
      <c r="C37" s="18" t="s">
        <v>25</v>
      </c>
      <c r="D37" s="22">
        <v>871.3</v>
      </c>
      <c r="E37" s="22">
        <v>852.2</v>
      </c>
      <c r="F37" s="22">
        <v>849.9</v>
      </c>
      <c r="G37" s="22">
        <v>864.8</v>
      </c>
      <c r="H37" s="22">
        <v>812</v>
      </c>
      <c r="I37" s="22">
        <v>820.7</v>
      </c>
      <c r="J37" s="22">
        <v>764.6</v>
      </c>
      <c r="K37" s="22">
        <v>769.8</v>
      </c>
      <c r="L37" s="22">
        <v>750.7</v>
      </c>
      <c r="M37" s="22">
        <v>727.8</v>
      </c>
      <c r="N37" s="22">
        <v>704.2</v>
      </c>
      <c r="O37" s="22">
        <v>697.2</v>
      </c>
      <c r="P37" s="22">
        <v>694.1</v>
      </c>
      <c r="Q37" s="22">
        <v>655.8</v>
      </c>
      <c r="R37" s="22">
        <v>648.6</v>
      </c>
      <c r="S37" s="22">
        <v>674.7</v>
      </c>
      <c r="T37" s="22" t="s">
        <v>33</v>
      </c>
    </row>
    <row r="38" spans="1:20" ht="13.5" customHeight="1" x14ac:dyDescent="0.25">
      <c r="A38" s="20" t="s">
        <v>62</v>
      </c>
      <c r="B38" s="21"/>
      <c r="C38" s="18" t="s">
        <v>25</v>
      </c>
      <c r="D38" s="23">
        <v>879.3</v>
      </c>
      <c r="E38" s="23">
        <v>872.2</v>
      </c>
      <c r="F38" s="23">
        <v>875.1</v>
      </c>
      <c r="G38" s="23">
        <v>850</v>
      </c>
      <c r="H38" s="23">
        <v>825.7</v>
      </c>
      <c r="I38" s="23">
        <v>818.4</v>
      </c>
      <c r="J38" s="23">
        <v>800.6</v>
      </c>
      <c r="K38" s="23">
        <v>794.4</v>
      </c>
      <c r="L38" s="23">
        <v>783.3</v>
      </c>
      <c r="M38" s="23">
        <v>763.6</v>
      </c>
      <c r="N38" s="23">
        <v>757</v>
      </c>
      <c r="O38" s="23">
        <v>743.5</v>
      </c>
      <c r="P38" s="23">
        <v>752.4</v>
      </c>
      <c r="Q38" s="23">
        <v>733.9</v>
      </c>
      <c r="R38" s="23">
        <v>713.1</v>
      </c>
      <c r="S38" s="23">
        <v>727.9</v>
      </c>
      <c r="T38" s="23">
        <v>709.8</v>
      </c>
    </row>
    <row r="39" spans="1:20" ht="13.5" customHeight="1" x14ac:dyDescent="0.25">
      <c r="A39" s="20" t="s">
        <v>63</v>
      </c>
      <c r="B39" s="21"/>
      <c r="C39" s="18" t="s">
        <v>25</v>
      </c>
      <c r="D39" s="22">
        <v>839.2</v>
      </c>
      <c r="E39" s="22">
        <v>809.7</v>
      </c>
      <c r="F39" s="22">
        <v>789.7</v>
      </c>
      <c r="G39" s="22">
        <v>801.7</v>
      </c>
      <c r="H39" s="22">
        <v>753.6</v>
      </c>
      <c r="I39" s="22">
        <v>749.3</v>
      </c>
      <c r="J39" s="22">
        <v>721.2</v>
      </c>
      <c r="K39" s="22">
        <v>712.5</v>
      </c>
      <c r="L39" s="22">
        <v>696.7</v>
      </c>
      <c r="M39" s="22">
        <v>693.7</v>
      </c>
      <c r="N39" s="22">
        <v>678.9</v>
      </c>
      <c r="O39" s="22">
        <v>667.8</v>
      </c>
      <c r="P39" s="22">
        <v>673.7</v>
      </c>
      <c r="Q39" s="22">
        <v>667.4</v>
      </c>
      <c r="R39" s="22">
        <v>647.6</v>
      </c>
      <c r="S39" s="22">
        <v>675</v>
      </c>
      <c r="T39" s="22" t="s">
        <v>33</v>
      </c>
    </row>
    <row r="40" spans="1:20" ht="13.5" customHeight="1" x14ac:dyDescent="0.25">
      <c r="A40" s="20" t="s">
        <v>64</v>
      </c>
      <c r="B40" s="21"/>
      <c r="C40" s="18" t="s">
        <v>25</v>
      </c>
      <c r="D40" s="23" t="s">
        <v>33</v>
      </c>
      <c r="E40" s="23" t="s">
        <v>33</v>
      </c>
      <c r="F40" s="23" t="s">
        <v>33</v>
      </c>
      <c r="G40" s="23" t="s">
        <v>33</v>
      </c>
      <c r="H40" s="23" t="s">
        <v>33</v>
      </c>
      <c r="I40" s="23" t="s">
        <v>33</v>
      </c>
      <c r="J40" s="23" t="s">
        <v>33</v>
      </c>
      <c r="K40" s="23" t="s">
        <v>33</v>
      </c>
      <c r="L40" s="23" t="s">
        <v>33</v>
      </c>
      <c r="M40" s="23">
        <v>835.7</v>
      </c>
      <c r="N40" s="23">
        <v>832.9</v>
      </c>
      <c r="O40" s="23">
        <v>848.6</v>
      </c>
      <c r="P40" s="23">
        <v>837.2</v>
      </c>
      <c r="Q40" s="23">
        <v>898.4</v>
      </c>
      <c r="R40" s="23">
        <v>928.2</v>
      </c>
      <c r="S40" s="23">
        <v>928.8</v>
      </c>
      <c r="T40" s="23" t="s">
        <v>33</v>
      </c>
    </row>
    <row r="41" spans="1:20" ht="13.5" customHeight="1" x14ac:dyDescent="0.25">
      <c r="A41" s="20" t="s">
        <v>65</v>
      </c>
      <c r="B41" s="21"/>
      <c r="C41" s="18" t="s">
        <v>25</v>
      </c>
      <c r="D41" s="22" t="s">
        <v>33</v>
      </c>
      <c r="E41" s="22">
        <v>971.2</v>
      </c>
      <c r="F41" s="22">
        <v>967.1</v>
      </c>
      <c r="G41" s="22">
        <v>969.4</v>
      </c>
      <c r="H41" s="22">
        <v>917.6</v>
      </c>
      <c r="I41" s="22">
        <v>898.2</v>
      </c>
      <c r="J41" s="22">
        <v>864.9</v>
      </c>
      <c r="K41" s="22">
        <v>852.1</v>
      </c>
      <c r="L41" s="22">
        <v>845.1</v>
      </c>
      <c r="M41" s="22">
        <v>803.2</v>
      </c>
      <c r="N41" s="22">
        <v>790.6</v>
      </c>
      <c r="O41" s="22">
        <v>762.9</v>
      </c>
      <c r="P41" s="22">
        <v>778</v>
      </c>
      <c r="Q41" s="22">
        <v>776.4</v>
      </c>
      <c r="R41" s="22">
        <v>752.3</v>
      </c>
      <c r="S41" s="22">
        <v>782.5</v>
      </c>
      <c r="T41" s="22" t="s">
        <v>33</v>
      </c>
    </row>
    <row r="42" spans="1:20" ht="13.5" customHeight="1" x14ac:dyDescent="0.25">
      <c r="A42" s="20" t="s">
        <v>66</v>
      </c>
      <c r="B42" s="21"/>
      <c r="C42" s="18" t="s">
        <v>25</v>
      </c>
      <c r="D42" s="23">
        <v>994.6</v>
      </c>
      <c r="E42" s="23">
        <v>976.1</v>
      </c>
      <c r="F42" s="23">
        <v>964.4</v>
      </c>
      <c r="G42" s="23">
        <v>950</v>
      </c>
      <c r="H42" s="23">
        <v>912.8</v>
      </c>
      <c r="I42" s="23">
        <v>910.3</v>
      </c>
      <c r="J42" s="23">
        <v>884.8</v>
      </c>
      <c r="K42" s="23">
        <v>872.9</v>
      </c>
      <c r="L42" s="23">
        <v>868</v>
      </c>
      <c r="M42" s="23">
        <v>838.8</v>
      </c>
      <c r="N42" s="23">
        <v>835.3</v>
      </c>
      <c r="O42" s="23">
        <v>832</v>
      </c>
      <c r="P42" s="23">
        <v>824.1</v>
      </c>
      <c r="Q42" s="23">
        <v>826.2</v>
      </c>
      <c r="R42" s="23">
        <v>821.9</v>
      </c>
      <c r="S42" s="23">
        <v>837.2</v>
      </c>
      <c r="T42" s="23" t="s">
        <v>33</v>
      </c>
    </row>
    <row r="43" spans="1:20" ht="13.5" customHeight="1" x14ac:dyDescent="0.25">
      <c r="A43" s="26" t="s">
        <v>67</v>
      </c>
      <c r="B43" s="19" t="s">
        <v>68</v>
      </c>
      <c r="C43" s="18" t="s">
        <v>25</v>
      </c>
      <c r="D43" s="22">
        <v>1174.8</v>
      </c>
      <c r="E43" s="22">
        <v>1151.5999999999999</v>
      </c>
      <c r="F43" s="22">
        <v>1142.0999999999999</v>
      </c>
      <c r="G43" s="22">
        <v>1131.5</v>
      </c>
      <c r="H43" s="22">
        <v>1124.8</v>
      </c>
      <c r="I43" s="22">
        <v>1074.2</v>
      </c>
      <c r="J43" s="22">
        <v>1067.5999999999999</v>
      </c>
      <c r="K43" s="22">
        <v>1051.2</v>
      </c>
      <c r="L43" s="22">
        <v>1045.0999999999999</v>
      </c>
      <c r="M43" s="22">
        <v>1042.4000000000001</v>
      </c>
      <c r="N43" s="22">
        <v>1052.7</v>
      </c>
      <c r="O43" s="22">
        <v>1047.5</v>
      </c>
      <c r="P43" s="22">
        <v>1017.6</v>
      </c>
      <c r="Q43" s="22">
        <v>1011.2</v>
      </c>
      <c r="R43" s="22">
        <v>992.9</v>
      </c>
      <c r="S43" s="22">
        <v>1000.9</v>
      </c>
      <c r="T43" s="22" t="s">
        <v>33</v>
      </c>
    </row>
    <row r="44" spans="1:20" ht="13.5" customHeight="1" x14ac:dyDescent="0.25">
      <c r="A44" s="28"/>
      <c r="B44" s="19" t="s">
        <v>69</v>
      </c>
      <c r="C44" s="18" t="s">
        <v>25</v>
      </c>
      <c r="D44" s="23">
        <v>1110.8</v>
      </c>
      <c r="E44" s="23">
        <v>1099.9000000000001</v>
      </c>
      <c r="F44" s="23">
        <v>1073.4000000000001</v>
      </c>
      <c r="G44" s="23">
        <v>1074.0999999999999</v>
      </c>
      <c r="H44" s="23">
        <v>1047</v>
      </c>
      <c r="I44" s="23">
        <v>1046</v>
      </c>
      <c r="J44" s="23">
        <v>1034.5999999999999</v>
      </c>
      <c r="K44" s="23">
        <v>999.4</v>
      </c>
      <c r="L44" s="23">
        <v>1005.3</v>
      </c>
      <c r="M44" s="23">
        <v>963.5</v>
      </c>
      <c r="N44" s="23">
        <v>977.5</v>
      </c>
      <c r="O44" s="23">
        <v>923.9</v>
      </c>
      <c r="P44" s="23">
        <v>915.7</v>
      </c>
      <c r="Q44" s="23">
        <v>907.7</v>
      </c>
      <c r="R44" s="23">
        <v>926.7</v>
      </c>
      <c r="S44" s="23">
        <v>952.2</v>
      </c>
      <c r="T44" s="23" t="s">
        <v>33</v>
      </c>
    </row>
    <row r="45" spans="1:20" ht="13.5" customHeight="1" x14ac:dyDescent="0.25">
      <c r="A45" s="28"/>
      <c r="B45" s="19" t="s">
        <v>70</v>
      </c>
      <c r="C45" s="18" t="s">
        <v>25</v>
      </c>
      <c r="D45" s="22">
        <v>886.3</v>
      </c>
      <c r="E45" s="22">
        <v>889.1</v>
      </c>
      <c r="F45" s="22">
        <v>808.9</v>
      </c>
      <c r="G45" s="22">
        <v>831.1</v>
      </c>
      <c r="H45" s="22">
        <v>843.8</v>
      </c>
      <c r="I45" s="22">
        <v>767.5</v>
      </c>
      <c r="J45" s="22">
        <v>786.8</v>
      </c>
      <c r="K45" s="22">
        <v>741.1</v>
      </c>
      <c r="L45" s="22">
        <v>735.5</v>
      </c>
      <c r="M45" s="22">
        <v>721.3</v>
      </c>
      <c r="N45" s="22">
        <v>796</v>
      </c>
      <c r="O45" s="22">
        <v>747.3</v>
      </c>
      <c r="P45" s="22">
        <v>740</v>
      </c>
      <c r="Q45" s="22">
        <v>731.2</v>
      </c>
      <c r="R45" s="22">
        <v>743</v>
      </c>
      <c r="S45" s="22" t="s">
        <v>33</v>
      </c>
      <c r="T45" s="22" t="s">
        <v>33</v>
      </c>
    </row>
    <row r="46" spans="1:20" ht="13.5" customHeight="1" x14ac:dyDescent="0.25">
      <c r="A46" s="28"/>
      <c r="B46" s="19" t="s">
        <v>71</v>
      </c>
      <c r="C46" s="18" t="s">
        <v>25</v>
      </c>
      <c r="D46" s="23">
        <v>1889.7</v>
      </c>
      <c r="E46" s="23">
        <v>1896.7</v>
      </c>
      <c r="F46" s="23">
        <v>1947.1</v>
      </c>
      <c r="G46" s="23">
        <v>2020.2</v>
      </c>
      <c r="H46" s="23">
        <v>1945.2</v>
      </c>
      <c r="I46" s="23">
        <v>1941.4</v>
      </c>
      <c r="J46" s="23">
        <v>1818.5</v>
      </c>
      <c r="K46" s="23">
        <v>1723</v>
      </c>
      <c r="L46" s="23">
        <v>1693.5</v>
      </c>
      <c r="M46" s="23">
        <v>1619.6</v>
      </c>
      <c r="N46" s="23">
        <v>1601</v>
      </c>
      <c r="O46" s="23">
        <v>1488.7</v>
      </c>
      <c r="P46" s="23">
        <v>1448.7</v>
      </c>
      <c r="Q46" s="23">
        <v>1403.5</v>
      </c>
      <c r="R46" s="23" t="s">
        <v>33</v>
      </c>
      <c r="S46" s="23" t="s">
        <v>33</v>
      </c>
      <c r="T46" s="23" t="s">
        <v>33</v>
      </c>
    </row>
    <row r="47" spans="1:20" ht="13.5" customHeight="1" x14ac:dyDescent="0.25">
      <c r="A47" s="27"/>
      <c r="B47" s="19" t="s">
        <v>72</v>
      </c>
      <c r="C47" s="18" t="s">
        <v>25</v>
      </c>
      <c r="D47" s="22">
        <v>2373.1999999999998</v>
      </c>
      <c r="E47" s="22">
        <v>2425.9</v>
      </c>
      <c r="F47" s="22">
        <v>2471.8000000000002</v>
      </c>
      <c r="G47" s="22">
        <v>2621.7</v>
      </c>
      <c r="H47" s="22">
        <v>2510.1999999999998</v>
      </c>
      <c r="I47" s="22">
        <v>2586.6</v>
      </c>
      <c r="J47" s="22">
        <v>2587.3000000000002</v>
      </c>
      <c r="K47" s="22">
        <v>2516.6999999999998</v>
      </c>
      <c r="L47" s="22">
        <v>2433.8000000000002</v>
      </c>
      <c r="M47" s="22">
        <v>2442.8000000000002</v>
      </c>
      <c r="N47" s="22">
        <v>2307.1</v>
      </c>
      <c r="O47" s="22">
        <v>2218.1</v>
      </c>
      <c r="P47" s="22">
        <v>2073.6999999999998</v>
      </c>
      <c r="Q47" s="22">
        <v>1920.9</v>
      </c>
      <c r="R47" s="22">
        <v>1896.2</v>
      </c>
      <c r="S47" s="22">
        <v>1939.7</v>
      </c>
      <c r="T47" s="22" t="s">
        <v>33</v>
      </c>
    </row>
    <row r="48" spans="1:20" x14ac:dyDescent="0.2">
      <c r="A48" s="29" t="s">
        <v>73</v>
      </c>
    </row>
    <row r="49" spans="1:2" x14ac:dyDescent="0.2">
      <c r="A49" s="30" t="s">
        <v>74</v>
      </c>
    </row>
    <row r="50" spans="1:2" x14ac:dyDescent="0.2">
      <c r="A50" s="31" t="s">
        <v>75</v>
      </c>
      <c r="B50" s="30" t="s">
        <v>76</v>
      </c>
    </row>
  </sheetData>
  <mergeCells count="43">
    <mergeCell ref="A43:A47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7:B7"/>
    <mergeCell ref="A8:B8"/>
    <mergeCell ref="A9:B9"/>
    <mergeCell ref="A10:B10"/>
    <mergeCell ref="A11:B11"/>
    <mergeCell ref="A12:B12"/>
    <mergeCell ref="A3:C3"/>
    <mergeCell ref="D3:T3"/>
    <mergeCell ref="A4:C4"/>
    <mergeCell ref="D4:T4"/>
    <mergeCell ref="A5:C5"/>
    <mergeCell ref="A6:B6"/>
  </mergeCells>
  <hyperlinks>
    <hyperlink ref="A2" r:id="rId1" display="http://stats.oecd.org/OECDStat_Metadata/ShowMetadata.ashx?Dataset=HEALTH_STAT&amp;ShowOnWeb=true&amp;Lang=en"/>
    <hyperlink ref="D3" r:id="rId2" display="http://stats.oecd.org/OECDStat_Metadata/ShowMetadata.ashx?Dataset=HEALTH_STAT&amp;Coords=[VAR].[CICDALLC]&amp;ShowOnWeb=true&amp;Lang=en"/>
    <hyperlink ref="A17" r:id="rId3" display="http://stats.oecd.org/OECDStat_Metadata/ShowMetadata.ashx?Dataset=HEALTH_STAT&amp;Coords=[COU].[DEU]&amp;ShowOnWeb=true&amp;Lang=en"/>
    <hyperlink ref="A22" r:id="rId4" display="http://stats.oecd.org/OECDStat_Metadata/ShowMetadata.ashx?Dataset=HEALTH_STAT&amp;Coords=[COU].[ISR]&amp;ShowOnWeb=true&amp;Lang=en"/>
    <hyperlink ref="A48" r:id="rId5" display="https://stats-2.oecd.org/index.aspx?DatasetCode=HEALTH_STAT"/>
    <hyperlink ref="D2" r:id="rId6"/>
  </hyperlinks>
  <pageMargins left="0.75" right="0.75" top="1" bottom="1" header="0.5" footer="0.5"/>
  <pageSetup orientation="portrait" horizontalDpi="0" verticalDpi="0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/>
  </sheetViews>
  <sheetFormatPr defaultRowHeight="12.75" x14ac:dyDescent="0.2"/>
  <sheetData>
    <row r="1" spans="1:35" x14ac:dyDescent="0.2">
      <c r="A1" t="e">
        <v>#NAME?</v>
      </c>
      <c r="B1" t="s">
        <v>0</v>
      </c>
    </row>
    <row r="2" spans="1:35" x14ac:dyDescent="0.2">
      <c r="A2" t="s">
        <v>1</v>
      </c>
    </row>
    <row r="3" spans="1:35" x14ac:dyDescent="0.2">
      <c r="A3" t="s">
        <v>2</v>
      </c>
      <c r="D3" t="s">
        <v>3</v>
      </c>
    </row>
    <row r="4" spans="1:35" x14ac:dyDescent="0.2">
      <c r="A4" t="s">
        <v>4</v>
      </c>
      <c r="D4" t="s">
        <v>5</v>
      </c>
    </row>
    <row r="5" spans="1:35" x14ac:dyDescent="0.2">
      <c r="A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  <c r="J5" t="s">
        <v>13</v>
      </c>
      <c r="K5" t="s">
        <v>14</v>
      </c>
      <c r="L5" t="s">
        <v>15</v>
      </c>
      <c r="M5" t="s">
        <v>16</v>
      </c>
      <c r="N5" t="s">
        <v>17</v>
      </c>
      <c r="O5" t="s">
        <v>18</v>
      </c>
      <c r="P5" t="s">
        <v>19</v>
      </c>
      <c r="Q5" t="s">
        <v>20</v>
      </c>
      <c r="R5" t="s">
        <v>21</v>
      </c>
      <c r="S5" t="s">
        <v>22</v>
      </c>
      <c r="T5" t="s">
        <v>23</v>
      </c>
      <c r="U5">
        <v>1</v>
      </c>
      <c r="V5">
        <v>1</v>
      </c>
      <c r="W5">
        <v>1</v>
      </c>
      <c r="X5">
        <v>1</v>
      </c>
      <c r="Y5">
        <v>1</v>
      </c>
    </row>
    <row r="6" spans="1:35" x14ac:dyDescent="0.2">
      <c r="A6" t="s">
        <v>24</v>
      </c>
      <c r="C6" t="s">
        <v>25</v>
      </c>
      <c r="D6">
        <v>2000</v>
      </c>
      <c r="E6">
        <v>2001</v>
      </c>
      <c r="F6">
        <v>2002</v>
      </c>
      <c r="G6">
        <v>2003</v>
      </c>
      <c r="H6">
        <v>2004</v>
      </c>
      <c r="I6">
        <v>2005</v>
      </c>
      <c r="J6">
        <v>2006</v>
      </c>
      <c r="K6">
        <v>2007</v>
      </c>
      <c r="L6">
        <v>2008</v>
      </c>
      <c r="M6">
        <v>2009</v>
      </c>
      <c r="N6">
        <v>2010</v>
      </c>
      <c r="O6">
        <v>2011</v>
      </c>
      <c r="P6">
        <v>2012</v>
      </c>
      <c r="Q6">
        <v>2013</v>
      </c>
      <c r="R6">
        <v>2014</v>
      </c>
      <c r="S6">
        <v>2015</v>
      </c>
      <c r="T6">
        <v>2016</v>
      </c>
      <c r="U6" s="32" t="s">
        <v>26</v>
      </c>
      <c r="V6" s="32" t="s">
        <v>27</v>
      </c>
      <c r="W6" s="32" t="s">
        <v>28</v>
      </c>
      <c r="X6" s="32" t="s">
        <v>29</v>
      </c>
      <c r="Y6" s="32" t="s">
        <v>77</v>
      </c>
      <c r="Z6" s="32" t="s">
        <v>78</v>
      </c>
      <c r="AB6" t="str">
        <f t="shared" ref="AB6:AG6" si="0">U6</f>
        <v>Max</v>
      </c>
      <c r="AC6" t="str">
        <f t="shared" si="0"/>
        <v>Min</v>
      </c>
      <c r="AD6" t="str">
        <f t="shared" si="0"/>
        <v>Avg</v>
      </c>
      <c r="AE6" t="str">
        <f t="shared" si="0"/>
        <v>Trend</v>
      </c>
      <c r="AF6" t="str">
        <f t="shared" si="0"/>
        <v>MEDIAN</v>
      </c>
      <c r="AG6" t="str">
        <f t="shared" si="0"/>
        <v>Y0</v>
      </c>
      <c r="AH6" t="s">
        <v>79</v>
      </c>
      <c r="AI6" t="str">
        <f t="shared" ref="AI6:AI42" si="1">A6</f>
        <v>Country</v>
      </c>
    </row>
    <row r="7" spans="1:35" x14ac:dyDescent="0.2">
      <c r="A7" t="s">
        <v>30</v>
      </c>
      <c r="C7" t="s">
        <v>25</v>
      </c>
      <c r="D7">
        <v>815.7</v>
      </c>
      <c r="E7">
        <v>787.9</v>
      </c>
      <c r="F7">
        <v>791.2</v>
      </c>
      <c r="G7">
        <v>762.2</v>
      </c>
      <c r="H7">
        <v>753.4</v>
      </c>
      <c r="I7">
        <v>746.2</v>
      </c>
      <c r="J7">
        <v>739</v>
      </c>
      <c r="K7">
        <v>713.3</v>
      </c>
      <c r="L7">
        <v>723.4</v>
      </c>
      <c r="M7">
        <v>686.6</v>
      </c>
      <c r="N7">
        <v>678.4</v>
      </c>
      <c r="O7">
        <v>682.5</v>
      </c>
      <c r="P7">
        <v>663.5</v>
      </c>
      <c r="Q7">
        <v>647.20000000000005</v>
      </c>
      <c r="R7">
        <v>654</v>
      </c>
      <c r="S7">
        <v>658.2</v>
      </c>
      <c r="T7">
        <v>658.2</v>
      </c>
      <c r="U7">
        <f t="shared" ref="U7:U47" si="2">MAX(D7:T7)</f>
        <v>815.7</v>
      </c>
      <c r="V7">
        <f t="shared" ref="V7:V47" si="3">MIN(D7:T7)</f>
        <v>647.20000000000005</v>
      </c>
      <c r="W7">
        <f t="shared" ref="W7:W47" si="4">AVERAGE(D7:T7)</f>
        <v>715.34705882352955</v>
      </c>
      <c r="X7">
        <f t="shared" ref="X7:X47" si="5">SLOPE(D7:T7,$D$6:$T$6)</f>
        <v>-10.452696078431375</v>
      </c>
      <c r="Y7">
        <f t="shared" ref="Y7:Y50" si="6">MEDIAN(D7:T7)</f>
        <v>713.3</v>
      </c>
      <c r="Z7">
        <v>1000000</v>
      </c>
      <c r="AB7">
        <f t="shared" ref="AB7:AB47" si="7">RANK(U7,U$7:U$47,U$5)</f>
        <v>2</v>
      </c>
      <c r="AC7">
        <f t="shared" ref="AC7:AC47" si="8">RANK(V7,V$7:V$47,V$5)</f>
        <v>3</v>
      </c>
      <c r="AD7">
        <f t="shared" ref="AD7:AD47" si="9">RANK(W7,W$7:W$47,W$5)</f>
        <v>2</v>
      </c>
      <c r="AE7">
        <f t="shared" ref="AE7:AE47" si="10">RANK(X7,X$7:X$47,X$5)</f>
        <v>39</v>
      </c>
      <c r="AF7">
        <f t="shared" ref="AF7:AF47" si="11">RANK(Y7,Y$7:Y$47,Y$5)</f>
        <v>3</v>
      </c>
      <c r="AG7">
        <f t="shared" ref="AG7:AG47" si="12">Z7</f>
        <v>1000000</v>
      </c>
      <c r="AH7">
        <f>model!G137</f>
        <v>1000018.2</v>
      </c>
      <c r="AI7" t="str">
        <f t="shared" si="1"/>
        <v>Australia</v>
      </c>
    </row>
    <row r="8" spans="1:35" x14ac:dyDescent="0.2">
      <c r="A8" t="s">
        <v>31</v>
      </c>
      <c r="C8" t="s">
        <v>25</v>
      </c>
      <c r="D8">
        <v>953.9</v>
      </c>
      <c r="E8">
        <v>917.6</v>
      </c>
      <c r="F8">
        <v>928</v>
      </c>
      <c r="G8">
        <v>943.2</v>
      </c>
      <c r="H8">
        <v>895.9</v>
      </c>
      <c r="I8">
        <v>878.5</v>
      </c>
      <c r="J8">
        <v>841.7</v>
      </c>
      <c r="K8">
        <v>820.1</v>
      </c>
      <c r="L8">
        <v>804</v>
      </c>
      <c r="M8">
        <v>809.3</v>
      </c>
      <c r="N8">
        <v>787.3</v>
      </c>
      <c r="O8">
        <v>763.1</v>
      </c>
      <c r="P8">
        <v>775.8</v>
      </c>
      <c r="Q8">
        <v>764</v>
      </c>
      <c r="R8">
        <v>735.8</v>
      </c>
      <c r="S8">
        <v>765.4</v>
      </c>
      <c r="T8">
        <v>658.2</v>
      </c>
      <c r="U8">
        <f t="shared" si="2"/>
        <v>953.9</v>
      </c>
      <c r="V8">
        <f t="shared" si="3"/>
        <v>658.2</v>
      </c>
      <c r="W8">
        <f t="shared" si="4"/>
        <v>825.98823529411754</v>
      </c>
      <c r="X8">
        <f t="shared" si="5"/>
        <v>-15.750980392156864</v>
      </c>
      <c r="Y8">
        <f t="shared" si="6"/>
        <v>809.3</v>
      </c>
      <c r="Z8">
        <v>1000000</v>
      </c>
      <c r="AB8">
        <f t="shared" si="7"/>
        <v>15</v>
      </c>
      <c r="AC8">
        <f t="shared" si="8"/>
        <v>7</v>
      </c>
      <c r="AD8">
        <f t="shared" si="9"/>
        <v>15</v>
      </c>
      <c r="AE8">
        <f t="shared" si="10"/>
        <v>25</v>
      </c>
      <c r="AF8">
        <f t="shared" si="11"/>
        <v>15</v>
      </c>
      <c r="AG8">
        <f t="shared" si="12"/>
        <v>1000000</v>
      </c>
      <c r="AH8">
        <f>model!G138</f>
        <v>1000010.7</v>
      </c>
      <c r="AI8" t="str">
        <f t="shared" si="1"/>
        <v>Austria</v>
      </c>
    </row>
    <row r="9" spans="1:35" x14ac:dyDescent="0.2">
      <c r="A9" t="s">
        <v>32</v>
      </c>
      <c r="C9" t="s">
        <v>25</v>
      </c>
      <c r="D9">
        <v>986.6</v>
      </c>
      <c r="E9">
        <v>957.5</v>
      </c>
      <c r="F9">
        <v>972.2</v>
      </c>
      <c r="G9">
        <v>977.3</v>
      </c>
      <c r="H9">
        <v>917.9</v>
      </c>
      <c r="I9">
        <v>911.5</v>
      </c>
      <c r="J9">
        <v>859.4</v>
      </c>
      <c r="K9">
        <v>845.9</v>
      </c>
      <c r="L9">
        <v>842.8</v>
      </c>
      <c r="M9">
        <v>822.5</v>
      </c>
      <c r="N9">
        <v>823</v>
      </c>
      <c r="O9">
        <v>796.5</v>
      </c>
      <c r="P9">
        <v>812.5</v>
      </c>
      <c r="Q9">
        <v>794.9</v>
      </c>
      <c r="R9">
        <v>745.6</v>
      </c>
      <c r="S9">
        <v>772.4</v>
      </c>
      <c r="T9">
        <v>658.2</v>
      </c>
      <c r="U9">
        <f t="shared" si="2"/>
        <v>986.6</v>
      </c>
      <c r="V9">
        <f t="shared" si="3"/>
        <v>658.2</v>
      </c>
      <c r="W9">
        <f t="shared" si="4"/>
        <v>852.7470588235293</v>
      </c>
      <c r="X9">
        <f t="shared" si="5"/>
        <v>-17.297303921568627</v>
      </c>
      <c r="Y9">
        <f t="shared" si="6"/>
        <v>842.8</v>
      </c>
      <c r="Z9">
        <v>1000000</v>
      </c>
      <c r="AB9">
        <f t="shared" si="7"/>
        <v>18</v>
      </c>
      <c r="AC9">
        <f t="shared" si="8"/>
        <v>7</v>
      </c>
      <c r="AD9">
        <f t="shared" si="9"/>
        <v>21</v>
      </c>
      <c r="AE9">
        <f t="shared" si="10"/>
        <v>22</v>
      </c>
      <c r="AF9">
        <f t="shared" si="11"/>
        <v>21</v>
      </c>
      <c r="AG9">
        <f t="shared" si="12"/>
        <v>1000000</v>
      </c>
      <c r="AH9">
        <f>model!G139</f>
        <v>1000005.2</v>
      </c>
      <c r="AI9" t="str">
        <f t="shared" si="1"/>
        <v>Belgium</v>
      </c>
    </row>
    <row r="10" spans="1:35" x14ac:dyDescent="0.2">
      <c r="A10" t="s">
        <v>34</v>
      </c>
      <c r="C10" t="s">
        <v>25</v>
      </c>
      <c r="D10">
        <v>852.7</v>
      </c>
      <c r="E10">
        <v>840.9</v>
      </c>
      <c r="F10">
        <v>832.7</v>
      </c>
      <c r="G10">
        <v>819.3</v>
      </c>
      <c r="H10">
        <v>798.7</v>
      </c>
      <c r="I10">
        <v>787.2</v>
      </c>
      <c r="J10">
        <v>753.7</v>
      </c>
      <c r="K10">
        <v>752.2</v>
      </c>
      <c r="L10">
        <v>739.6</v>
      </c>
      <c r="M10">
        <v>717.7</v>
      </c>
      <c r="N10">
        <v>704.4</v>
      </c>
      <c r="O10">
        <v>689.8</v>
      </c>
      <c r="P10">
        <v>683.4</v>
      </c>
      <c r="Q10">
        <v>681.5</v>
      </c>
      <c r="R10" t="s">
        <v>33</v>
      </c>
      <c r="S10" t="s">
        <v>33</v>
      </c>
      <c r="T10">
        <v>658.2</v>
      </c>
      <c r="U10">
        <f t="shared" si="2"/>
        <v>852.7</v>
      </c>
      <c r="V10">
        <f t="shared" si="3"/>
        <v>658.2</v>
      </c>
      <c r="W10">
        <f t="shared" si="4"/>
        <v>754.13333333333333</v>
      </c>
      <c r="X10">
        <f t="shared" si="5"/>
        <v>-13.505988023952098</v>
      </c>
      <c r="Y10">
        <f t="shared" si="6"/>
        <v>752.2</v>
      </c>
      <c r="Z10">
        <v>1000000</v>
      </c>
      <c r="AB10">
        <f t="shared" si="7"/>
        <v>4</v>
      </c>
      <c r="AC10">
        <f t="shared" si="8"/>
        <v>7</v>
      </c>
      <c r="AD10">
        <f t="shared" si="9"/>
        <v>8</v>
      </c>
      <c r="AE10">
        <f t="shared" si="10"/>
        <v>32</v>
      </c>
      <c r="AF10">
        <f t="shared" si="11"/>
        <v>7</v>
      </c>
      <c r="AG10">
        <f t="shared" si="12"/>
        <v>1000000</v>
      </c>
      <c r="AH10">
        <f>model!G140</f>
        <v>1000021.7</v>
      </c>
      <c r="AI10" t="str">
        <f t="shared" si="1"/>
        <v>Canada</v>
      </c>
    </row>
    <row r="11" spans="1:35" x14ac:dyDescent="0.2">
      <c r="A11" t="s">
        <v>35</v>
      </c>
      <c r="C11" t="s">
        <v>25</v>
      </c>
      <c r="D11">
        <v>1004.2</v>
      </c>
      <c r="E11">
        <v>996.7</v>
      </c>
      <c r="F11">
        <v>951</v>
      </c>
      <c r="G11">
        <v>950.5</v>
      </c>
      <c r="H11">
        <v>948</v>
      </c>
      <c r="I11">
        <v>919.8</v>
      </c>
      <c r="J11">
        <v>877.7</v>
      </c>
      <c r="K11">
        <v>890.2</v>
      </c>
      <c r="L11">
        <v>826.6</v>
      </c>
      <c r="M11">
        <v>848.3</v>
      </c>
      <c r="N11">
        <v>884.1</v>
      </c>
      <c r="O11">
        <v>823.9</v>
      </c>
      <c r="P11">
        <v>830.2</v>
      </c>
      <c r="Q11">
        <v>808.3</v>
      </c>
      <c r="R11">
        <v>800.1</v>
      </c>
      <c r="S11">
        <v>787.4</v>
      </c>
      <c r="T11">
        <v>658.2</v>
      </c>
      <c r="U11">
        <f t="shared" si="2"/>
        <v>1004.2</v>
      </c>
      <c r="V11">
        <f t="shared" si="3"/>
        <v>658.2</v>
      </c>
      <c r="W11">
        <f t="shared" si="4"/>
        <v>870.89411764705881</v>
      </c>
      <c r="X11">
        <f t="shared" si="5"/>
        <v>-16.268382352941174</v>
      </c>
      <c r="Y11">
        <f t="shared" si="6"/>
        <v>877.7</v>
      </c>
      <c r="Z11">
        <v>1000000</v>
      </c>
      <c r="AB11">
        <f t="shared" si="7"/>
        <v>23</v>
      </c>
      <c r="AC11">
        <f t="shared" si="8"/>
        <v>7</v>
      </c>
      <c r="AD11">
        <f t="shared" si="9"/>
        <v>23</v>
      </c>
      <c r="AE11">
        <f t="shared" si="10"/>
        <v>24</v>
      </c>
      <c r="AF11">
        <f t="shared" si="11"/>
        <v>26</v>
      </c>
      <c r="AG11">
        <f t="shared" si="12"/>
        <v>1000000</v>
      </c>
      <c r="AH11">
        <f>model!G141</f>
        <v>999980.2</v>
      </c>
      <c r="AI11" t="str">
        <f t="shared" si="1"/>
        <v>Chile</v>
      </c>
    </row>
    <row r="12" spans="1:35" x14ac:dyDescent="0.2">
      <c r="A12" t="s">
        <v>36</v>
      </c>
      <c r="C12" t="s">
        <v>25</v>
      </c>
      <c r="D12">
        <v>1248.5</v>
      </c>
      <c r="E12">
        <v>1235.5999999999999</v>
      </c>
      <c r="F12">
        <v>1246</v>
      </c>
      <c r="G12">
        <v>1279</v>
      </c>
      <c r="H12">
        <v>1209.8</v>
      </c>
      <c r="I12">
        <v>1191.3</v>
      </c>
      <c r="J12">
        <v>1119.5</v>
      </c>
      <c r="K12">
        <v>1085.7</v>
      </c>
      <c r="L12">
        <v>1055.0999999999999</v>
      </c>
      <c r="M12">
        <v>1055.4000000000001</v>
      </c>
      <c r="N12">
        <v>1026.3</v>
      </c>
      <c r="O12">
        <v>1004.4</v>
      </c>
      <c r="P12">
        <v>996.9</v>
      </c>
      <c r="Q12">
        <v>985.9</v>
      </c>
      <c r="R12">
        <v>935.4</v>
      </c>
      <c r="S12">
        <v>966</v>
      </c>
      <c r="T12">
        <v>658.2</v>
      </c>
      <c r="U12">
        <f t="shared" si="2"/>
        <v>1279</v>
      </c>
      <c r="V12">
        <f t="shared" si="3"/>
        <v>658.2</v>
      </c>
      <c r="W12">
        <f t="shared" si="4"/>
        <v>1076.4117647058824</v>
      </c>
      <c r="X12">
        <f t="shared" si="5"/>
        <v>-28.352205882352944</v>
      </c>
      <c r="Y12">
        <f t="shared" si="6"/>
        <v>1055.4000000000001</v>
      </c>
      <c r="Z12">
        <v>1000000</v>
      </c>
      <c r="AB12">
        <f t="shared" si="7"/>
        <v>33</v>
      </c>
      <c r="AC12">
        <f t="shared" si="8"/>
        <v>7</v>
      </c>
      <c r="AD12">
        <f t="shared" si="9"/>
        <v>33</v>
      </c>
      <c r="AE12">
        <f t="shared" si="10"/>
        <v>8</v>
      </c>
      <c r="AF12">
        <f t="shared" si="11"/>
        <v>33</v>
      </c>
      <c r="AG12">
        <f t="shared" si="12"/>
        <v>1000000</v>
      </c>
      <c r="AH12">
        <f>model!G142</f>
        <v>999984.7</v>
      </c>
      <c r="AI12" t="str">
        <f t="shared" si="1"/>
        <v>Czech Republic</v>
      </c>
    </row>
    <row r="13" spans="1:35" x14ac:dyDescent="0.2">
      <c r="A13" t="s">
        <v>37</v>
      </c>
      <c r="C13" t="s">
        <v>25</v>
      </c>
      <c r="D13">
        <v>1052.5</v>
      </c>
      <c r="E13">
        <v>1054.3</v>
      </c>
      <c r="F13">
        <v>1062.9000000000001</v>
      </c>
      <c r="G13">
        <v>1039.7</v>
      </c>
      <c r="H13">
        <v>1001</v>
      </c>
      <c r="I13">
        <v>971.8</v>
      </c>
      <c r="J13">
        <v>967.2</v>
      </c>
      <c r="K13">
        <v>957.4</v>
      </c>
      <c r="L13">
        <v>928.6</v>
      </c>
      <c r="M13">
        <v>922.7</v>
      </c>
      <c r="N13">
        <v>900.8</v>
      </c>
      <c r="O13">
        <v>857.9</v>
      </c>
      <c r="P13">
        <v>840.3</v>
      </c>
      <c r="Q13">
        <v>831.5</v>
      </c>
      <c r="R13">
        <v>794.3</v>
      </c>
      <c r="S13">
        <v>799.1</v>
      </c>
      <c r="T13">
        <v>658.2</v>
      </c>
      <c r="U13">
        <f t="shared" si="2"/>
        <v>1062.9000000000001</v>
      </c>
      <c r="V13">
        <f t="shared" si="3"/>
        <v>658.2</v>
      </c>
      <c r="W13">
        <f t="shared" si="4"/>
        <v>920.01176470588234</v>
      </c>
      <c r="X13">
        <f t="shared" si="5"/>
        <v>-21.43480392156863</v>
      </c>
      <c r="Y13">
        <f t="shared" si="6"/>
        <v>928.6</v>
      </c>
      <c r="Z13">
        <v>1000000</v>
      </c>
      <c r="AB13">
        <f t="shared" si="7"/>
        <v>27</v>
      </c>
      <c r="AC13">
        <f t="shared" si="8"/>
        <v>7</v>
      </c>
      <c r="AD13">
        <f t="shared" si="9"/>
        <v>28</v>
      </c>
      <c r="AE13">
        <f t="shared" si="10"/>
        <v>15</v>
      </c>
      <c r="AF13">
        <f t="shared" si="11"/>
        <v>29</v>
      </c>
      <c r="AG13">
        <f t="shared" si="12"/>
        <v>1000000</v>
      </c>
      <c r="AH13">
        <f>model!G143</f>
        <v>999995.2</v>
      </c>
      <c r="AI13" t="str">
        <f t="shared" si="1"/>
        <v>Denmark</v>
      </c>
    </row>
    <row r="14" spans="1:35" x14ac:dyDescent="0.2">
      <c r="A14" t="s">
        <v>38</v>
      </c>
      <c r="C14" t="s">
        <v>25</v>
      </c>
      <c r="D14">
        <v>1442.2</v>
      </c>
      <c r="E14">
        <v>1446.4</v>
      </c>
      <c r="F14">
        <v>1425.2</v>
      </c>
      <c r="G14">
        <v>1403.4</v>
      </c>
      <c r="H14">
        <v>1354.7</v>
      </c>
      <c r="I14">
        <v>1320.4</v>
      </c>
      <c r="J14">
        <v>1295.2</v>
      </c>
      <c r="K14">
        <v>1268.7</v>
      </c>
      <c r="L14">
        <v>1192.8</v>
      </c>
      <c r="M14">
        <v>1129.8</v>
      </c>
      <c r="N14">
        <v>1084.0999999999999</v>
      </c>
      <c r="O14">
        <v>1024.5999999999999</v>
      </c>
      <c r="P14">
        <v>1014.6</v>
      </c>
      <c r="Q14">
        <v>986.7</v>
      </c>
      <c r="R14">
        <v>975.7</v>
      </c>
      <c r="S14">
        <v>942.5</v>
      </c>
      <c r="T14">
        <v>658.2</v>
      </c>
      <c r="U14">
        <f t="shared" si="2"/>
        <v>1446.4</v>
      </c>
      <c r="V14">
        <f t="shared" si="3"/>
        <v>658.2</v>
      </c>
      <c r="W14">
        <f t="shared" si="4"/>
        <v>1174.423529411765</v>
      </c>
      <c r="X14">
        <f t="shared" si="5"/>
        <v>-42.619362745098051</v>
      </c>
      <c r="Y14">
        <f t="shared" si="6"/>
        <v>1192.8</v>
      </c>
      <c r="Z14">
        <v>1000000</v>
      </c>
      <c r="AB14">
        <f t="shared" si="7"/>
        <v>37</v>
      </c>
      <c r="AC14">
        <f t="shared" si="8"/>
        <v>7</v>
      </c>
      <c r="AD14">
        <f t="shared" si="9"/>
        <v>35</v>
      </c>
      <c r="AE14">
        <f t="shared" si="10"/>
        <v>3</v>
      </c>
      <c r="AF14">
        <f t="shared" si="11"/>
        <v>35</v>
      </c>
      <c r="AG14">
        <f t="shared" si="12"/>
        <v>1000000</v>
      </c>
      <c r="AH14">
        <f>model!G144</f>
        <v>999997.7</v>
      </c>
      <c r="AI14" t="str">
        <f t="shared" si="1"/>
        <v>Estonia</v>
      </c>
    </row>
    <row r="15" spans="1:35" x14ac:dyDescent="0.2">
      <c r="A15" t="s">
        <v>39</v>
      </c>
      <c r="C15" t="s">
        <v>25</v>
      </c>
      <c r="D15">
        <v>1000.6</v>
      </c>
      <c r="E15">
        <v>965.2</v>
      </c>
      <c r="F15">
        <v>966.7</v>
      </c>
      <c r="G15">
        <v>941.9</v>
      </c>
      <c r="H15">
        <v>897.8</v>
      </c>
      <c r="I15">
        <v>874.9</v>
      </c>
      <c r="J15">
        <v>856</v>
      </c>
      <c r="K15">
        <v>850.9</v>
      </c>
      <c r="L15">
        <v>828.9</v>
      </c>
      <c r="M15">
        <v>820.8</v>
      </c>
      <c r="N15">
        <v>815.4</v>
      </c>
      <c r="O15">
        <v>789.1</v>
      </c>
      <c r="P15">
        <v>787.7</v>
      </c>
      <c r="Q15">
        <v>765.6</v>
      </c>
      <c r="R15">
        <v>761</v>
      </c>
      <c r="S15">
        <v>743.4</v>
      </c>
      <c r="T15">
        <v>658.2</v>
      </c>
      <c r="U15">
        <f t="shared" si="2"/>
        <v>1000.6</v>
      </c>
      <c r="V15">
        <f t="shared" si="3"/>
        <v>658.2</v>
      </c>
      <c r="W15">
        <f t="shared" si="4"/>
        <v>842.59411764705885</v>
      </c>
      <c r="X15">
        <f t="shared" si="5"/>
        <v>-17.687745098039215</v>
      </c>
      <c r="Y15">
        <f t="shared" si="6"/>
        <v>828.9</v>
      </c>
      <c r="Z15">
        <v>1000000</v>
      </c>
      <c r="AB15">
        <f t="shared" si="7"/>
        <v>22</v>
      </c>
      <c r="AC15">
        <f t="shared" si="8"/>
        <v>7</v>
      </c>
      <c r="AD15">
        <f t="shared" si="9"/>
        <v>18</v>
      </c>
      <c r="AE15">
        <f t="shared" si="10"/>
        <v>21</v>
      </c>
      <c r="AF15">
        <f t="shared" si="11"/>
        <v>19</v>
      </c>
      <c r="AG15">
        <f t="shared" si="12"/>
        <v>1000000</v>
      </c>
      <c r="AH15">
        <f>model!G145</f>
        <v>1000002.7</v>
      </c>
      <c r="AI15" t="str">
        <f t="shared" si="1"/>
        <v>Finland</v>
      </c>
    </row>
    <row r="16" spans="1:35" x14ac:dyDescent="0.2">
      <c r="A16" t="s">
        <v>40</v>
      </c>
      <c r="C16" t="s">
        <v>25</v>
      </c>
      <c r="D16">
        <v>856.9</v>
      </c>
      <c r="E16">
        <v>850.2</v>
      </c>
      <c r="F16">
        <v>850.1</v>
      </c>
      <c r="G16">
        <v>869.8</v>
      </c>
      <c r="H16">
        <v>788.8</v>
      </c>
      <c r="I16">
        <v>794.1</v>
      </c>
      <c r="J16">
        <v>747.7</v>
      </c>
      <c r="K16">
        <v>729.7</v>
      </c>
      <c r="L16">
        <v>725.4</v>
      </c>
      <c r="M16">
        <v>713</v>
      </c>
      <c r="N16">
        <v>701.1</v>
      </c>
      <c r="O16">
        <v>677.4</v>
      </c>
      <c r="P16">
        <v>685.6</v>
      </c>
      <c r="Q16">
        <v>670.1</v>
      </c>
      <c r="R16">
        <v>642.29999999999995</v>
      </c>
      <c r="S16" t="s">
        <v>33</v>
      </c>
      <c r="T16">
        <v>658.2</v>
      </c>
      <c r="U16">
        <f t="shared" si="2"/>
        <v>869.8</v>
      </c>
      <c r="V16">
        <f t="shared" si="3"/>
        <v>642.29999999999995</v>
      </c>
      <c r="W16">
        <f t="shared" si="4"/>
        <v>747.52499999999998</v>
      </c>
      <c r="X16">
        <f t="shared" si="5"/>
        <v>-15.245443371378398</v>
      </c>
      <c r="Y16">
        <f t="shared" si="6"/>
        <v>727.55</v>
      </c>
      <c r="Z16">
        <v>1000000</v>
      </c>
      <c r="AB16">
        <f t="shared" si="7"/>
        <v>6</v>
      </c>
      <c r="AC16">
        <f t="shared" si="8"/>
        <v>2</v>
      </c>
      <c r="AD16">
        <f t="shared" si="9"/>
        <v>4</v>
      </c>
      <c r="AE16">
        <f t="shared" si="10"/>
        <v>28</v>
      </c>
      <c r="AF16">
        <f t="shared" si="11"/>
        <v>4</v>
      </c>
      <c r="AG16">
        <f t="shared" si="12"/>
        <v>1000000</v>
      </c>
      <c r="AH16">
        <f>model!G146</f>
        <v>1000034.2</v>
      </c>
      <c r="AI16" t="str">
        <f t="shared" si="1"/>
        <v>France</v>
      </c>
    </row>
    <row r="17" spans="1:35" x14ac:dyDescent="0.2">
      <c r="A17" t="s">
        <v>41</v>
      </c>
      <c r="C17" t="s">
        <v>25</v>
      </c>
      <c r="D17">
        <v>954.9</v>
      </c>
      <c r="E17">
        <v>930.9</v>
      </c>
      <c r="F17">
        <v>940.6</v>
      </c>
      <c r="G17">
        <v>951.8</v>
      </c>
      <c r="H17">
        <v>898.7</v>
      </c>
      <c r="I17">
        <v>889.2</v>
      </c>
      <c r="J17">
        <v>853.8</v>
      </c>
      <c r="K17">
        <v>836.9</v>
      </c>
      <c r="L17">
        <v>835</v>
      </c>
      <c r="M17">
        <v>826.5</v>
      </c>
      <c r="N17">
        <v>811.1</v>
      </c>
      <c r="O17">
        <v>786.8</v>
      </c>
      <c r="P17">
        <v>784.8</v>
      </c>
      <c r="Q17">
        <v>813.9</v>
      </c>
      <c r="R17">
        <v>773.3</v>
      </c>
      <c r="S17">
        <v>803.4</v>
      </c>
      <c r="T17">
        <v>658.2</v>
      </c>
      <c r="U17">
        <f t="shared" si="2"/>
        <v>954.9</v>
      </c>
      <c r="V17">
        <f t="shared" si="3"/>
        <v>658.2</v>
      </c>
      <c r="W17">
        <f t="shared" si="4"/>
        <v>844.10588235294108</v>
      </c>
      <c r="X17">
        <f t="shared" si="5"/>
        <v>-14.259803921568629</v>
      </c>
      <c r="Y17">
        <f t="shared" si="6"/>
        <v>835</v>
      </c>
      <c r="Z17">
        <v>1000000</v>
      </c>
      <c r="AB17">
        <f t="shared" si="7"/>
        <v>16</v>
      </c>
      <c r="AC17">
        <f t="shared" si="8"/>
        <v>7</v>
      </c>
      <c r="AD17">
        <f t="shared" si="9"/>
        <v>19</v>
      </c>
      <c r="AE17">
        <f t="shared" si="10"/>
        <v>31</v>
      </c>
      <c r="AF17">
        <f t="shared" si="11"/>
        <v>20</v>
      </c>
      <c r="AG17">
        <f t="shared" si="12"/>
        <v>1000000</v>
      </c>
      <c r="AH17">
        <f>model!G147</f>
        <v>999985.2</v>
      </c>
      <c r="AI17" t="str">
        <f t="shared" si="1"/>
        <v>Germany</v>
      </c>
    </row>
    <row r="18" spans="1:35" x14ac:dyDescent="0.2">
      <c r="A18" t="s">
        <v>42</v>
      </c>
      <c r="C18" t="s">
        <v>25</v>
      </c>
      <c r="D18">
        <v>1037.7</v>
      </c>
      <c r="E18">
        <v>1001.9</v>
      </c>
      <c r="F18">
        <v>999.6</v>
      </c>
      <c r="G18">
        <v>1001.7</v>
      </c>
      <c r="H18">
        <v>984.6</v>
      </c>
      <c r="I18">
        <v>951.8</v>
      </c>
      <c r="J18">
        <v>915.3</v>
      </c>
      <c r="K18">
        <v>927.7</v>
      </c>
      <c r="L18">
        <v>881.1</v>
      </c>
      <c r="M18">
        <v>850</v>
      </c>
      <c r="N18">
        <v>819.7</v>
      </c>
      <c r="O18">
        <v>801.6</v>
      </c>
      <c r="P18">
        <v>804.3</v>
      </c>
      <c r="Q18">
        <v>754.8</v>
      </c>
      <c r="R18">
        <v>747.1</v>
      </c>
      <c r="S18">
        <v>777.4</v>
      </c>
      <c r="T18">
        <v>658.2</v>
      </c>
      <c r="U18">
        <f t="shared" si="2"/>
        <v>1037.7</v>
      </c>
      <c r="V18">
        <f t="shared" si="3"/>
        <v>658.2</v>
      </c>
      <c r="W18">
        <f t="shared" si="4"/>
        <v>877.32352941176475</v>
      </c>
      <c r="X18">
        <f t="shared" si="5"/>
        <v>-21.562990196078434</v>
      </c>
      <c r="Y18">
        <f t="shared" si="6"/>
        <v>881.1</v>
      </c>
      <c r="Z18">
        <v>1000000</v>
      </c>
      <c r="AB18">
        <f t="shared" si="7"/>
        <v>25</v>
      </c>
      <c r="AC18">
        <f t="shared" si="8"/>
        <v>7</v>
      </c>
      <c r="AD18">
        <f t="shared" si="9"/>
        <v>25</v>
      </c>
      <c r="AE18">
        <f t="shared" si="10"/>
        <v>14</v>
      </c>
      <c r="AF18">
        <f t="shared" si="11"/>
        <v>27</v>
      </c>
      <c r="AG18">
        <f t="shared" si="12"/>
        <v>1000000</v>
      </c>
      <c r="AH18">
        <f>model!G148</f>
        <v>1000003.2</v>
      </c>
      <c r="AI18" t="str">
        <f t="shared" si="1"/>
        <v>Greece</v>
      </c>
    </row>
    <row r="19" spans="1:35" x14ac:dyDescent="0.2">
      <c r="A19" t="s">
        <v>43</v>
      </c>
      <c r="C19" t="s">
        <v>25</v>
      </c>
      <c r="D19">
        <v>1509.3</v>
      </c>
      <c r="E19">
        <v>1389.9</v>
      </c>
      <c r="F19">
        <v>1392.7</v>
      </c>
      <c r="G19">
        <v>1416.5</v>
      </c>
      <c r="H19">
        <v>1361.4</v>
      </c>
      <c r="I19">
        <v>1371.4</v>
      </c>
      <c r="J19">
        <v>1302</v>
      </c>
      <c r="K19">
        <v>1294</v>
      </c>
      <c r="L19">
        <v>1246</v>
      </c>
      <c r="M19">
        <v>1231.5</v>
      </c>
      <c r="N19">
        <v>1217.2</v>
      </c>
      <c r="O19">
        <v>1185.0999999999999</v>
      </c>
      <c r="P19">
        <v>1194.4000000000001</v>
      </c>
      <c r="Q19">
        <v>1156.4000000000001</v>
      </c>
      <c r="R19">
        <v>1134.9000000000001</v>
      </c>
      <c r="S19">
        <v>1169.5</v>
      </c>
      <c r="T19">
        <v>658.2</v>
      </c>
      <c r="U19">
        <f t="shared" si="2"/>
        <v>1509.3</v>
      </c>
      <c r="V19">
        <f t="shared" si="3"/>
        <v>658.2</v>
      </c>
      <c r="W19">
        <f t="shared" si="4"/>
        <v>1248.8470588235298</v>
      </c>
      <c r="X19">
        <f t="shared" si="5"/>
        <v>-31.024264705882356</v>
      </c>
      <c r="Y19">
        <f t="shared" si="6"/>
        <v>1246</v>
      </c>
      <c r="Z19">
        <v>1000000</v>
      </c>
      <c r="AB19">
        <f t="shared" si="7"/>
        <v>38</v>
      </c>
      <c r="AC19">
        <f t="shared" si="8"/>
        <v>7</v>
      </c>
      <c r="AD19">
        <f t="shared" si="9"/>
        <v>37</v>
      </c>
      <c r="AE19">
        <f t="shared" si="10"/>
        <v>6</v>
      </c>
      <c r="AF19">
        <f t="shared" si="11"/>
        <v>36</v>
      </c>
      <c r="AG19">
        <f t="shared" si="12"/>
        <v>1000000</v>
      </c>
      <c r="AH19">
        <f>model!G149</f>
        <v>999988.7</v>
      </c>
      <c r="AI19" t="str">
        <f t="shared" si="1"/>
        <v>Hungary</v>
      </c>
    </row>
    <row r="20" spans="1:35" x14ac:dyDescent="0.2">
      <c r="A20" t="s">
        <v>44</v>
      </c>
      <c r="C20" t="s">
        <v>25</v>
      </c>
      <c r="D20">
        <v>866.5</v>
      </c>
      <c r="E20">
        <v>796.4</v>
      </c>
      <c r="F20">
        <v>824.4</v>
      </c>
      <c r="G20">
        <v>811.5</v>
      </c>
      <c r="H20">
        <v>783.8</v>
      </c>
      <c r="I20">
        <v>773.1</v>
      </c>
      <c r="J20">
        <v>773.7</v>
      </c>
      <c r="K20">
        <v>763.6</v>
      </c>
      <c r="L20">
        <v>765</v>
      </c>
      <c r="M20">
        <v>749.3</v>
      </c>
      <c r="N20">
        <v>739</v>
      </c>
      <c r="O20">
        <v>710.7</v>
      </c>
      <c r="P20">
        <v>675.7</v>
      </c>
      <c r="Q20">
        <v>729.6</v>
      </c>
      <c r="R20">
        <v>674.7</v>
      </c>
      <c r="S20">
        <v>699.9</v>
      </c>
      <c r="T20">
        <v>658.2</v>
      </c>
      <c r="U20">
        <f t="shared" si="2"/>
        <v>866.5</v>
      </c>
      <c r="V20">
        <f t="shared" si="3"/>
        <v>658.2</v>
      </c>
      <c r="W20">
        <f t="shared" si="4"/>
        <v>752.65294117647079</v>
      </c>
      <c r="X20">
        <f t="shared" si="5"/>
        <v>-10.668872549019605</v>
      </c>
      <c r="Y20">
        <f t="shared" si="6"/>
        <v>763.6</v>
      </c>
      <c r="Z20">
        <v>1000000</v>
      </c>
      <c r="AB20">
        <f t="shared" si="7"/>
        <v>5</v>
      </c>
      <c r="AC20">
        <f t="shared" si="8"/>
        <v>7</v>
      </c>
      <c r="AD20">
        <f t="shared" si="9"/>
        <v>6</v>
      </c>
      <c r="AE20">
        <f t="shared" si="10"/>
        <v>38</v>
      </c>
      <c r="AF20">
        <f t="shared" si="11"/>
        <v>9</v>
      </c>
      <c r="AG20">
        <f t="shared" si="12"/>
        <v>1000000</v>
      </c>
      <c r="AH20">
        <f>model!G150</f>
        <v>1000002.2</v>
      </c>
      <c r="AI20" t="str">
        <f t="shared" si="1"/>
        <v>Iceland</v>
      </c>
    </row>
    <row r="21" spans="1:35" x14ac:dyDescent="0.2">
      <c r="A21" t="s">
        <v>45</v>
      </c>
      <c r="C21" t="s">
        <v>25</v>
      </c>
      <c r="D21">
        <v>1139</v>
      </c>
      <c r="E21">
        <v>1076</v>
      </c>
      <c r="F21">
        <v>1037.7</v>
      </c>
      <c r="G21">
        <v>994.9</v>
      </c>
      <c r="H21">
        <v>956</v>
      </c>
      <c r="I21">
        <v>913.8</v>
      </c>
      <c r="J21">
        <v>909.1</v>
      </c>
      <c r="K21">
        <v>877.6</v>
      </c>
      <c r="L21">
        <v>857.3</v>
      </c>
      <c r="M21">
        <v>852.8</v>
      </c>
      <c r="N21">
        <v>775.4</v>
      </c>
      <c r="O21">
        <v>799.3</v>
      </c>
      <c r="P21">
        <v>800.9</v>
      </c>
      <c r="Q21">
        <v>792.2</v>
      </c>
      <c r="R21">
        <v>749</v>
      </c>
      <c r="S21" t="s">
        <v>33</v>
      </c>
      <c r="T21">
        <v>658.2</v>
      </c>
      <c r="U21">
        <f t="shared" si="2"/>
        <v>1139</v>
      </c>
      <c r="V21">
        <f t="shared" si="3"/>
        <v>658.2</v>
      </c>
      <c r="W21">
        <f t="shared" si="4"/>
        <v>886.82499999999993</v>
      </c>
      <c r="X21">
        <f t="shared" si="5"/>
        <v>-25.769762949956103</v>
      </c>
      <c r="Y21">
        <f t="shared" si="6"/>
        <v>867.45</v>
      </c>
      <c r="Z21">
        <v>1000000</v>
      </c>
      <c r="AB21">
        <f t="shared" si="7"/>
        <v>31</v>
      </c>
      <c r="AC21">
        <f t="shared" si="8"/>
        <v>7</v>
      </c>
      <c r="AD21">
        <f t="shared" si="9"/>
        <v>27</v>
      </c>
      <c r="AE21">
        <f t="shared" si="10"/>
        <v>12</v>
      </c>
      <c r="AF21">
        <f t="shared" si="11"/>
        <v>24</v>
      </c>
      <c r="AG21">
        <f t="shared" si="12"/>
        <v>1000000</v>
      </c>
      <c r="AH21">
        <f>model!G151</f>
        <v>999994.7</v>
      </c>
      <c r="AI21" t="str">
        <f t="shared" si="1"/>
        <v>Ireland</v>
      </c>
    </row>
    <row r="22" spans="1:35" x14ac:dyDescent="0.2">
      <c r="A22" t="s">
        <v>46</v>
      </c>
      <c r="C22" t="s">
        <v>25</v>
      </c>
      <c r="D22">
        <v>920.3</v>
      </c>
      <c r="E22">
        <v>882</v>
      </c>
      <c r="F22">
        <v>889.8</v>
      </c>
      <c r="G22">
        <v>876.4</v>
      </c>
      <c r="H22">
        <v>842.6</v>
      </c>
      <c r="I22">
        <v>845.5</v>
      </c>
      <c r="J22">
        <v>811.5</v>
      </c>
      <c r="K22">
        <v>816.4</v>
      </c>
      <c r="L22">
        <v>776.3</v>
      </c>
      <c r="M22">
        <v>719.9</v>
      </c>
      <c r="N22">
        <v>711.2</v>
      </c>
      <c r="O22">
        <v>707.7</v>
      </c>
      <c r="P22">
        <v>715.9</v>
      </c>
      <c r="Q22">
        <v>690.5</v>
      </c>
      <c r="R22">
        <v>683.1</v>
      </c>
      <c r="S22">
        <v>698</v>
      </c>
      <c r="T22">
        <v>658.2</v>
      </c>
      <c r="U22">
        <f t="shared" si="2"/>
        <v>920.3</v>
      </c>
      <c r="V22">
        <f t="shared" si="3"/>
        <v>658.2</v>
      </c>
      <c r="W22">
        <f t="shared" si="4"/>
        <v>779.13529411764728</v>
      </c>
      <c r="X22">
        <f t="shared" si="5"/>
        <v>-16.59754901960784</v>
      </c>
      <c r="Y22">
        <f t="shared" si="6"/>
        <v>776.3</v>
      </c>
      <c r="Z22">
        <v>1000000</v>
      </c>
      <c r="AB22">
        <f t="shared" si="7"/>
        <v>12</v>
      </c>
      <c r="AC22">
        <f t="shared" si="8"/>
        <v>7</v>
      </c>
      <c r="AD22">
        <f t="shared" si="9"/>
        <v>10</v>
      </c>
      <c r="AE22">
        <f t="shared" si="10"/>
        <v>23</v>
      </c>
      <c r="AF22">
        <f t="shared" si="11"/>
        <v>11</v>
      </c>
      <c r="AG22">
        <f t="shared" si="12"/>
        <v>1000000</v>
      </c>
      <c r="AH22">
        <f>model!G152</f>
        <v>1000024.7</v>
      </c>
      <c r="AI22" t="str">
        <f t="shared" si="1"/>
        <v>Israel</v>
      </c>
    </row>
    <row r="23" spans="1:35" x14ac:dyDescent="0.2">
      <c r="A23" t="s">
        <v>47</v>
      </c>
      <c r="C23" t="s">
        <v>25</v>
      </c>
      <c r="D23">
        <v>870.3</v>
      </c>
      <c r="E23">
        <v>841.5</v>
      </c>
      <c r="F23">
        <v>822.9</v>
      </c>
      <c r="G23">
        <v>853.3</v>
      </c>
      <c r="H23">
        <v>789.8</v>
      </c>
      <c r="I23">
        <v>803.4</v>
      </c>
      <c r="J23">
        <v>751.2</v>
      </c>
      <c r="K23">
        <v>745.6</v>
      </c>
      <c r="L23">
        <v>734.4</v>
      </c>
      <c r="M23">
        <v>723.2</v>
      </c>
      <c r="N23">
        <v>699.2</v>
      </c>
      <c r="O23">
        <v>704.9</v>
      </c>
      <c r="P23">
        <v>708.9</v>
      </c>
      <c r="Q23">
        <v>674.4</v>
      </c>
      <c r="R23">
        <v>655</v>
      </c>
      <c r="S23">
        <v>690.4</v>
      </c>
      <c r="T23">
        <v>658.2</v>
      </c>
      <c r="U23">
        <f t="shared" si="2"/>
        <v>870.3</v>
      </c>
      <c r="V23">
        <f t="shared" si="3"/>
        <v>655</v>
      </c>
      <c r="W23">
        <f t="shared" si="4"/>
        <v>748.62352941176459</v>
      </c>
      <c r="X23">
        <f t="shared" si="5"/>
        <v>-13.239950980392154</v>
      </c>
      <c r="Y23">
        <f t="shared" si="6"/>
        <v>734.4</v>
      </c>
      <c r="Z23">
        <v>1000000</v>
      </c>
      <c r="AB23">
        <f t="shared" si="7"/>
        <v>7</v>
      </c>
      <c r="AC23">
        <f t="shared" si="8"/>
        <v>6</v>
      </c>
      <c r="AD23">
        <f t="shared" si="9"/>
        <v>5</v>
      </c>
      <c r="AE23">
        <f t="shared" si="10"/>
        <v>33</v>
      </c>
      <c r="AF23">
        <f t="shared" si="11"/>
        <v>5</v>
      </c>
      <c r="AG23">
        <f t="shared" si="12"/>
        <v>1000000</v>
      </c>
      <c r="AH23">
        <f>model!G153</f>
        <v>1000022.2</v>
      </c>
      <c r="AI23" t="str">
        <f t="shared" si="1"/>
        <v>Italy</v>
      </c>
    </row>
    <row r="24" spans="1:35" x14ac:dyDescent="0.2">
      <c r="A24" t="s">
        <v>48</v>
      </c>
      <c r="C24" t="s">
        <v>25</v>
      </c>
      <c r="D24">
        <v>708.1</v>
      </c>
      <c r="E24">
        <v>688</v>
      </c>
      <c r="F24">
        <v>671.7</v>
      </c>
      <c r="G24">
        <v>671.5</v>
      </c>
      <c r="H24">
        <v>658.9</v>
      </c>
      <c r="I24">
        <v>666.2</v>
      </c>
      <c r="J24">
        <v>644.6</v>
      </c>
      <c r="K24">
        <v>635.6</v>
      </c>
      <c r="L24">
        <v>633.5</v>
      </c>
      <c r="M24">
        <v>613.4</v>
      </c>
      <c r="N24">
        <v>622.4</v>
      </c>
      <c r="O24">
        <v>632.79999999999995</v>
      </c>
      <c r="P24">
        <v>610.6</v>
      </c>
      <c r="Q24">
        <v>598</v>
      </c>
      <c r="R24">
        <v>583.20000000000005</v>
      </c>
      <c r="S24">
        <v>575.70000000000005</v>
      </c>
      <c r="T24">
        <v>658.2</v>
      </c>
      <c r="U24">
        <f t="shared" si="2"/>
        <v>708.1</v>
      </c>
      <c r="V24">
        <f t="shared" si="3"/>
        <v>575.70000000000005</v>
      </c>
      <c r="W24">
        <f t="shared" si="4"/>
        <v>639.55294117647077</v>
      </c>
      <c r="X24">
        <f t="shared" si="5"/>
        <v>-5.9897058823529408</v>
      </c>
      <c r="Y24">
        <f t="shared" si="6"/>
        <v>635.6</v>
      </c>
      <c r="Z24">
        <v>1000000</v>
      </c>
      <c r="AB24">
        <f t="shared" si="7"/>
        <v>1</v>
      </c>
      <c r="AC24">
        <f t="shared" si="8"/>
        <v>1</v>
      </c>
      <c r="AD24">
        <f t="shared" si="9"/>
        <v>1</v>
      </c>
      <c r="AE24">
        <f t="shared" si="10"/>
        <v>40</v>
      </c>
      <c r="AF24">
        <f t="shared" si="11"/>
        <v>1</v>
      </c>
      <c r="AG24">
        <f t="shared" si="12"/>
        <v>1000000</v>
      </c>
      <c r="AH24">
        <f>model!G154</f>
        <v>1000021.7</v>
      </c>
      <c r="AI24" t="str">
        <f t="shared" si="1"/>
        <v>Japan</v>
      </c>
    </row>
    <row r="25" spans="1:35" x14ac:dyDescent="0.2">
      <c r="A25" t="s">
        <v>49</v>
      </c>
      <c r="C25" t="s">
        <v>25</v>
      </c>
      <c r="D25">
        <v>1119.5</v>
      </c>
      <c r="E25">
        <v>1065.3</v>
      </c>
      <c r="F25">
        <v>1054.5999999999999</v>
      </c>
      <c r="G25">
        <v>1004.7</v>
      </c>
      <c r="H25">
        <v>970.7</v>
      </c>
      <c r="I25">
        <v>935.4</v>
      </c>
      <c r="J25">
        <v>897.7</v>
      </c>
      <c r="K25">
        <v>865.2</v>
      </c>
      <c r="L25">
        <v>825.2</v>
      </c>
      <c r="M25">
        <v>783.7</v>
      </c>
      <c r="N25">
        <v>778.6</v>
      </c>
      <c r="O25">
        <v>753.9</v>
      </c>
      <c r="P25">
        <v>753.8</v>
      </c>
      <c r="Q25">
        <v>712</v>
      </c>
      <c r="R25">
        <v>681.7</v>
      </c>
      <c r="S25">
        <v>672.9</v>
      </c>
      <c r="T25">
        <v>658.2</v>
      </c>
      <c r="U25">
        <f t="shared" si="2"/>
        <v>1119.5</v>
      </c>
      <c r="V25">
        <f t="shared" si="3"/>
        <v>658.2</v>
      </c>
      <c r="W25">
        <f t="shared" si="4"/>
        <v>854.88823529411764</v>
      </c>
      <c r="X25">
        <f t="shared" si="5"/>
        <v>-29.092892156862739</v>
      </c>
      <c r="Y25">
        <f t="shared" si="6"/>
        <v>825.2</v>
      </c>
      <c r="Z25">
        <v>1000000</v>
      </c>
      <c r="AB25">
        <f t="shared" si="7"/>
        <v>30</v>
      </c>
      <c r="AC25">
        <f t="shared" si="8"/>
        <v>7</v>
      </c>
      <c r="AD25">
        <f t="shared" si="9"/>
        <v>22</v>
      </c>
      <c r="AE25">
        <f t="shared" si="10"/>
        <v>7</v>
      </c>
      <c r="AF25">
        <f t="shared" si="11"/>
        <v>18</v>
      </c>
      <c r="AG25">
        <f t="shared" si="12"/>
        <v>1000000</v>
      </c>
      <c r="AH25">
        <f>model!G155</f>
        <v>1000014.7</v>
      </c>
      <c r="AI25" t="str">
        <f t="shared" si="1"/>
        <v>Korea</v>
      </c>
    </row>
    <row r="26" spans="1:35" x14ac:dyDescent="0.2">
      <c r="A26" t="s">
        <v>50</v>
      </c>
      <c r="C26" t="s">
        <v>25</v>
      </c>
      <c r="D26">
        <v>1506.3</v>
      </c>
      <c r="E26">
        <v>1543.2</v>
      </c>
      <c r="F26">
        <v>1519.6</v>
      </c>
      <c r="G26">
        <v>1516.8</v>
      </c>
      <c r="H26">
        <v>1490.6</v>
      </c>
      <c r="I26">
        <v>1512.1</v>
      </c>
      <c r="J26">
        <v>1506</v>
      </c>
      <c r="K26">
        <v>1489</v>
      </c>
      <c r="L26">
        <v>1375</v>
      </c>
      <c r="M26">
        <v>1310.0999999999999</v>
      </c>
      <c r="N26">
        <v>1302.3</v>
      </c>
      <c r="O26">
        <v>1220.4000000000001</v>
      </c>
      <c r="P26">
        <v>1227.5</v>
      </c>
      <c r="Q26">
        <v>1195.8</v>
      </c>
      <c r="R26">
        <v>1163.3</v>
      </c>
      <c r="S26">
        <v>1149.9000000000001</v>
      </c>
      <c r="T26">
        <v>658.2</v>
      </c>
      <c r="U26">
        <f t="shared" si="2"/>
        <v>1543.2</v>
      </c>
      <c r="V26">
        <f t="shared" si="3"/>
        <v>658.2</v>
      </c>
      <c r="W26">
        <f t="shared" si="4"/>
        <v>1334.4764705882353</v>
      </c>
      <c r="X26">
        <f t="shared" si="5"/>
        <v>-38.712009803921561</v>
      </c>
      <c r="Y26">
        <f t="shared" si="6"/>
        <v>1375</v>
      </c>
      <c r="Z26">
        <v>1000000</v>
      </c>
      <c r="AB26">
        <f t="shared" si="7"/>
        <v>39</v>
      </c>
      <c r="AC26">
        <f t="shared" si="8"/>
        <v>7</v>
      </c>
      <c r="AD26">
        <f t="shared" si="9"/>
        <v>39</v>
      </c>
      <c r="AE26">
        <f t="shared" si="10"/>
        <v>4</v>
      </c>
      <c r="AF26">
        <f t="shared" si="11"/>
        <v>39</v>
      </c>
      <c r="AG26">
        <f t="shared" si="12"/>
        <v>1000000</v>
      </c>
      <c r="AH26">
        <f>model!G156</f>
        <v>999986.7</v>
      </c>
      <c r="AI26" t="str">
        <f t="shared" si="1"/>
        <v>Latvia</v>
      </c>
    </row>
    <row r="27" spans="1:35" x14ac:dyDescent="0.2">
      <c r="A27" t="s">
        <v>51</v>
      </c>
      <c r="C27" t="s">
        <v>25</v>
      </c>
      <c r="D27">
        <v>1332.2</v>
      </c>
      <c r="E27">
        <v>1379.3</v>
      </c>
      <c r="F27">
        <v>1379.5</v>
      </c>
      <c r="G27">
        <v>1355.9</v>
      </c>
      <c r="H27">
        <v>1344.8</v>
      </c>
      <c r="I27">
        <v>1408.7</v>
      </c>
      <c r="J27">
        <v>1415.8</v>
      </c>
      <c r="K27">
        <v>1417.1</v>
      </c>
      <c r="L27">
        <v>1345.1</v>
      </c>
      <c r="M27">
        <v>1267.4000000000001</v>
      </c>
      <c r="N27">
        <v>1257.4000000000001</v>
      </c>
      <c r="O27">
        <v>1207.5999999999999</v>
      </c>
      <c r="P27">
        <v>1188.3</v>
      </c>
      <c r="Q27">
        <v>1189.0999999999999</v>
      </c>
      <c r="R27">
        <v>1139.5999999999999</v>
      </c>
      <c r="S27">
        <v>1170.0999999999999</v>
      </c>
      <c r="T27">
        <v>658.2</v>
      </c>
      <c r="U27">
        <f t="shared" si="2"/>
        <v>1417.1</v>
      </c>
      <c r="V27">
        <f t="shared" si="3"/>
        <v>658.2</v>
      </c>
      <c r="W27">
        <f t="shared" si="4"/>
        <v>1262.1235294117644</v>
      </c>
      <c r="X27">
        <f t="shared" si="5"/>
        <v>-26.533333333333339</v>
      </c>
      <c r="Y27">
        <f t="shared" si="6"/>
        <v>1332.2</v>
      </c>
      <c r="Z27">
        <v>1000000</v>
      </c>
      <c r="AB27">
        <f t="shared" si="7"/>
        <v>36</v>
      </c>
      <c r="AC27">
        <f t="shared" si="8"/>
        <v>7</v>
      </c>
      <c r="AD27">
        <f t="shared" si="9"/>
        <v>38</v>
      </c>
      <c r="AE27">
        <f t="shared" si="10"/>
        <v>10</v>
      </c>
      <c r="AF27">
        <f t="shared" si="11"/>
        <v>38</v>
      </c>
      <c r="AG27">
        <f t="shared" si="12"/>
        <v>1000000</v>
      </c>
      <c r="AH27">
        <f>model!G157</f>
        <v>999969.7</v>
      </c>
      <c r="AI27" t="str">
        <f t="shared" si="1"/>
        <v>Lithuania</v>
      </c>
    </row>
    <row r="28" spans="1:35" x14ac:dyDescent="0.2">
      <c r="A28" t="s">
        <v>52</v>
      </c>
      <c r="C28" t="s">
        <v>25</v>
      </c>
      <c r="D28">
        <v>901.2</v>
      </c>
      <c r="E28">
        <v>922.6</v>
      </c>
      <c r="F28">
        <v>914.7</v>
      </c>
      <c r="G28">
        <v>996.5</v>
      </c>
      <c r="H28">
        <v>856.9</v>
      </c>
      <c r="I28">
        <v>848.9</v>
      </c>
      <c r="J28">
        <v>856.9</v>
      </c>
      <c r="K28">
        <v>850.5</v>
      </c>
      <c r="L28">
        <v>772.5</v>
      </c>
      <c r="M28">
        <v>766.7</v>
      </c>
      <c r="N28">
        <v>764.1</v>
      </c>
      <c r="O28">
        <v>755.1</v>
      </c>
      <c r="P28">
        <v>724.4</v>
      </c>
      <c r="Q28">
        <v>691.4</v>
      </c>
      <c r="R28">
        <v>674.7</v>
      </c>
      <c r="S28">
        <v>676.2</v>
      </c>
      <c r="T28">
        <v>658.2</v>
      </c>
      <c r="U28">
        <f t="shared" si="2"/>
        <v>996.5</v>
      </c>
      <c r="V28">
        <f t="shared" si="3"/>
        <v>658.2</v>
      </c>
      <c r="W28">
        <f t="shared" si="4"/>
        <v>801.85294117647072</v>
      </c>
      <c r="X28">
        <f t="shared" si="5"/>
        <v>-18.909558823529416</v>
      </c>
      <c r="Y28">
        <f t="shared" si="6"/>
        <v>772.5</v>
      </c>
      <c r="Z28">
        <v>1000000</v>
      </c>
      <c r="AB28">
        <f t="shared" si="7"/>
        <v>21</v>
      </c>
      <c r="AC28">
        <f t="shared" si="8"/>
        <v>7</v>
      </c>
      <c r="AD28">
        <f t="shared" si="9"/>
        <v>13</v>
      </c>
      <c r="AE28">
        <f t="shared" si="10"/>
        <v>16</v>
      </c>
      <c r="AF28">
        <f t="shared" si="11"/>
        <v>10</v>
      </c>
      <c r="AG28">
        <f t="shared" si="12"/>
        <v>1000000</v>
      </c>
      <c r="AH28">
        <f>model!G158</f>
        <v>1000022.7</v>
      </c>
      <c r="AI28" t="str">
        <f t="shared" si="1"/>
        <v>Luxembourg</v>
      </c>
    </row>
    <row r="29" spans="1:35" x14ac:dyDescent="0.2">
      <c r="A29" t="s">
        <v>53</v>
      </c>
      <c r="C29" t="s">
        <v>25</v>
      </c>
      <c r="D29">
        <v>1035.5</v>
      </c>
      <c r="E29">
        <v>1016.7</v>
      </c>
      <c r="F29">
        <v>1023.8</v>
      </c>
      <c r="G29">
        <v>1031.7</v>
      </c>
      <c r="H29">
        <v>1004.5</v>
      </c>
      <c r="I29">
        <v>1031.9000000000001</v>
      </c>
      <c r="J29">
        <v>987</v>
      </c>
      <c r="K29">
        <v>968</v>
      </c>
      <c r="L29">
        <v>1000.6</v>
      </c>
      <c r="M29">
        <v>985.4</v>
      </c>
      <c r="N29">
        <v>1019.5</v>
      </c>
      <c r="O29">
        <v>972</v>
      </c>
      <c r="P29">
        <v>957.6</v>
      </c>
      <c r="Q29">
        <v>946.1</v>
      </c>
      <c r="R29">
        <v>952.8</v>
      </c>
      <c r="S29">
        <v>964.1</v>
      </c>
      <c r="T29">
        <v>658.2</v>
      </c>
      <c r="U29">
        <f t="shared" si="2"/>
        <v>1035.5</v>
      </c>
      <c r="V29">
        <f t="shared" si="3"/>
        <v>658.2</v>
      </c>
      <c r="W29">
        <f t="shared" si="4"/>
        <v>973.84705882352955</v>
      </c>
      <c r="X29">
        <f t="shared" si="5"/>
        <v>-11.091911764705882</v>
      </c>
      <c r="Y29">
        <f t="shared" si="6"/>
        <v>987</v>
      </c>
      <c r="Z29">
        <v>1000000</v>
      </c>
      <c r="AB29">
        <f t="shared" si="7"/>
        <v>24</v>
      </c>
      <c r="AC29">
        <f t="shared" si="8"/>
        <v>7</v>
      </c>
      <c r="AD29">
        <f t="shared" si="9"/>
        <v>30</v>
      </c>
      <c r="AE29">
        <f t="shared" si="10"/>
        <v>37</v>
      </c>
      <c r="AF29">
        <f t="shared" si="11"/>
        <v>30</v>
      </c>
      <c r="AG29">
        <f t="shared" si="12"/>
        <v>1000000</v>
      </c>
      <c r="AH29">
        <f>model!G159</f>
        <v>999945.7</v>
      </c>
      <c r="AI29" t="str">
        <f t="shared" si="1"/>
        <v>Mexico</v>
      </c>
    </row>
    <row r="30" spans="1:35" x14ac:dyDescent="0.2">
      <c r="A30" t="s">
        <v>54</v>
      </c>
      <c r="C30" t="s">
        <v>25</v>
      </c>
      <c r="D30">
        <v>995.2</v>
      </c>
      <c r="E30">
        <v>978.2</v>
      </c>
      <c r="F30">
        <v>978.3</v>
      </c>
      <c r="G30">
        <v>963.4</v>
      </c>
      <c r="H30">
        <v>911.1</v>
      </c>
      <c r="I30">
        <v>892.7</v>
      </c>
      <c r="J30">
        <v>866.1</v>
      </c>
      <c r="K30">
        <v>830.7</v>
      </c>
      <c r="L30">
        <v>823.7</v>
      </c>
      <c r="M30">
        <v>798</v>
      </c>
      <c r="N30">
        <v>789.5</v>
      </c>
      <c r="O30">
        <v>768.8</v>
      </c>
      <c r="P30">
        <v>779.2</v>
      </c>
      <c r="Q30">
        <v>764.2</v>
      </c>
      <c r="R30">
        <v>753.3</v>
      </c>
      <c r="S30">
        <v>759.6</v>
      </c>
      <c r="T30">
        <v>658.2</v>
      </c>
      <c r="U30">
        <f t="shared" si="2"/>
        <v>995.2</v>
      </c>
      <c r="V30">
        <f t="shared" si="3"/>
        <v>658.2</v>
      </c>
      <c r="W30">
        <f t="shared" si="4"/>
        <v>841.77647058823538</v>
      </c>
      <c r="X30">
        <f t="shared" si="5"/>
        <v>-18.768137254901962</v>
      </c>
      <c r="Y30">
        <f t="shared" si="6"/>
        <v>823.7</v>
      </c>
      <c r="Z30">
        <v>1000000</v>
      </c>
      <c r="AB30">
        <f t="shared" si="7"/>
        <v>20</v>
      </c>
      <c r="AC30">
        <f t="shared" si="8"/>
        <v>7</v>
      </c>
      <c r="AD30">
        <f t="shared" si="9"/>
        <v>17</v>
      </c>
      <c r="AE30">
        <f t="shared" si="10"/>
        <v>17</v>
      </c>
      <c r="AF30">
        <f t="shared" si="11"/>
        <v>16</v>
      </c>
      <c r="AG30">
        <f t="shared" si="12"/>
        <v>1000000</v>
      </c>
      <c r="AH30">
        <f>model!G160</f>
        <v>1000017.2</v>
      </c>
      <c r="AI30" t="str">
        <f t="shared" si="1"/>
        <v>Netherlands</v>
      </c>
    </row>
    <row r="31" spans="1:35" x14ac:dyDescent="0.2">
      <c r="A31" t="s">
        <v>55</v>
      </c>
      <c r="C31" t="s">
        <v>25</v>
      </c>
      <c r="D31">
        <v>880.3</v>
      </c>
      <c r="E31">
        <v>906.8</v>
      </c>
      <c r="F31">
        <v>892</v>
      </c>
      <c r="G31">
        <v>862.1</v>
      </c>
      <c r="H31">
        <v>864.8</v>
      </c>
      <c r="I31">
        <v>795.6</v>
      </c>
      <c r="J31">
        <v>810.6</v>
      </c>
      <c r="K31">
        <v>791.7</v>
      </c>
      <c r="L31">
        <v>789.7</v>
      </c>
      <c r="M31">
        <v>764.7</v>
      </c>
      <c r="N31">
        <v>727.2</v>
      </c>
      <c r="O31">
        <v>747.7</v>
      </c>
      <c r="P31">
        <v>727</v>
      </c>
      <c r="Q31">
        <v>711.5</v>
      </c>
      <c r="R31" t="s">
        <v>33</v>
      </c>
      <c r="S31" t="s">
        <v>33</v>
      </c>
      <c r="T31">
        <v>658.2</v>
      </c>
      <c r="U31">
        <f t="shared" si="2"/>
        <v>906.8</v>
      </c>
      <c r="V31">
        <f t="shared" si="3"/>
        <v>658.2</v>
      </c>
      <c r="W31">
        <f t="shared" si="4"/>
        <v>795.32666666666694</v>
      </c>
      <c r="X31">
        <f t="shared" si="5"/>
        <v>-15.329940119760472</v>
      </c>
      <c r="Y31">
        <f t="shared" si="6"/>
        <v>791.7</v>
      </c>
      <c r="Z31">
        <v>1000000</v>
      </c>
      <c r="AB31">
        <f t="shared" si="7"/>
        <v>11</v>
      </c>
      <c r="AC31">
        <f t="shared" si="8"/>
        <v>7</v>
      </c>
      <c r="AD31">
        <f t="shared" si="9"/>
        <v>12</v>
      </c>
      <c r="AE31">
        <f t="shared" si="10"/>
        <v>27</v>
      </c>
      <c r="AF31">
        <f t="shared" si="11"/>
        <v>13</v>
      </c>
      <c r="AG31">
        <f t="shared" si="12"/>
        <v>1000000</v>
      </c>
      <c r="AH31">
        <f>model!G161</f>
        <v>1000017.7</v>
      </c>
      <c r="AI31" t="str">
        <f t="shared" si="1"/>
        <v>New Zealand</v>
      </c>
    </row>
    <row r="32" spans="1:35" x14ac:dyDescent="0.2">
      <c r="A32" t="s">
        <v>56</v>
      </c>
      <c r="C32" t="s">
        <v>25</v>
      </c>
      <c r="D32">
        <v>939.9</v>
      </c>
      <c r="E32">
        <v>928.1</v>
      </c>
      <c r="F32">
        <v>928.1</v>
      </c>
      <c r="G32">
        <v>880.1</v>
      </c>
      <c r="H32">
        <v>842.5</v>
      </c>
      <c r="I32">
        <v>827</v>
      </c>
      <c r="J32">
        <v>813.5</v>
      </c>
      <c r="K32">
        <v>815.7</v>
      </c>
      <c r="L32">
        <v>800.8</v>
      </c>
      <c r="M32">
        <v>782.6</v>
      </c>
      <c r="N32">
        <v>774.9</v>
      </c>
      <c r="O32">
        <v>762.3</v>
      </c>
      <c r="P32">
        <v>763.8</v>
      </c>
      <c r="Q32">
        <v>742.7</v>
      </c>
      <c r="R32">
        <v>718.1</v>
      </c>
      <c r="S32">
        <v>713.3</v>
      </c>
      <c r="T32">
        <v>658.2</v>
      </c>
      <c r="U32">
        <f t="shared" si="2"/>
        <v>939.9</v>
      </c>
      <c r="V32">
        <f t="shared" si="3"/>
        <v>658.2</v>
      </c>
      <c r="W32">
        <f t="shared" si="4"/>
        <v>805.38823529411752</v>
      </c>
      <c r="X32">
        <f t="shared" si="5"/>
        <v>-15.498529411764705</v>
      </c>
      <c r="Y32">
        <f t="shared" si="6"/>
        <v>800.8</v>
      </c>
      <c r="Z32">
        <v>1000000</v>
      </c>
      <c r="AB32">
        <f t="shared" si="7"/>
        <v>14</v>
      </c>
      <c r="AC32">
        <f t="shared" si="8"/>
        <v>7</v>
      </c>
      <c r="AD32">
        <f t="shared" si="9"/>
        <v>14</v>
      </c>
      <c r="AE32">
        <f t="shared" si="10"/>
        <v>26</v>
      </c>
      <c r="AF32">
        <f t="shared" si="11"/>
        <v>14</v>
      </c>
      <c r="AG32">
        <f t="shared" si="12"/>
        <v>1000000</v>
      </c>
      <c r="AH32">
        <f>model!G162</f>
        <v>1000012.7</v>
      </c>
      <c r="AI32" t="str">
        <f t="shared" si="1"/>
        <v>Norway</v>
      </c>
    </row>
    <row r="33" spans="1:35" x14ac:dyDescent="0.2">
      <c r="A33" t="s">
        <v>57</v>
      </c>
      <c r="C33" t="s">
        <v>25</v>
      </c>
      <c r="D33">
        <v>1292.2</v>
      </c>
      <c r="E33">
        <v>1255.4000000000001</v>
      </c>
      <c r="F33">
        <v>1220.5999999999999</v>
      </c>
      <c r="G33">
        <v>1233.5999999999999</v>
      </c>
      <c r="H33">
        <v>1195.3</v>
      </c>
      <c r="I33">
        <v>1181.5</v>
      </c>
      <c r="J33">
        <v>1148</v>
      </c>
      <c r="K33">
        <v>1138.8</v>
      </c>
      <c r="L33">
        <v>1116.5</v>
      </c>
      <c r="M33">
        <v>1106.9000000000001</v>
      </c>
      <c r="N33">
        <v>1055.3</v>
      </c>
      <c r="O33">
        <v>1021.1</v>
      </c>
      <c r="P33">
        <v>1021.3</v>
      </c>
      <c r="Q33">
        <v>1008.2</v>
      </c>
      <c r="R33">
        <v>955.4</v>
      </c>
      <c r="S33">
        <v>981.6</v>
      </c>
      <c r="T33">
        <v>658.2</v>
      </c>
      <c r="U33">
        <f t="shared" si="2"/>
        <v>1292.2</v>
      </c>
      <c r="V33">
        <f t="shared" si="3"/>
        <v>658.2</v>
      </c>
      <c r="W33">
        <f t="shared" si="4"/>
        <v>1093.5235294117647</v>
      </c>
      <c r="X33">
        <f t="shared" si="5"/>
        <v>-27.209068627450979</v>
      </c>
      <c r="Y33">
        <f t="shared" si="6"/>
        <v>1116.5</v>
      </c>
      <c r="Z33">
        <v>1000000</v>
      </c>
      <c r="AB33">
        <f t="shared" si="7"/>
        <v>34</v>
      </c>
      <c r="AC33">
        <f t="shared" si="8"/>
        <v>7</v>
      </c>
      <c r="AD33">
        <f t="shared" si="9"/>
        <v>34</v>
      </c>
      <c r="AE33">
        <f t="shared" si="10"/>
        <v>9</v>
      </c>
      <c r="AF33">
        <f t="shared" si="11"/>
        <v>34</v>
      </c>
      <c r="AG33">
        <f t="shared" si="12"/>
        <v>1000000</v>
      </c>
      <c r="AH33">
        <f>model!G163</f>
        <v>999980.7</v>
      </c>
      <c r="AI33" t="str">
        <f t="shared" si="1"/>
        <v>Poland</v>
      </c>
    </row>
    <row r="34" spans="1:35" x14ac:dyDescent="0.2">
      <c r="A34" t="s">
        <v>58</v>
      </c>
      <c r="C34" t="s">
        <v>25</v>
      </c>
      <c r="D34">
        <v>1056.4000000000001</v>
      </c>
      <c r="E34">
        <v>1022.6</v>
      </c>
      <c r="F34">
        <v>1016.8</v>
      </c>
      <c r="G34">
        <v>1026.5999999999999</v>
      </c>
      <c r="H34" t="s">
        <v>33</v>
      </c>
      <c r="I34" t="s">
        <v>33</v>
      </c>
      <c r="J34" t="s">
        <v>33</v>
      </c>
      <c r="K34">
        <v>896.2</v>
      </c>
      <c r="L34">
        <v>883.1</v>
      </c>
      <c r="M34">
        <v>864.2</v>
      </c>
      <c r="N34">
        <v>846.3</v>
      </c>
      <c r="O34">
        <v>795.9</v>
      </c>
      <c r="P34">
        <v>813</v>
      </c>
      <c r="Q34">
        <v>789.4</v>
      </c>
      <c r="R34">
        <v>761.6</v>
      </c>
      <c r="S34" t="s">
        <v>33</v>
      </c>
      <c r="T34">
        <v>658.2</v>
      </c>
      <c r="U34">
        <f t="shared" si="2"/>
        <v>1056.4000000000001</v>
      </c>
      <c r="V34">
        <f t="shared" si="3"/>
        <v>658.2</v>
      </c>
      <c r="W34">
        <f t="shared" si="4"/>
        <v>879.25384615384621</v>
      </c>
      <c r="X34">
        <f t="shared" si="5"/>
        <v>-22.806742883807754</v>
      </c>
      <c r="Y34">
        <f t="shared" si="6"/>
        <v>864.2</v>
      </c>
      <c r="Z34">
        <v>1000000</v>
      </c>
      <c r="AB34">
        <f t="shared" si="7"/>
        <v>26</v>
      </c>
      <c r="AC34">
        <f t="shared" si="8"/>
        <v>7</v>
      </c>
      <c r="AD34">
        <f t="shared" si="9"/>
        <v>26</v>
      </c>
      <c r="AE34">
        <f t="shared" si="10"/>
        <v>13</v>
      </c>
      <c r="AF34">
        <f t="shared" si="11"/>
        <v>23</v>
      </c>
      <c r="AG34">
        <f t="shared" si="12"/>
        <v>1000000</v>
      </c>
      <c r="AH34">
        <f>model!G164</f>
        <v>1000006.2</v>
      </c>
      <c r="AI34" t="str">
        <f t="shared" si="1"/>
        <v>Portugal</v>
      </c>
    </row>
    <row r="35" spans="1:35" x14ac:dyDescent="0.2">
      <c r="A35" t="s">
        <v>59</v>
      </c>
      <c r="C35" t="s">
        <v>25</v>
      </c>
      <c r="D35">
        <v>1355</v>
      </c>
      <c r="E35">
        <v>1360.9</v>
      </c>
      <c r="F35">
        <v>1333.8</v>
      </c>
      <c r="G35">
        <v>1344.3</v>
      </c>
      <c r="H35">
        <v>1303</v>
      </c>
      <c r="I35">
        <v>1322.7</v>
      </c>
      <c r="J35">
        <v>1284.0999999999999</v>
      </c>
      <c r="K35">
        <v>1265.2</v>
      </c>
      <c r="L35">
        <v>1222.3</v>
      </c>
      <c r="M35">
        <v>1195</v>
      </c>
      <c r="N35">
        <v>1188.5</v>
      </c>
      <c r="O35" t="s">
        <v>33</v>
      </c>
      <c r="P35">
        <v>1126.9000000000001</v>
      </c>
      <c r="Q35">
        <v>1094</v>
      </c>
      <c r="R35">
        <v>1054.2</v>
      </c>
      <c r="S35" t="s">
        <v>33</v>
      </c>
      <c r="T35">
        <v>658.2</v>
      </c>
      <c r="U35">
        <f t="shared" si="2"/>
        <v>1360.9</v>
      </c>
      <c r="V35">
        <f t="shared" si="3"/>
        <v>658.2</v>
      </c>
      <c r="W35">
        <f t="shared" si="4"/>
        <v>1207.2066666666665</v>
      </c>
      <c r="X35">
        <f t="shared" si="5"/>
        <v>-31.723203883495145</v>
      </c>
      <c r="Y35">
        <f t="shared" si="6"/>
        <v>1265.2</v>
      </c>
      <c r="Z35">
        <v>1000000</v>
      </c>
      <c r="AB35">
        <f t="shared" si="7"/>
        <v>35</v>
      </c>
      <c r="AC35">
        <f t="shared" si="8"/>
        <v>7</v>
      </c>
      <c r="AD35">
        <f t="shared" si="9"/>
        <v>36</v>
      </c>
      <c r="AE35">
        <f t="shared" si="10"/>
        <v>5</v>
      </c>
      <c r="AF35">
        <f t="shared" si="11"/>
        <v>37</v>
      </c>
      <c r="AG35">
        <f t="shared" si="12"/>
        <v>1000000</v>
      </c>
      <c r="AH35">
        <f>model!G165</f>
        <v>999996.7</v>
      </c>
      <c r="AI35" t="str">
        <f t="shared" si="1"/>
        <v>Slovak Republic</v>
      </c>
    </row>
    <row r="36" spans="1:35" x14ac:dyDescent="0.2">
      <c r="A36" t="s">
        <v>60</v>
      </c>
      <c r="C36" t="s">
        <v>25</v>
      </c>
      <c r="D36">
        <v>1112</v>
      </c>
      <c r="E36">
        <v>1090.5</v>
      </c>
      <c r="F36">
        <v>1086</v>
      </c>
      <c r="G36">
        <v>1118.3</v>
      </c>
      <c r="H36">
        <v>1036.5999999999999</v>
      </c>
      <c r="I36">
        <v>1034.5</v>
      </c>
      <c r="J36">
        <v>957.1</v>
      </c>
      <c r="K36">
        <v>940.2</v>
      </c>
      <c r="L36">
        <v>894.1</v>
      </c>
      <c r="M36">
        <v>886.9</v>
      </c>
      <c r="N36">
        <v>851.7</v>
      </c>
      <c r="O36">
        <v>832.8</v>
      </c>
      <c r="P36">
        <v>832.5</v>
      </c>
      <c r="Q36">
        <v>813.6</v>
      </c>
      <c r="R36">
        <v>772.2</v>
      </c>
      <c r="S36">
        <v>791.8</v>
      </c>
      <c r="T36">
        <v>658.2</v>
      </c>
      <c r="U36">
        <f t="shared" si="2"/>
        <v>1118.3</v>
      </c>
      <c r="V36">
        <f t="shared" si="3"/>
        <v>658.2</v>
      </c>
      <c r="W36">
        <f t="shared" si="4"/>
        <v>924.05882352941182</v>
      </c>
      <c r="X36">
        <f t="shared" si="5"/>
        <v>-26.502941176470589</v>
      </c>
      <c r="Y36">
        <f t="shared" si="6"/>
        <v>894.1</v>
      </c>
      <c r="Z36">
        <v>1000000</v>
      </c>
      <c r="AB36">
        <f t="shared" si="7"/>
        <v>29</v>
      </c>
      <c r="AC36">
        <f t="shared" si="8"/>
        <v>7</v>
      </c>
      <c r="AD36">
        <f t="shared" si="9"/>
        <v>29</v>
      </c>
      <c r="AE36">
        <f t="shared" si="10"/>
        <v>11</v>
      </c>
      <c r="AF36">
        <f t="shared" si="11"/>
        <v>28</v>
      </c>
      <c r="AG36">
        <f t="shared" si="12"/>
        <v>1000000</v>
      </c>
      <c r="AH36">
        <f>model!G166</f>
        <v>999997.2</v>
      </c>
      <c r="AI36" t="str">
        <f t="shared" si="1"/>
        <v>Slovenia</v>
      </c>
    </row>
    <row r="37" spans="1:35" x14ac:dyDescent="0.2">
      <c r="A37" t="s">
        <v>61</v>
      </c>
      <c r="C37" t="s">
        <v>25</v>
      </c>
      <c r="D37">
        <v>871.3</v>
      </c>
      <c r="E37">
        <v>852.2</v>
      </c>
      <c r="F37">
        <v>849.9</v>
      </c>
      <c r="G37">
        <v>864.8</v>
      </c>
      <c r="H37">
        <v>812</v>
      </c>
      <c r="I37">
        <v>820.7</v>
      </c>
      <c r="J37">
        <v>764.6</v>
      </c>
      <c r="K37">
        <v>769.8</v>
      </c>
      <c r="L37">
        <v>750.7</v>
      </c>
      <c r="M37">
        <v>727.8</v>
      </c>
      <c r="N37">
        <v>704.2</v>
      </c>
      <c r="O37">
        <v>697.2</v>
      </c>
      <c r="P37">
        <v>694.1</v>
      </c>
      <c r="Q37">
        <v>655.8</v>
      </c>
      <c r="R37">
        <v>648.6</v>
      </c>
      <c r="S37">
        <v>674.7</v>
      </c>
      <c r="T37">
        <v>658.2</v>
      </c>
      <c r="U37">
        <f t="shared" si="2"/>
        <v>871.3</v>
      </c>
      <c r="V37">
        <f t="shared" si="3"/>
        <v>648.6</v>
      </c>
      <c r="W37">
        <f t="shared" si="4"/>
        <v>753.9176470588236</v>
      </c>
      <c r="X37">
        <f t="shared" si="5"/>
        <v>-15.20833333333333</v>
      </c>
      <c r="Y37">
        <f t="shared" si="6"/>
        <v>750.7</v>
      </c>
      <c r="Z37">
        <v>1000000</v>
      </c>
      <c r="AB37">
        <f t="shared" si="7"/>
        <v>8</v>
      </c>
      <c r="AC37">
        <f t="shared" si="8"/>
        <v>5</v>
      </c>
      <c r="AD37">
        <f t="shared" si="9"/>
        <v>7</v>
      </c>
      <c r="AE37">
        <f t="shared" si="10"/>
        <v>29</v>
      </c>
      <c r="AF37">
        <f t="shared" si="11"/>
        <v>6</v>
      </c>
      <c r="AG37">
        <f t="shared" si="12"/>
        <v>1000000</v>
      </c>
      <c r="AH37">
        <f>model!G167</f>
        <v>1000023.2</v>
      </c>
      <c r="AI37" t="str">
        <f t="shared" si="1"/>
        <v>Spain</v>
      </c>
    </row>
    <row r="38" spans="1:35" x14ac:dyDescent="0.2">
      <c r="A38" t="s">
        <v>62</v>
      </c>
      <c r="C38" t="s">
        <v>25</v>
      </c>
      <c r="D38">
        <v>879.3</v>
      </c>
      <c r="E38">
        <v>872.2</v>
      </c>
      <c r="F38">
        <v>875.1</v>
      </c>
      <c r="G38">
        <v>850</v>
      </c>
      <c r="H38">
        <v>825.7</v>
      </c>
      <c r="I38">
        <v>818.4</v>
      </c>
      <c r="J38">
        <v>800.6</v>
      </c>
      <c r="K38">
        <v>794.4</v>
      </c>
      <c r="L38">
        <v>783.3</v>
      </c>
      <c r="M38">
        <v>763.6</v>
      </c>
      <c r="N38">
        <v>757</v>
      </c>
      <c r="O38">
        <v>743.5</v>
      </c>
      <c r="P38">
        <v>752.4</v>
      </c>
      <c r="Q38">
        <v>733.9</v>
      </c>
      <c r="R38">
        <v>713.1</v>
      </c>
      <c r="S38">
        <v>727.9</v>
      </c>
      <c r="T38">
        <v>658.2</v>
      </c>
      <c r="U38">
        <f t="shared" si="2"/>
        <v>879.3</v>
      </c>
      <c r="V38">
        <f t="shared" si="3"/>
        <v>658.2</v>
      </c>
      <c r="W38">
        <f t="shared" si="4"/>
        <v>785.21176470588239</v>
      </c>
      <c r="X38">
        <f t="shared" si="5"/>
        <v>-12.174754901960785</v>
      </c>
      <c r="Y38">
        <f t="shared" si="6"/>
        <v>783.3</v>
      </c>
      <c r="Z38">
        <v>1000000</v>
      </c>
      <c r="AB38">
        <f t="shared" si="7"/>
        <v>9</v>
      </c>
      <c r="AC38">
        <f t="shared" si="8"/>
        <v>7</v>
      </c>
      <c r="AD38">
        <f t="shared" si="9"/>
        <v>11</v>
      </c>
      <c r="AE38">
        <f t="shared" si="10"/>
        <v>34</v>
      </c>
      <c r="AF38">
        <f t="shared" si="11"/>
        <v>12</v>
      </c>
      <c r="AG38">
        <f t="shared" si="12"/>
        <v>1000000</v>
      </c>
      <c r="AH38">
        <f>model!G168</f>
        <v>1000005.2</v>
      </c>
      <c r="AI38" t="str">
        <f t="shared" si="1"/>
        <v>Sweden</v>
      </c>
    </row>
    <row r="39" spans="1:35" x14ac:dyDescent="0.2">
      <c r="A39" t="s">
        <v>63</v>
      </c>
      <c r="C39" t="s">
        <v>25</v>
      </c>
      <c r="D39">
        <v>839.2</v>
      </c>
      <c r="E39">
        <v>809.7</v>
      </c>
      <c r="F39">
        <v>789.7</v>
      </c>
      <c r="G39">
        <v>801.7</v>
      </c>
      <c r="H39">
        <v>753.6</v>
      </c>
      <c r="I39">
        <v>749.3</v>
      </c>
      <c r="J39">
        <v>721.2</v>
      </c>
      <c r="K39">
        <v>712.5</v>
      </c>
      <c r="L39">
        <v>696.7</v>
      </c>
      <c r="M39">
        <v>693.7</v>
      </c>
      <c r="N39">
        <v>678.9</v>
      </c>
      <c r="O39">
        <v>667.8</v>
      </c>
      <c r="P39">
        <v>673.7</v>
      </c>
      <c r="Q39">
        <v>667.4</v>
      </c>
      <c r="R39">
        <v>647.6</v>
      </c>
      <c r="S39">
        <v>675</v>
      </c>
      <c r="T39">
        <v>658.2</v>
      </c>
      <c r="U39">
        <f t="shared" si="2"/>
        <v>839.2</v>
      </c>
      <c r="V39">
        <f t="shared" si="3"/>
        <v>647.6</v>
      </c>
      <c r="W39">
        <f t="shared" si="4"/>
        <v>719.75882352941176</v>
      </c>
      <c r="X39">
        <f t="shared" si="5"/>
        <v>-11.231617647058828</v>
      </c>
      <c r="Y39">
        <f t="shared" si="6"/>
        <v>696.7</v>
      </c>
      <c r="Z39">
        <v>1000000</v>
      </c>
      <c r="AB39">
        <f t="shared" si="7"/>
        <v>3</v>
      </c>
      <c r="AC39">
        <f t="shared" si="8"/>
        <v>4</v>
      </c>
      <c r="AD39">
        <f t="shared" si="9"/>
        <v>3</v>
      </c>
      <c r="AE39">
        <f t="shared" si="10"/>
        <v>35</v>
      </c>
      <c r="AF39">
        <f t="shared" si="11"/>
        <v>2</v>
      </c>
      <c r="AG39">
        <f t="shared" si="12"/>
        <v>1000000</v>
      </c>
      <c r="AH39">
        <f>model!G169</f>
        <v>1000032.7</v>
      </c>
      <c r="AI39" t="str">
        <f t="shared" si="1"/>
        <v>Switzerland</v>
      </c>
    </row>
    <row r="40" spans="1:35" x14ac:dyDescent="0.2">
      <c r="A40" t="s">
        <v>64</v>
      </c>
      <c r="C40" t="s">
        <v>25</v>
      </c>
      <c r="D40" t="s">
        <v>33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 t="s">
        <v>33</v>
      </c>
      <c r="K40" t="s">
        <v>33</v>
      </c>
      <c r="L40" t="s">
        <v>33</v>
      </c>
      <c r="M40">
        <v>835.7</v>
      </c>
      <c r="N40">
        <v>832.9</v>
      </c>
      <c r="O40">
        <v>848.6</v>
      </c>
      <c r="P40">
        <v>837.2</v>
      </c>
      <c r="Q40">
        <v>898.4</v>
      </c>
      <c r="R40">
        <v>928.2</v>
      </c>
      <c r="S40">
        <v>928.8</v>
      </c>
      <c r="T40">
        <v>658.2</v>
      </c>
      <c r="U40">
        <f t="shared" si="2"/>
        <v>928.8</v>
      </c>
      <c r="V40">
        <f t="shared" si="3"/>
        <v>658.2</v>
      </c>
      <c r="W40">
        <f t="shared" si="4"/>
        <v>845.99999999999989</v>
      </c>
      <c r="X40">
        <f t="shared" si="5"/>
        <v>-5.5119047619047645</v>
      </c>
      <c r="Y40">
        <f t="shared" si="6"/>
        <v>842.90000000000009</v>
      </c>
      <c r="Z40">
        <v>1000000</v>
      </c>
      <c r="AB40">
        <f t="shared" si="7"/>
        <v>13</v>
      </c>
      <c r="AC40">
        <f t="shared" si="8"/>
        <v>7</v>
      </c>
      <c r="AD40">
        <f t="shared" si="9"/>
        <v>20</v>
      </c>
      <c r="AE40">
        <f t="shared" si="10"/>
        <v>41</v>
      </c>
      <c r="AF40">
        <f t="shared" si="11"/>
        <v>22</v>
      </c>
      <c r="AG40">
        <f t="shared" si="12"/>
        <v>1000000</v>
      </c>
      <c r="AH40">
        <f>model!G170</f>
        <v>999961.2</v>
      </c>
      <c r="AI40" t="str">
        <f t="shared" si="1"/>
        <v>Turkey</v>
      </c>
    </row>
    <row r="41" spans="1:35" x14ac:dyDescent="0.2">
      <c r="A41" t="s">
        <v>65</v>
      </c>
      <c r="C41" t="s">
        <v>25</v>
      </c>
      <c r="D41" t="s">
        <v>33</v>
      </c>
      <c r="E41">
        <v>971.2</v>
      </c>
      <c r="F41">
        <v>967.1</v>
      </c>
      <c r="G41">
        <v>969.4</v>
      </c>
      <c r="H41">
        <v>917.6</v>
      </c>
      <c r="I41">
        <v>898.2</v>
      </c>
      <c r="J41">
        <v>864.9</v>
      </c>
      <c r="K41">
        <v>852.1</v>
      </c>
      <c r="L41">
        <v>845.1</v>
      </c>
      <c r="M41">
        <v>803.2</v>
      </c>
      <c r="N41">
        <v>790.6</v>
      </c>
      <c r="O41">
        <v>762.9</v>
      </c>
      <c r="P41">
        <v>778</v>
      </c>
      <c r="Q41">
        <v>776.4</v>
      </c>
      <c r="R41">
        <v>752.3</v>
      </c>
      <c r="S41">
        <v>782.5</v>
      </c>
      <c r="T41">
        <v>658.2</v>
      </c>
      <c r="U41">
        <f t="shared" si="2"/>
        <v>971.2</v>
      </c>
      <c r="V41">
        <f t="shared" si="3"/>
        <v>658.2</v>
      </c>
      <c r="W41">
        <f t="shared" si="4"/>
        <v>836.85624999999993</v>
      </c>
      <c r="X41">
        <f t="shared" si="5"/>
        <v>-18.13455882352941</v>
      </c>
      <c r="Y41">
        <f t="shared" si="6"/>
        <v>824.15000000000009</v>
      </c>
      <c r="Z41">
        <v>1000000</v>
      </c>
      <c r="AB41">
        <f t="shared" si="7"/>
        <v>17</v>
      </c>
      <c r="AC41">
        <f t="shared" si="8"/>
        <v>7</v>
      </c>
      <c r="AD41">
        <f t="shared" si="9"/>
        <v>16</v>
      </c>
      <c r="AE41">
        <f t="shared" si="10"/>
        <v>19</v>
      </c>
      <c r="AF41">
        <f t="shared" si="11"/>
        <v>17</v>
      </c>
      <c r="AG41">
        <f t="shared" si="12"/>
        <v>1000000</v>
      </c>
      <c r="AH41">
        <f>model!G171</f>
        <v>1000018.2</v>
      </c>
      <c r="AI41" t="str">
        <f t="shared" si="1"/>
        <v>United Kingdom</v>
      </c>
    </row>
    <row r="42" spans="1:35" x14ac:dyDescent="0.2">
      <c r="A42" t="s">
        <v>66</v>
      </c>
      <c r="C42" t="s">
        <v>25</v>
      </c>
      <c r="D42">
        <v>994.6</v>
      </c>
      <c r="E42">
        <v>976.1</v>
      </c>
      <c r="F42">
        <v>964.4</v>
      </c>
      <c r="G42">
        <v>950</v>
      </c>
      <c r="H42">
        <v>912.8</v>
      </c>
      <c r="I42">
        <v>910.3</v>
      </c>
      <c r="J42">
        <v>884.8</v>
      </c>
      <c r="K42">
        <v>872.9</v>
      </c>
      <c r="L42">
        <v>868</v>
      </c>
      <c r="M42">
        <v>838.8</v>
      </c>
      <c r="N42">
        <v>835.3</v>
      </c>
      <c r="O42">
        <v>832</v>
      </c>
      <c r="P42">
        <v>824.1</v>
      </c>
      <c r="Q42">
        <v>826.2</v>
      </c>
      <c r="R42">
        <v>821.9</v>
      </c>
      <c r="S42">
        <v>837.2</v>
      </c>
      <c r="T42">
        <v>658.2</v>
      </c>
      <c r="U42">
        <f t="shared" si="2"/>
        <v>994.6</v>
      </c>
      <c r="V42">
        <f t="shared" si="3"/>
        <v>658.2</v>
      </c>
      <c r="W42">
        <f t="shared" si="4"/>
        <v>871.03529411764703</v>
      </c>
      <c r="X42">
        <f t="shared" si="5"/>
        <v>-14.363480392156861</v>
      </c>
      <c r="Y42">
        <f t="shared" si="6"/>
        <v>868</v>
      </c>
      <c r="Z42">
        <v>1000000</v>
      </c>
      <c r="AB42">
        <f t="shared" si="7"/>
        <v>19</v>
      </c>
      <c r="AC42">
        <f t="shared" si="8"/>
        <v>7</v>
      </c>
      <c r="AD42">
        <f t="shared" si="9"/>
        <v>24</v>
      </c>
      <c r="AE42">
        <f t="shared" si="10"/>
        <v>30</v>
      </c>
      <c r="AF42">
        <f t="shared" si="11"/>
        <v>25</v>
      </c>
      <c r="AG42">
        <f t="shared" si="12"/>
        <v>1000000</v>
      </c>
      <c r="AH42">
        <f>model!G172</f>
        <v>999973.2</v>
      </c>
      <c r="AI42" t="str">
        <f t="shared" si="1"/>
        <v>United States</v>
      </c>
    </row>
    <row r="43" spans="1:35" x14ac:dyDescent="0.2">
      <c r="A43" t="s">
        <v>67</v>
      </c>
      <c r="B43" t="s">
        <v>68</v>
      </c>
      <c r="C43" t="s">
        <v>25</v>
      </c>
      <c r="D43">
        <v>1174.8</v>
      </c>
      <c r="E43">
        <v>1151.5999999999999</v>
      </c>
      <c r="F43">
        <v>1142.0999999999999</v>
      </c>
      <c r="G43">
        <v>1131.5</v>
      </c>
      <c r="H43">
        <v>1124.8</v>
      </c>
      <c r="I43">
        <v>1074.2</v>
      </c>
      <c r="J43">
        <v>1067.5999999999999</v>
      </c>
      <c r="K43">
        <v>1051.2</v>
      </c>
      <c r="L43">
        <v>1045.0999999999999</v>
      </c>
      <c r="M43">
        <v>1042.4000000000001</v>
      </c>
      <c r="N43">
        <v>1052.7</v>
      </c>
      <c r="O43">
        <v>1047.5</v>
      </c>
      <c r="P43">
        <v>1017.6</v>
      </c>
      <c r="Q43">
        <v>1011.2</v>
      </c>
      <c r="R43">
        <v>992.9</v>
      </c>
      <c r="S43">
        <v>1000.9</v>
      </c>
      <c r="T43">
        <v>658.2</v>
      </c>
      <c r="U43">
        <f t="shared" si="2"/>
        <v>1174.8</v>
      </c>
      <c r="V43">
        <f t="shared" si="3"/>
        <v>658.2</v>
      </c>
      <c r="W43">
        <f t="shared" si="4"/>
        <v>1046.2529411764708</v>
      </c>
      <c r="X43">
        <f t="shared" si="5"/>
        <v>-17.72524509803921</v>
      </c>
      <c r="Y43">
        <f t="shared" si="6"/>
        <v>1051.2</v>
      </c>
      <c r="Z43">
        <v>1000000</v>
      </c>
      <c r="AB43">
        <f t="shared" si="7"/>
        <v>32</v>
      </c>
      <c r="AC43">
        <f t="shared" si="8"/>
        <v>7</v>
      </c>
      <c r="AD43">
        <f t="shared" si="9"/>
        <v>32</v>
      </c>
      <c r="AE43">
        <f t="shared" si="10"/>
        <v>20</v>
      </c>
      <c r="AF43">
        <f t="shared" si="11"/>
        <v>32</v>
      </c>
      <c r="AG43">
        <f t="shared" si="12"/>
        <v>1000000</v>
      </c>
      <c r="AH43">
        <f>model!G173</f>
        <v>999958.7</v>
      </c>
      <c r="AI43" t="str">
        <f>B43</f>
        <v xml:space="preserve">  Brazil</v>
      </c>
    </row>
    <row r="44" spans="1:35" x14ac:dyDescent="0.2">
      <c r="B44" t="s">
        <v>69</v>
      </c>
      <c r="C44" t="s">
        <v>25</v>
      </c>
      <c r="D44">
        <v>1110.8</v>
      </c>
      <c r="E44">
        <v>1099.9000000000001</v>
      </c>
      <c r="F44">
        <v>1073.4000000000001</v>
      </c>
      <c r="G44">
        <v>1074.0999999999999</v>
      </c>
      <c r="H44">
        <v>1047</v>
      </c>
      <c r="I44">
        <v>1046</v>
      </c>
      <c r="J44">
        <v>1034.5999999999999</v>
      </c>
      <c r="K44">
        <v>999.4</v>
      </c>
      <c r="L44">
        <v>1005.3</v>
      </c>
      <c r="M44">
        <v>963.5</v>
      </c>
      <c r="N44">
        <v>977.5</v>
      </c>
      <c r="O44">
        <v>923.9</v>
      </c>
      <c r="P44">
        <v>915.7</v>
      </c>
      <c r="Q44">
        <v>907.7</v>
      </c>
      <c r="R44">
        <v>926.7</v>
      </c>
      <c r="S44">
        <v>952.2</v>
      </c>
      <c r="T44">
        <v>658.2</v>
      </c>
      <c r="U44">
        <f t="shared" si="2"/>
        <v>1110.8</v>
      </c>
      <c r="V44">
        <f t="shared" si="3"/>
        <v>658.2</v>
      </c>
      <c r="W44">
        <f t="shared" si="4"/>
        <v>983.28823529411773</v>
      </c>
      <c r="X44">
        <f t="shared" si="5"/>
        <v>-18.158088235294112</v>
      </c>
      <c r="Y44">
        <f t="shared" si="6"/>
        <v>999.4</v>
      </c>
      <c r="Z44">
        <v>1000000</v>
      </c>
      <c r="AB44">
        <f t="shared" si="7"/>
        <v>28</v>
      </c>
      <c r="AC44">
        <f t="shared" si="8"/>
        <v>7</v>
      </c>
      <c r="AD44">
        <f t="shared" si="9"/>
        <v>31</v>
      </c>
      <c r="AE44">
        <f t="shared" si="10"/>
        <v>18</v>
      </c>
      <c r="AF44">
        <f t="shared" si="11"/>
        <v>31</v>
      </c>
      <c r="AG44">
        <f t="shared" si="12"/>
        <v>1000000</v>
      </c>
      <c r="AH44">
        <f>model!G174</f>
        <v>999972.2</v>
      </c>
      <c r="AI44" t="str">
        <f>B44</f>
        <v xml:space="preserve">  Colombia</v>
      </c>
    </row>
    <row r="45" spans="1:35" x14ac:dyDescent="0.2">
      <c r="B45" t="s">
        <v>70</v>
      </c>
      <c r="C45" t="s">
        <v>25</v>
      </c>
      <c r="D45">
        <v>886.3</v>
      </c>
      <c r="E45">
        <v>889.1</v>
      </c>
      <c r="F45">
        <v>808.9</v>
      </c>
      <c r="G45">
        <v>831.1</v>
      </c>
      <c r="H45">
        <v>843.8</v>
      </c>
      <c r="I45">
        <v>767.5</v>
      </c>
      <c r="J45">
        <v>786.8</v>
      </c>
      <c r="K45">
        <v>741.1</v>
      </c>
      <c r="L45">
        <v>735.5</v>
      </c>
      <c r="M45">
        <v>721.3</v>
      </c>
      <c r="N45">
        <v>796</v>
      </c>
      <c r="O45">
        <v>747.3</v>
      </c>
      <c r="P45">
        <v>740</v>
      </c>
      <c r="Q45">
        <v>731.2</v>
      </c>
      <c r="R45">
        <v>743</v>
      </c>
      <c r="S45" t="s">
        <v>33</v>
      </c>
      <c r="T45">
        <v>658.2</v>
      </c>
      <c r="U45">
        <f t="shared" si="2"/>
        <v>889.1</v>
      </c>
      <c r="V45">
        <f t="shared" si="3"/>
        <v>658.2</v>
      </c>
      <c r="W45">
        <f t="shared" si="4"/>
        <v>776.69375000000014</v>
      </c>
      <c r="X45">
        <f t="shared" si="5"/>
        <v>-11.192256365232659</v>
      </c>
      <c r="Y45">
        <f t="shared" si="6"/>
        <v>757.4</v>
      </c>
      <c r="Z45">
        <v>1000000</v>
      </c>
      <c r="AB45">
        <f t="shared" si="7"/>
        <v>10</v>
      </c>
      <c r="AC45">
        <f t="shared" si="8"/>
        <v>7</v>
      </c>
      <c r="AD45">
        <f t="shared" si="9"/>
        <v>9</v>
      </c>
      <c r="AE45">
        <f t="shared" si="10"/>
        <v>36</v>
      </c>
      <c r="AF45">
        <f t="shared" si="11"/>
        <v>8</v>
      </c>
      <c r="AG45">
        <f t="shared" si="12"/>
        <v>1000000</v>
      </c>
      <c r="AH45">
        <f>model!G175</f>
        <v>1000008.2</v>
      </c>
      <c r="AI45" t="str">
        <f>B45</f>
        <v xml:space="preserve">  Costa Rica</v>
      </c>
    </row>
    <row r="46" spans="1:35" x14ac:dyDescent="0.2">
      <c r="B46" t="s">
        <v>71</v>
      </c>
      <c r="C46" t="s">
        <v>25</v>
      </c>
      <c r="D46">
        <v>1889.7</v>
      </c>
      <c r="E46">
        <v>1896.7</v>
      </c>
      <c r="F46">
        <v>1947.1</v>
      </c>
      <c r="G46">
        <v>2020.2</v>
      </c>
      <c r="H46">
        <v>1945.2</v>
      </c>
      <c r="I46">
        <v>1941.4</v>
      </c>
      <c r="J46">
        <v>1818.5</v>
      </c>
      <c r="K46">
        <v>1723</v>
      </c>
      <c r="L46">
        <v>1693.5</v>
      </c>
      <c r="M46">
        <v>1619.6</v>
      </c>
      <c r="N46">
        <v>1601</v>
      </c>
      <c r="O46">
        <v>1488.7</v>
      </c>
      <c r="P46">
        <v>1448.7</v>
      </c>
      <c r="Q46">
        <v>1403.5</v>
      </c>
      <c r="R46" t="s">
        <v>33</v>
      </c>
      <c r="S46" t="s">
        <v>33</v>
      </c>
      <c r="T46">
        <v>658.2</v>
      </c>
      <c r="U46">
        <f t="shared" si="2"/>
        <v>2020.2</v>
      </c>
      <c r="V46">
        <f t="shared" si="3"/>
        <v>658.2</v>
      </c>
      <c r="W46">
        <f t="shared" si="4"/>
        <v>1673</v>
      </c>
      <c r="X46">
        <f t="shared" si="5"/>
        <v>-64.248823781009406</v>
      </c>
      <c r="Y46">
        <f t="shared" si="6"/>
        <v>1723</v>
      </c>
      <c r="Z46">
        <v>1000000</v>
      </c>
      <c r="AB46">
        <f t="shared" si="7"/>
        <v>40</v>
      </c>
      <c r="AC46">
        <f t="shared" si="8"/>
        <v>7</v>
      </c>
      <c r="AD46">
        <f t="shared" si="9"/>
        <v>40</v>
      </c>
      <c r="AE46">
        <f t="shared" si="10"/>
        <v>2</v>
      </c>
      <c r="AF46">
        <f t="shared" si="11"/>
        <v>40</v>
      </c>
      <c r="AG46">
        <f t="shared" si="12"/>
        <v>1000000</v>
      </c>
      <c r="AH46">
        <f>model!G176</f>
        <v>999992.2</v>
      </c>
      <c r="AI46" t="str">
        <f>B46</f>
        <v xml:space="preserve">  Russia</v>
      </c>
    </row>
    <row r="47" spans="1:35" x14ac:dyDescent="0.2">
      <c r="B47" t="s">
        <v>72</v>
      </c>
      <c r="C47" t="s">
        <v>25</v>
      </c>
      <c r="D47">
        <v>2373.1999999999998</v>
      </c>
      <c r="E47">
        <v>2425.9</v>
      </c>
      <c r="F47">
        <v>2471.8000000000002</v>
      </c>
      <c r="G47">
        <v>2621.7</v>
      </c>
      <c r="H47">
        <v>2510.1999999999998</v>
      </c>
      <c r="I47">
        <v>2586.6</v>
      </c>
      <c r="J47">
        <v>2587.3000000000002</v>
      </c>
      <c r="K47">
        <v>2516.6999999999998</v>
      </c>
      <c r="L47">
        <v>2433.8000000000002</v>
      </c>
      <c r="M47">
        <v>2442.8000000000002</v>
      </c>
      <c r="N47">
        <v>2307.1</v>
      </c>
      <c r="O47">
        <v>2218.1</v>
      </c>
      <c r="P47">
        <v>2073.6999999999998</v>
      </c>
      <c r="Q47">
        <v>1920.9</v>
      </c>
      <c r="R47">
        <v>1896.2</v>
      </c>
      <c r="S47">
        <v>1939.7</v>
      </c>
      <c r="T47">
        <v>658.2</v>
      </c>
      <c r="U47">
        <f t="shared" si="2"/>
        <v>2621.7</v>
      </c>
      <c r="V47">
        <f t="shared" si="3"/>
        <v>658.2</v>
      </c>
      <c r="W47">
        <f t="shared" si="4"/>
        <v>2234.3470588235286</v>
      </c>
      <c r="X47">
        <f t="shared" si="5"/>
        <v>-67.565686274509787</v>
      </c>
      <c r="Y47">
        <f t="shared" si="6"/>
        <v>2425.9</v>
      </c>
      <c r="Z47">
        <v>1000000</v>
      </c>
      <c r="AB47">
        <f t="shared" si="7"/>
        <v>41</v>
      </c>
      <c r="AC47">
        <f t="shared" si="8"/>
        <v>7</v>
      </c>
      <c r="AD47">
        <f t="shared" si="9"/>
        <v>41</v>
      </c>
      <c r="AE47">
        <f t="shared" si="10"/>
        <v>1</v>
      </c>
      <c r="AF47">
        <f t="shared" si="11"/>
        <v>41</v>
      </c>
      <c r="AG47">
        <f t="shared" si="12"/>
        <v>1000000</v>
      </c>
      <c r="AH47">
        <f>model!G177</f>
        <v>999992.2</v>
      </c>
      <c r="AI47" t="str">
        <f>B47</f>
        <v xml:space="preserve">  South Africa</v>
      </c>
    </row>
    <row r="48" spans="1:35" x14ac:dyDescent="0.2">
      <c r="A48" t="s">
        <v>73</v>
      </c>
      <c r="Y48" t="e">
        <f t="shared" si="6"/>
        <v>#NUM!</v>
      </c>
      <c r="Z48">
        <v>1000000</v>
      </c>
    </row>
    <row r="49" spans="1:26" x14ac:dyDescent="0.2">
      <c r="A49" t="s">
        <v>74</v>
      </c>
      <c r="Y49" t="e">
        <f t="shared" si="6"/>
        <v>#NUM!</v>
      </c>
      <c r="Z49">
        <v>1000000</v>
      </c>
    </row>
    <row r="50" spans="1:26" x14ac:dyDescent="0.2">
      <c r="A50" t="s">
        <v>75</v>
      </c>
      <c r="B50" t="s">
        <v>76</v>
      </c>
      <c r="Y50" t="e">
        <f t="shared" si="6"/>
        <v>#NUM!</v>
      </c>
      <c r="Z50">
        <v>1000000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workbookViewId="0"/>
  </sheetViews>
  <sheetFormatPr defaultRowHeight="12.75" x14ac:dyDescent="0.2"/>
  <cols>
    <col min="1" max="1" width="12.85546875" bestFit="1" customWidth="1"/>
    <col min="2" max="2" width="20.42578125" bestFit="1" customWidth="1"/>
    <col min="8" max="8" width="25" customWidth="1"/>
  </cols>
  <sheetData>
    <row r="3" spans="1:8" x14ac:dyDescent="0.2">
      <c r="A3" t="s">
        <v>83</v>
      </c>
      <c r="B3" t="s">
        <v>84</v>
      </c>
    </row>
    <row r="4" spans="1:8" x14ac:dyDescent="0.2">
      <c r="A4" s="33" t="s">
        <v>85</v>
      </c>
      <c r="B4" s="34">
        <v>999992.2</v>
      </c>
    </row>
    <row r="5" spans="1:8" x14ac:dyDescent="0.2">
      <c r="A5" s="33" t="s">
        <v>86</v>
      </c>
      <c r="B5" s="34">
        <v>999999.19999999984</v>
      </c>
    </row>
    <row r="6" spans="1:8" x14ac:dyDescent="0.2">
      <c r="A6" s="33" t="s">
        <v>87</v>
      </c>
      <c r="B6" s="34">
        <v>1000004.021428571</v>
      </c>
    </row>
    <row r="7" spans="1:8" x14ac:dyDescent="0.2">
      <c r="A7" s="33" t="s">
        <v>88</v>
      </c>
      <c r="B7" s="34">
        <v>999997.45</v>
      </c>
    </row>
    <row r="8" spans="1:8" x14ac:dyDescent="0.2">
      <c r="A8" s="33" t="s">
        <v>89</v>
      </c>
      <c r="B8" s="34">
        <v>1000017.95</v>
      </c>
    </row>
    <row r="9" spans="1:8" x14ac:dyDescent="0.2">
      <c r="A9" s="33" t="s">
        <v>90</v>
      </c>
      <c r="B9" s="34">
        <v>999973</v>
      </c>
    </row>
    <row r="10" spans="1:8" x14ac:dyDescent="0.2">
      <c r="A10" s="33" t="s">
        <v>91</v>
      </c>
      <c r="B10" s="34">
        <v>999999.95609756105</v>
      </c>
    </row>
    <row r="11" spans="1:8" x14ac:dyDescent="0.2">
      <c r="H1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0" workbookViewId="0"/>
  </sheetViews>
  <sheetFormatPr defaultRowHeight="12.75" x14ac:dyDescent="0.2"/>
  <sheetData>
    <row r="1" spans="1:8" x14ac:dyDescent="0.2">
      <c r="A1" t="s">
        <v>26</v>
      </c>
      <c r="B1" t="s">
        <v>27</v>
      </c>
      <c r="C1" t="s">
        <v>28</v>
      </c>
      <c r="D1" t="s">
        <v>29</v>
      </c>
      <c r="E1" t="s">
        <v>77</v>
      </c>
      <c r="F1" t="s">
        <v>78</v>
      </c>
      <c r="H1" t="s">
        <v>79</v>
      </c>
    </row>
    <row r="2" spans="1:8" x14ac:dyDescent="0.2">
      <c r="A2">
        <v>6</v>
      </c>
      <c r="B2">
        <v>2</v>
      </c>
      <c r="C2">
        <v>4</v>
      </c>
      <c r="D2">
        <v>28</v>
      </c>
      <c r="E2">
        <v>4</v>
      </c>
      <c r="F2">
        <v>1000000</v>
      </c>
      <c r="G2" t="s">
        <v>40</v>
      </c>
      <c r="H2">
        <v>1000034.2</v>
      </c>
    </row>
    <row r="3" spans="1:8" x14ac:dyDescent="0.2">
      <c r="A3">
        <v>3</v>
      </c>
      <c r="B3">
        <v>4</v>
      </c>
      <c r="C3">
        <v>3</v>
      </c>
      <c r="D3">
        <v>35</v>
      </c>
      <c r="E3">
        <v>2</v>
      </c>
      <c r="F3">
        <v>1000000</v>
      </c>
      <c r="G3" t="s">
        <v>63</v>
      </c>
      <c r="H3">
        <v>1000032.7</v>
      </c>
    </row>
    <row r="4" spans="1:8" x14ac:dyDescent="0.2">
      <c r="A4">
        <v>12</v>
      </c>
      <c r="B4">
        <v>7</v>
      </c>
      <c r="C4">
        <v>10</v>
      </c>
      <c r="D4">
        <v>23</v>
      </c>
      <c r="E4">
        <v>11</v>
      </c>
      <c r="F4">
        <v>1000000</v>
      </c>
      <c r="G4" t="s">
        <v>46</v>
      </c>
      <c r="H4">
        <v>1000024.7</v>
      </c>
    </row>
    <row r="5" spans="1:8" x14ac:dyDescent="0.2">
      <c r="A5">
        <v>8</v>
      </c>
      <c r="B5">
        <v>5</v>
      </c>
      <c r="C5">
        <v>7</v>
      </c>
      <c r="D5">
        <v>29</v>
      </c>
      <c r="E5">
        <v>6</v>
      </c>
      <c r="F5">
        <v>1000000</v>
      </c>
      <c r="G5" t="s">
        <v>61</v>
      </c>
      <c r="H5">
        <v>1000023.2</v>
      </c>
    </row>
    <row r="6" spans="1:8" x14ac:dyDescent="0.2">
      <c r="A6">
        <v>21</v>
      </c>
      <c r="B6">
        <v>7</v>
      </c>
      <c r="C6">
        <v>13</v>
      </c>
      <c r="D6">
        <v>16</v>
      </c>
      <c r="E6">
        <v>10</v>
      </c>
      <c r="F6">
        <v>1000000</v>
      </c>
      <c r="G6" t="s">
        <v>52</v>
      </c>
      <c r="H6">
        <v>1000022.7</v>
      </c>
    </row>
    <row r="7" spans="1:8" x14ac:dyDescent="0.2">
      <c r="A7">
        <v>7</v>
      </c>
      <c r="B7">
        <v>6</v>
      </c>
      <c r="C7">
        <v>5</v>
      </c>
      <c r="D7">
        <v>33</v>
      </c>
      <c r="E7">
        <v>5</v>
      </c>
      <c r="F7">
        <v>1000000</v>
      </c>
      <c r="G7" t="s">
        <v>47</v>
      </c>
      <c r="H7">
        <v>1000022.2</v>
      </c>
    </row>
    <row r="8" spans="1:8" x14ac:dyDescent="0.2">
      <c r="A8">
        <v>4</v>
      </c>
      <c r="B8">
        <v>7</v>
      </c>
      <c r="C8">
        <v>8</v>
      </c>
      <c r="D8">
        <v>32</v>
      </c>
      <c r="E8">
        <v>7</v>
      </c>
      <c r="F8">
        <v>1000000</v>
      </c>
      <c r="G8" t="s">
        <v>34</v>
      </c>
      <c r="H8">
        <v>1000021.7</v>
      </c>
    </row>
    <row r="9" spans="1:8" x14ac:dyDescent="0.2">
      <c r="A9">
        <v>1</v>
      </c>
      <c r="B9">
        <v>1</v>
      </c>
      <c r="C9">
        <v>1</v>
      </c>
      <c r="D9">
        <v>40</v>
      </c>
      <c r="E9">
        <v>1</v>
      </c>
      <c r="F9">
        <v>1000000</v>
      </c>
      <c r="G9" t="s">
        <v>48</v>
      </c>
      <c r="H9">
        <v>1000021.7</v>
      </c>
    </row>
    <row r="10" spans="1:8" x14ac:dyDescent="0.2">
      <c r="A10">
        <v>2</v>
      </c>
      <c r="B10">
        <v>3</v>
      </c>
      <c r="C10">
        <v>2</v>
      </c>
      <c r="D10">
        <v>39</v>
      </c>
      <c r="E10">
        <v>3</v>
      </c>
      <c r="F10">
        <v>1000000</v>
      </c>
      <c r="G10" t="s">
        <v>30</v>
      </c>
      <c r="H10">
        <v>1000018.2</v>
      </c>
    </row>
    <row r="11" spans="1:8" x14ac:dyDescent="0.2">
      <c r="A11">
        <v>17</v>
      </c>
      <c r="B11">
        <v>7</v>
      </c>
      <c r="C11">
        <v>16</v>
      </c>
      <c r="D11">
        <v>19</v>
      </c>
      <c r="E11">
        <v>17</v>
      </c>
      <c r="F11">
        <v>1000000</v>
      </c>
      <c r="G11" t="s">
        <v>65</v>
      </c>
      <c r="H11">
        <v>1000018.2</v>
      </c>
    </row>
    <row r="12" spans="1:8" x14ac:dyDescent="0.2">
      <c r="A12">
        <v>11</v>
      </c>
      <c r="B12">
        <v>7</v>
      </c>
      <c r="C12">
        <v>12</v>
      </c>
      <c r="D12">
        <v>27</v>
      </c>
      <c r="E12">
        <v>13</v>
      </c>
      <c r="F12">
        <v>1000000</v>
      </c>
      <c r="G12" t="s">
        <v>55</v>
      </c>
      <c r="H12">
        <v>1000017.7</v>
      </c>
    </row>
    <row r="13" spans="1:8" x14ac:dyDescent="0.2">
      <c r="A13">
        <v>20</v>
      </c>
      <c r="B13">
        <v>7</v>
      </c>
      <c r="C13">
        <v>17</v>
      </c>
      <c r="D13">
        <v>17</v>
      </c>
      <c r="E13">
        <v>16</v>
      </c>
      <c r="F13">
        <v>1000000</v>
      </c>
      <c r="G13" t="s">
        <v>54</v>
      </c>
      <c r="H13">
        <v>1000017.2</v>
      </c>
    </row>
    <row r="14" spans="1:8" x14ac:dyDescent="0.2">
      <c r="A14">
        <v>30</v>
      </c>
      <c r="B14">
        <v>7</v>
      </c>
      <c r="C14">
        <v>22</v>
      </c>
      <c r="D14">
        <v>7</v>
      </c>
      <c r="E14">
        <v>18</v>
      </c>
      <c r="F14">
        <v>1000000</v>
      </c>
      <c r="G14" t="s">
        <v>49</v>
      </c>
      <c r="H14">
        <v>1000014.7</v>
      </c>
    </row>
    <row r="15" spans="1:8" x14ac:dyDescent="0.2">
      <c r="A15">
        <v>14</v>
      </c>
      <c r="B15">
        <v>7</v>
      </c>
      <c r="C15">
        <v>14</v>
      </c>
      <c r="D15">
        <v>26</v>
      </c>
      <c r="E15">
        <v>14</v>
      </c>
      <c r="F15">
        <v>1000000</v>
      </c>
      <c r="G15" t="s">
        <v>56</v>
      </c>
      <c r="H15">
        <v>1000012.7</v>
      </c>
    </row>
    <row r="16" spans="1:8" x14ac:dyDescent="0.2">
      <c r="A16">
        <v>15</v>
      </c>
      <c r="B16">
        <v>7</v>
      </c>
      <c r="C16">
        <v>15</v>
      </c>
      <c r="D16">
        <v>25</v>
      </c>
      <c r="E16">
        <v>15</v>
      </c>
      <c r="F16">
        <v>1000000</v>
      </c>
      <c r="G16" t="s">
        <v>31</v>
      </c>
      <c r="H16">
        <v>1000010.7</v>
      </c>
    </row>
    <row r="17" spans="1:8" x14ac:dyDescent="0.2">
      <c r="A17">
        <v>10</v>
      </c>
      <c r="B17">
        <v>7</v>
      </c>
      <c r="C17">
        <v>9</v>
      </c>
      <c r="D17">
        <v>36</v>
      </c>
      <c r="E17">
        <v>8</v>
      </c>
      <c r="F17">
        <v>1000000</v>
      </c>
      <c r="G17" t="s">
        <v>70</v>
      </c>
      <c r="H17">
        <v>1000008.2</v>
      </c>
    </row>
    <row r="18" spans="1:8" x14ac:dyDescent="0.2">
      <c r="A18">
        <v>26</v>
      </c>
      <c r="B18">
        <v>7</v>
      </c>
      <c r="C18">
        <v>26</v>
      </c>
      <c r="D18">
        <v>13</v>
      </c>
      <c r="E18">
        <v>23</v>
      </c>
      <c r="F18">
        <v>1000000</v>
      </c>
      <c r="G18" t="s">
        <v>58</v>
      </c>
      <c r="H18">
        <v>1000006.2</v>
      </c>
    </row>
    <row r="19" spans="1:8" x14ac:dyDescent="0.2">
      <c r="A19">
        <v>18</v>
      </c>
      <c r="B19">
        <v>7</v>
      </c>
      <c r="C19">
        <v>21</v>
      </c>
      <c r="D19">
        <v>22</v>
      </c>
      <c r="E19">
        <v>21</v>
      </c>
      <c r="F19">
        <v>1000000</v>
      </c>
      <c r="G19" t="s">
        <v>32</v>
      </c>
      <c r="H19">
        <v>1000005.2</v>
      </c>
    </row>
    <row r="20" spans="1:8" x14ac:dyDescent="0.2">
      <c r="A20">
        <v>9</v>
      </c>
      <c r="B20">
        <v>7</v>
      </c>
      <c r="C20">
        <v>11</v>
      </c>
      <c r="D20">
        <v>34</v>
      </c>
      <c r="E20">
        <v>12</v>
      </c>
      <c r="F20">
        <v>1000000</v>
      </c>
      <c r="G20" t="s">
        <v>62</v>
      </c>
      <c r="H20">
        <v>1000005.2</v>
      </c>
    </row>
    <row r="21" spans="1:8" x14ac:dyDescent="0.2">
      <c r="A21">
        <v>25</v>
      </c>
      <c r="B21">
        <v>7</v>
      </c>
      <c r="C21">
        <v>25</v>
      </c>
      <c r="D21">
        <v>14</v>
      </c>
      <c r="E21">
        <v>27</v>
      </c>
      <c r="F21">
        <v>1000000</v>
      </c>
      <c r="G21" t="s">
        <v>42</v>
      </c>
      <c r="H21">
        <v>1000003.2</v>
      </c>
    </row>
    <row r="22" spans="1:8" x14ac:dyDescent="0.2">
      <c r="A22">
        <v>22</v>
      </c>
      <c r="B22">
        <v>7</v>
      </c>
      <c r="C22">
        <v>18</v>
      </c>
      <c r="D22">
        <v>21</v>
      </c>
      <c r="E22">
        <v>19</v>
      </c>
      <c r="F22">
        <v>1000000</v>
      </c>
      <c r="G22" t="s">
        <v>39</v>
      </c>
      <c r="H22">
        <v>1000002.7</v>
      </c>
    </row>
    <row r="23" spans="1:8" x14ac:dyDescent="0.2">
      <c r="A23">
        <v>5</v>
      </c>
      <c r="B23">
        <v>7</v>
      </c>
      <c r="C23">
        <v>6</v>
      </c>
      <c r="D23">
        <v>38</v>
      </c>
      <c r="E23">
        <v>9</v>
      </c>
      <c r="F23">
        <v>1000000</v>
      </c>
      <c r="G23" t="s">
        <v>44</v>
      </c>
      <c r="H23">
        <v>1000002.2</v>
      </c>
    </row>
    <row r="24" spans="1:8" x14ac:dyDescent="0.2">
      <c r="A24">
        <v>37</v>
      </c>
      <c r="B24">
        <v>7</v>
      </c>
      <c r="C24">
        <v>35</v>
      </c>
      <c r="D24">
        <v>3</v>
      </c>
      <c r="E24">
        <v>35</v>
      </c>
      <c r="F24">
        <v>1000000</v>
      </c>
      <c r="G24" t="s">
        <v>38</v>
      </c>
      <c r="H24">
        <v>999997.7</v>
      </c>
    </row>
    <row r="25" spans="1:8" x14ac:dyDescent="0.2">
      <c r="A25">
        <v>29</v>
      </c>
      <c r="B25">
        <v>7</v>
      </c>
      <c r="C25">
        <v>29</v>
      </c>
      <c r="D25">
        <v>11</v>
      </c>
      <c r="E25">
        <v>28</v>
      </c>
      <c r="F25">
        <v>1000000</v>
      </c>
      <c r="G25" t="s">
        <v>60</v>
      </c>
      <c r="H25">
        <v>999997.2</v>
      </c>
    </row>
    <row r="26" spans="1:8" x14ac:dyDescent="0.2">
      <c r="A26">
        <v>35</v>
      </c>
      <c r="B26">
        <v>7</v>
      </c>
      <c r="C26">
        <v>36</v>
      </c>
      <c r="D26">
        <v>5</v>
      </c>
      <c r="E26">
        <v>37</v>
      </c>
      <c r="F26">
        <v>1000000</v>
      </c>
      <c r="G26" t="s">
        <v>59</v>
      </c>
      <c r="H26">
        <v>999996.7</v>
      </c>
    </row>
    <row r="27" spans="1:8" x14ac:dyDescent="0.2">
      <c r="A27">
        <v>27</v>
      </c>
      <c r="B27">
        <v>7</v>
      </c>
      <c r="C27">
        <v>28</v>
      </c>
      <c r="D27">
        <v>15</v>
      </c>
      <c r="E27">
        <v>29</v>
      </c>
      <c r="F27">
        <v>1000000</v>
      </c>
      <c r="G27" t="s">
        <v>37</v>
      </c>
      <c r="H27">
        <v>999995.2</v>
      </c>
    </row>
    <row r="28" spans="1:8" x14ac:dyDescent="0.2">
      <c r="A28">
        <v>31</v>
      </c>
      <c r="B28">
        <v>7</v>
      </c>
      <c r="C28">
        <v>27</v>
      </c>
      <c r="D28">
        <v>12</v>
      </c>
      <c r="E28">
        <v>24</v>
      </c>
      <c r="F28">
        <v>1000000</v>
      </c>
      <c r="G28" t="s">
        <v>45</v>
      </c>
      <c r="H28">
        <v>999994.7</v>
      </c>
    </row>
    <row r="29" spans="1:8" x14ac:dyDescent="0.2">
      <c r="A29">
        <v>40</v>
      </c>
      <c r="B29">
        <v>7</v>
      </c>
      <c r="C29">
        <v>40</v>
      </c>
      <c r="D29">
        <v>2</v>
      </c>
      <c r="E29">
        <v>40</v>
      </c>
      <c r="F29">
        <v>1000000</v>
      </c>
      <c r="G29" t="s">
        <v>71</v>
      </c>
      <c r="H29">
        <v>999992.2</v>
      </c>
    </row>
    <row r="30" spans="1:8" x14ac:dyDescent="0.2">
      <c r="A30">
        <v>41</v>
      </c>
      <c r="B30">
        <v>7</v>
      </c>
      <c r="C30">
        <v>41</v>
      </c>
      <c r="D30">
        <v>1</v>
      </c>
      <c r="E30">
        <v>41</v>
      </c>
      <c r="F30">
        <v>1000000</v>
      </c>
      <c r="G30" t="s">
        <v>72</v>
      </c>
      <c r="H30">
        <v>999992.2</v>
      </c>
    </row>
    <row r="31" spans="1:8" x14ac:dyDescent="0.2">
      <c r="A31">
        <v>38</v>
      </c>
      <c r="B31">
        <v>7</v>
      </c>
      <c r="C31">
        <v>37</v>
      </c>
      <c r="D31">
        <v>6</v>
      </c>
      <c r="E31">
        <v>36</v>
      </c>
      <c r="F31">
        <v>1000000</v>
      </c>
      <c r="G31" t="s">
        <v>43</v>
      </c>
      <c r="H31">
        <v>999988.7</v>
      </c>
    </row>
    <row r="32" spans="1:8" x14ac:dyDescent="0.2">
      <c r="A32">
        <v>39</v>
      </c>
      <c r="B32">
        <v>7</v>
      </c>
      <c r="C32">
        <v>39</v>
      </c>
      <c r="D32">
        <v>4</v>
      </c>
      <c r="E32">
        <v>39</v>
      </c>
      <c r="F32">
        <v>1000000</v>
      </c>
      <c r="G32" t="s">
        <v>50</v>
      </c>
      <c r="H32">
        <v>999986.7</v>
      </c>
    </row>
    <row r="33" spans="1:8" x14ac:dyDescent="0.2">
      <c r="A33">
        <v>16</v>
      </c>
      <c r="B33">
        <v>7</v>
      </c>
      <c r="C33">
        <v>19</v>
      </c>
      <c r="D33">
        <v>31</v>
      </c>
      <c r="E33">
        <v>20</v>
      </c>
      <c r="F33">
        <v>1000000</v>
      </c>
      <c r="G33" t="s">
        <v>41</v>
      </c>
      <c r="H33">
        <v>999985.2</v>
      </c>
    </row>
    <row r="34" spans="1:8" x14ac:dyDescent="0.2">
      <c r="A34">
        <v>33</v>
      </c>
      <c r="B34">
        <v>7</v>
      </c>
      <c r="C34">
        <v>33</v>
      </c>
      <c r="D34">
        <v>8</v>
      </c>
      <c r="E34">
        <v>33</v>
      </c>
      <c r="F34">
        <v>1000000</v>
      </c>
      <c r="G34" t="s">
        <v>36</v>
      </c>
      <c r="H34">
        <v>999984.7</v>
      </c>
    </row>
    <row r="35" spans="1:8" x14ac:dyDescent="0.2">
      <c r="A35">
        <v>34</v>
      </c>
      <c r="B35">
        <v>7</v>
      </c>
      <c r="C35">
        <v>34</v>
      </c>
      <c r="D35">
        <v>9</v>
      </c>
      <c r="E35">
        <v>34</v>
      </c>
      <c r="F35">
        <v>1000000</v>
      </c>
      <c r="G35" t="s">
        <v>57</v>
      </c>
      <c r="H35">
        <v>999980.7</v>
      </c>
    </row>
    <row r="36" spans="1:8" x14ac:dyDescent="0.2">
      <c r="A36">
        <v>23</v>
      </c>
      <c r="B36">
        <v>7</v>
      </c>
      <c r="C36">
        <v>23</v>
      </c>
      <c r="D36">
        <v>24</v>
      </c>
      <c r="E36">
        <v>26</v>
      </c>
      <c r="F36">
        <v>1000000</v>
      </c>
      <c r="G36" t="s">
        <v>35</v>
      </c>
      <c r="H36">
        <v>999980.2</v>
      </c>
    </row>
    <row r="37" spans="1:8" x14ac:dyDescent="0.2">
      <c r="A37">
        <v>19</v>
      </c>
      <c r="B37">
        <v>7</v>
      </c>
      <c r="C37">
        <v>24</v>
      </c>
      <c r="D37">
        <v>30</v>
      </c>
      <c r="E37">
        <v>25</v>
      </c>
      <c r="F37">
        <v>1000000</v>
      </c>
      <c r="G37" t="s">
        <v>66</v>
      </c>
      <c r="H37">
        <v>999973.2</v>
      </c>
    </row>
    <row r="38" spans="1:8" x14ac:dyDescent="0.2">
      <c r="A38">
        <v>28</v>
      </c>
      <c r="B38">
        <v>7</v>
      </c>
      <c r="C38">
        <v>31</v>
      </c>
      <c r="D38">
        <v>18</v>
      </c>
      <c r="E38">
        <v>31</v>
      </c>
      <c r="F38">
        <v>1000000</v>
      </c>
      <c r="G38" t="s">
        <v>69</v>
      </c>
      <c r="H38">
        <v>999972.2</v>
      </c>
    </row>
    <row r="39" spans="1:8" x14ac:dyDescent="0.2">
      <c r="A39">
        <v>36</v>
      </c>
      <c r="B39">
        <v>7</v>
      </c>
      <c r="C39">
        <v>38</v>
      </c>
      <c r="D39">
        <v>10</v>
      </c>
      <c r="E39">
        <v>38</v>
      </c>
      <c r="F39">
        <v>1000000</v>
      </c>
      <c r="G39" t="s">
        <v>51</v>
      </c>
      <c r="H39">
        <v>999969.7</v>
      </c>
    </row>
    <row r="40" spans="1:8" x14ac:dyDescent="0.2">
      <c r="A40">
        <v>13</v>
      </c>
      <c r="B40">
        <v>7</v>
      </c>
      <c r="C40">
        <v>20</v>
      </c>
      <c r="D40">
        <v>41</v>
      </c>
      <c r="E40">
        <v>22</v>
      </c>
      <c r="F40">
        <v>1000000</v>
      </c>
      <c r="G40" t="s">
        <v>64</v>
      </c>
      <c r="H40">
        <v>999961.2</v>
      </c>
    </row>
    <row r="41" spans="1:8" x14ac:dyDescent="0.2">
      <c r="A41">
        <v>32</v>
      </c>
      <c r="B41">
        <v>7</v>
      </c>
      <c r="C41">
        <v>32</v>
      </c>
      <c r="D41">
        <v>20</v>
      </c>
      <c r="E41">
        <v>32</v>
      </c>
      <c r="F41">
        <v>1000000</v>
      </c>
      <c r="G41" t="s">
        <v>68</v>
      </c>
      <c r="H41">
        <v>999958.7</v>
      </c>
    </row>
    <row r="42" spans="1:8" x14ac:dyDescent="0.2">
      <c r="A42">
        <v>24</v>
      </c>
      <c r="B42">
        <v>7</v>
      </c>
      <c r="C42">
        <v>30</v>
      </c>
      <c r="D42">
        <v>37</v>
      </c>
      <c r="E42">
        <v>30</v>
      </c>
      <c r="F42">
        <v>1000000</v>
      </c>
      <c r="G42" t="s">
        <v>53</v>
      </c>
      <c r="H42">
        <v>999945.7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46"/>
  <sheetViews>
    <sheetView workbookViewId="0"/>
  </sheetViews>
  <sheetFormatPr defaultRowHeight="12.75" x14ac:dyDescent="0.2"/>
  <cols>
    <col min="8" max="8" width="12.85546875" bestFit="1" customWidth="1"/>
    <col min="9" max="9" width="20.42578125" bestFit="1" customWidth="1"/>
  </cols>
  <sheetData>
    <row r="5" spans="3:10" x14ac:dyDescent="0.2">
      <c r="C5" t="s">
        <v>79</v>
      </c>
      <c r="D5" t="s">
        <v>24</v>
      </c>
      <c r="E5" t="s">
        <v>93</v>
      </c>
      <c r="H5" t="s">
        <v>83</v>
      </c>
      <c r="I5" t="s">
        <v>84</v>
      </c>
      <c r="J5" t="s">
        <v>94</v>
      </c>
    </row>
    <row r="6" spans="3:10" x14ac:dyDescent="0.2">
      <c r="C6">
        <v>1000034.2</v>
      </c>
      <c r="D6" t="s">
        <v>40</v>
      </c>
      <c r="E6" t="s">
        <v>87</v>
      </c>
      <c r="H6" s="33" t="s">
        <v>95</v>
      </c>
      <c r="I6" s="35">
        <v>999992.2</v>
      </c>
      <c r="J6">
        <f t="shared" ref="J6:J11" si="0">RANK(I6,I$6:I$11,0)</f>
        <v>5</v>
      </c>
    </row>
    <row r="7" spans="3:10" x14ac:dyDescent="0.2">
      <c r="C7">
        <v>1000032.7</v>
      </c>
      <c r="D7" t="s">
        <v>63</v>
      </c>
      <c r="E7" t="s">
        <v>87</v>
      </c>
      <c r="H7" s="33" t="s">
        <v>96</v>
      </c>
      <c r="I7" s="35">
        <v>999999.19999999984</v>
      </c>
      <c r="J7">
        <f t="shared" si="0"/>
        <v>3</v>
      </c>
    </row>
    <row r="8" spans="3:10" x14ac:dyDescent="0.2">
      <c r="C8">
        <v>1000024.7</v>
      </c>
      <c r="D8" t="s">
        <v>46</v>
      </c>
      <c r="E8" t="s">
        <v>87</v>
      </c>
      <c r="H8" s="33" t="s">
        <v>97</v>
      </c>
      <c r="I8" s="35">
        <v>1000004.021428571</v>
      </c>
      <c r="J8">
        <f t="shared" si="0"/>
        <v>2</v>
      </c>
    </row>
    <row r="9" spans="3:10" x14ac:dyDescent="0.2">
      <c r="C9">
        <v>1000023.2</v>
      </c>
      <c r="D9" t="s">
        <v>61</v>
      </c>
      <c r="E9" t="s">
        <v>87</v>
      </c>
      <c r="H9" s="33" t="s">
        <v>98</v>
      </c>
      <c r="I9" s="35">
        <v>999997.45</v>
      </c>
      <c r="J9">
        <f t="shared" si="0"/>
        <v>4</v>
      </c>
    </row>
    <row r="10" spans="3:10" x14ac:dyDescent="0.2">
      <c r="C10">
        <v>1000022.7</v>
      </c>
      <c r="D10" t="s">
        <v>52</v>
      </c>
      <c r="E10" t="s">
        <v>87</v>
      </c>
      <c r="H10" s="33" t="s">
        <v>30</v>
      </c>
      <c r="I10" s="35">
        <v>1000017.95</v>
      </c>
      <c r="J10">
        <f t="shared" si="0"/>
        <v>1</v>
      </c>
    </row>
    <row r="11" spans="3:10" x14ac:dyDescent="0.2">
      <c r="C11">
        <v>1000022.2</v>
      </c>
      <c r="D11" t="s">
        <v>47</v>
      </c>
      <c r="E11" t="s">
        <v>87</v>
      </c>
      <c r="H11" s="33" t="s">
        <v>99</v>
      </c>
      <c r="I11" s="35">
        <v>999973</v>
      </c>
      <c r="J11">
        <f t="shared" si="0"/>
        <v>6</v>
      </c>
    </row>
    <row r="12" spans="3:10" x14ac:dyDescent="0.2">
      <c r="C12">
        <v>1000021.7</v>
      </c>
      <c r="D12" t="s">
        <v>34</v>
      </c>
      <c r="E12" t="s">
        <v>88</v>
      </c>
      <c r="H12" s="33" t="s">
        <v>91</v>
      </c>
      <c r="I12" s="35">
        <v>999999.95609756105</v>
      </c>
    </row>
    <row r="13" spans="3:10" x14ac:dyDescent="0.2">
      <c r="C13">
        <v>1000021.7</v>
      </c>
      <c r="D13" t="s">
        <v>48</v>
      </c>
      <c r="E13" t="s">
        <v>86</v>
      </c>
    </row>
    <row r="14" spans="3:10" x14ac:dyDescent="0.2">
      <c r="C14">
        <v>1000018.2</v>
      </c>
      <c r="D14" t="s">
        <v>30</v>
      </c>
      <c r="E14" t="s">
        <v>89</v>
      </c>
    </row>
    <row r="15" spans="3:10" x14ac:dyDescent="0.2">
      <c r="C15">
        <v>1000018.2</v>
      </c>
      <c r="D15" t="s">
        <v>65</v>
      </c>
      <c r="E15" t="s">
        <v>87</v>
      </c>
    </row>
    <row r="16" spans="3:10" x14ac:dyDescent="0.2">
      <c r="C16">
        <v>1000017.7</v>
      </c>
      <c r="D16" t="s">
        <v>55</v>
      </c>
      <c r="E16" t="s">
        <v>89</v>
      </c>
    </row>
    <row r="17" spans="3:5" x14ac:dyDescent="0.2">
      <c r="C17">
        <v>1000017.2</v>
      </c>
      <c r="D17" t="s">
        <v>54</v>
      </c>
      <c r="E17" t="s">
        <v>87</v>
      </c>
    </row>
    <row r="18" spans="3:5" x14ac:dyDescent="0.2">
      <c r="C18">
        <v>1000014.7</v>
      </c>
      <c r="D18" t="s">
        <v>49</v>
      </c>
      <c r="E18" t="s">
        <v>86</v>
      </c>
    </row>
    <row r="19" spans="3:5" x14ac:dyDescent="0.2">
      <c r="C19">
        <v>1000012.7</v>
      </c>
      <c r="D19" t="s">
        <v>56</v>
      </c>
      <c r="E19" t="s">
        <v>87</v>
      </c>
    </row>
    <row r="20" spans="3:5" x14ac:dyDescent="0.2">
      <c r="C20">
        <v>1000010.7</v>
      </c>
      <c r="D20" t="s">
        <v>31</v>
      </c>
      <c r="E20" t="s">
        <v>87</v>
      </c>
    </row>
    <row r="21" spans="3:5" x14ac:dyDescent="0.2">
      <c r="C21">
        <v>1000008.2</v>
      </c>
      <c r="D21" t="s">
        <v>70</v>
      </c>
      <c r="E21" t="s">
        <v>90</v>
      </c>
    </row>
    <row r="22" spans="3:5" x14ac:dyDescent="0.2">
      <c r="C22">
        <v>1000006.2</v>
      </c>
      <c r="D22" t="s">
        <v>58</v>
      </c>
      <c r="E22" t="s">
        <v>87</v>
      </c>
    </row>
    <row r="23" spans="3:5" x14ac:dyDescent="0.2">
      <c r="C23">
        <v>1000005.2</v>
      </c>
      <c r="D23" t="s">
        <v>32</v>
      </c>
      <c r="E23" t="s">
        <v>87</v>
      </c>
    </row>
    <row r="24" spans="3:5" x14ac:dyDescent="0.2">
      <c r="C24">
        <v>1000005.2</v>
      </c>
      <c r="D24" t="s">
        <v>62</v>
      </c>
      <c r="E24" t="s">
        <v>87</v>
      </c>
    </row>
    <row r="25" spans="3:5" x14ac:dyDescent="0.2">
      <c r="C25">
        <v>1000003.2</v>
      </c>
      <c r="D25" t="s">
        <v>42</v>
      </c>
      <c r="E25" t="s">
        <v>87</v>
      </c>
    </row>
    <row r="26" spans="3:5" x14ac:dyDescent="0.2">
      <c r="C26">
        <v>1000002.7</v>
      </c>
      <c r="D26" t="s">
        <v>39</v>
      </c>
      <c r="E26" t="s">
        <v>87</v>
      </c>
    </row>
    <row r="27" spans="3:5" x14ac:dyDescent="0.2">
      <c r="C27">
        <v>1000002.2</v>
      </c>
      <c r="D27" t="s">
        <v>44</v>
      </c>
      <c r="E27" t="s">
        <v>87</v>
      </c>
    </row>
    <row r="28" spans="3:5" x14ac:dyDescent="0.2">
      <c r="C28">
        <v>999997.7</v>
      </c>
      <c r="D28" t="s">
        <v>38</v>
      </c>
      <c r="E28" t="s">
        <v>87</v>
      </c>
    </row>
    <row r="29" spans="3:5" x14ac:dyDescent="0.2">
      <c r="C29">
        <v>999997.2</v>
      </c>
      <c r="D29" t="s">
        <v>60</v>
      </c>
      <c r="E29" t="s">
        <v>87</v>
      </c>
    </row>
    <row r="30" spans="3:5" x14ac:dyDescent="0.2">
      <c r="C30">
        <v>999996.7</v>
      </c>
      <c r="D30" t="s">
        <v>59</v>
      </c>
      <c r="E30" t="s">
        <v>87</v>
      </c>
    </row>
    <row r="31" spans="3:5" x14ac:dyDescent="0.2">
      <c r="C31">
        <v>999995.2</v>
      </c>
      <c r="D31" t="s">
        <v>37</v>
      </c>
      <c r="E31" t="s">
        <v>87</v>
      </c>
    </row>
    <row r="32" spans="3:5" x14ac:dyDescent="0.2">
      <c r="C32">
        <v>999994.7</v>
      </c>
      <c r="D32" t="s">
        <v>45</v>
      </c>
      <c r="E32" t="s">
        <v>87</v>
      </c>
    </row>
    <row r="33" spans="3:5" x14ac:dyDescent="0.2">
      <c r="C33">
        <v>999992.2</v>
      </c>
      <c r="D33" t="s">
        <v>71</v>
      </c>
      <c r="E33" t="s">
        <v>87</v>
      </c>
    </row>
    <row r="34" spans="3:5" x14ac:dyDescent="0.2">
      <c r="C34">
        <v>999992.2</v>
      </c>
      <c r="D34" t="s">
        <v>72</v>
      </c>
      <c r="E34" t="s">
        <v>85</v>
      </c>
    </row>
    <row r="35" spans="3:5" x14ac:dyDescent="0.2">
      <c r="C35">
        <v>999988.7</v>
      </c>
      <c r="D35" t="s">
        <v>43</v>
      </c>
      <c r="E35" t="s">
        <v>87</v>
      </c>
    </row>
    <row r="36" spans="3:5" x14ac:dyDescent="0.2">
      <c r="C36">
        <v>999986.7</v>
      </c>
      <c r="D36" t="s">
        <v>50</v>
      </c>
      <c r="E36" t="s">
        <v>87</v>
      </c>
    </row>
    <row r="37" spans="3:5" x14ac:dyDescent="0.2">
      <c r="C37">
        <v>999985.2</v>
      </c>
      <c r="D37" t="s">
        <v>41</v>
      </c>
      <c r="E37" t="s">
        <v>87</v>
      </c>
    </row>
    <row r="38" spans="3:5" x14ac:dyDescent="0.2">
      <c r="C38">
        <v>999984.7</v>
      </c>
      <c r="D38" t="s">
        <v>36</v>
      </c>
      <c r="E38" t="s">
        <v>87</v>
      </c>
    </row>
    <row r="39" spans="3:5" x14ac:dyDescent="0.2">
      <c r="C39">
        <v>999980.7</v>
      </c>
      <c r="D39" t="s">
        <v>57</v>
      </c>
      <c r="E39" t="s">
        <v>87</v>
      </c>
    </row>
    <row r="40" spans="3:5" x14ac:dyDescent="0.2">
      <c r="C40">
        <v>999980.2</v>
      </c>
      <c r="D40" t="s">
        <v>35</v>
      </c>
      <c r="E40" t="s">
        <v>90</v>
      </c>
    </row>
    <row r="41" spans="3:5" x14ac:dyDescent="0.2">
      <c r="C41">
        <v>999973.2</v>
      </c>
      <c r="D41" t="s">
        <v>66</v>
      </c>
      <c r="E41" t="s">
        <v>88</v>
      </c>
    </row>
    <row r="42" spans="3:5" x14ac:dyDescent="0.2">
      <c r="C42">
        <v>999972.2</v>
      </c>
      <c r="D42" t="s">
        <v>69</v>
      </c>
      <c r="E42" t="s">
        <v>90</v>
      </c>
    </row>
    <row r="43" spans="3:5" x14ac:dyDescent="0.2">
      <c r="C43">
        <v>999969.7</v>
      </c>
      <c r="D43" t="s">
        <v>51</v>
      </c>
      <c r="E43" t="s">
        <v>87</v>
      </c>
    </row>
    <row r="44" spans="3:5" x14ac:dyDescent="0.2">
      <c r="C44">
        <v>999961.2</v>
      </c>
      <c r="D44" t="s">
        <v>64</v>
      </c>
      <c r="E44" t="s">
        <v>86</v>
      </c>
    </row>
    <row r="45" spans="3:5" x14ac:dyDescent="0.2">
      <c r="C45">
        <v>999958.7</v>
      </c>
      <c r="D45" t="s">
        <v>68</v>
      </c>
      <c r="E45" t="s">
        <v>90</v>
      </c>
    </row>
    <row r="46" spans="3:5" x14ac:dyDescent="0.2">
      <c r="C46">
        <v>999945.7</v>
      </c>
      <c r="D46" t="s">
        <v>53</v>
      </c>
      <c r="E46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91"/>
  <sheetViews>
    <sheetView workbookViewId="0"/>
  </sheetViews>
  <sheetFormatPr defaultRowHeight="12.75" x14ac:dyDescent="0.2"/>
  <cols>
    <col min="2" max="6" width="9.28515625" bestFit="1" customWidth="1"/>
    <col min="7" max="7" width="9.5703125" bestFit="1" customWidth="1"/>
    <col min="8" max="10" width="9.28515625" bestFit="1" customWidth="1"/>
  </cols>
  <sheetData>
    <row r="5" spans="1:12" ht="38.25" customHeight="1" x14ac:dyDescent="0.2">
      <c r="A5" s="36" t="s">
        <v>100</v>
      </c>
      <c r="B5" s="37">
        <v>7531697</v>
      </c>
      <c r="C5" s="36" t="s">
        <v>101</v>
      </c>
      <c r="D5" s="37">
        <v>41</v>
      </c>
      <c r="E5" s="36" t="s">
        <v>102</v>
      </c>
      <c r="F5" s="37">
        <v>5</v>
      </c>
      <c r="G5" s="36" t="s">
        <v>103</v>
      </c>
      <c r="H5" s="37">
        <v>41</v>
      </c>
      <c r="I5" s="36" t="s">
        <v>104</v>
      </c>
      <c r="J5" s="37">
        <v>0</v>
      </c>
      <c r="K5" s="36" t="s">
        <v>105</v>
      </c>
      <c r="L5" s="37" t="s">
        <v>106</v>
      </c>
    </row>
    <row r="7" spans="1:12" x14ac:dyDescent="0.2">
      <c r="A7" s="38" t="s">
        <v>107</v>
      </c>
      <c r="B7" s="39" t="s">
        <v>108</v>
      </c>
      <c r="C7" s="39" t="s">
        <v>109</v>
      </c>
      <c r="D7" s="39" t="s">
        <v>110</v>
      </c>
      <c r="E7" s="39" t="s">
        <v>111</v>
      </c>
      <c r="F7" s="39" t="s">
        <v>112</v>
      </c>
      <c r="G7" s="39" t="s">
        <v>113</v>
      </c>
    </row>
    <row r="8" spans="1:12" x14ac:dyDescent="0.2">
      <c r="A8" s="39" t="s">
        <v>114</v>
      </c>
      <c r="B8" s="38">
        <v>2</v>
      </c>
      <c r="C8" s="38">
        <v>3</v>
      </c>
      <c r="D8" s="38">
        <v>2</v>
      </c>
      <c r="E8" s="38">
        <v>39</v>
      </c>
      <c r="F8" s="38">
        <v>3</v>
      </c>
      <c r="G8" s="38">
        <v>1000000</v>
      </c>
    </row>
    <row r="9" spans="1:12" x14ac:dyDescent="0.2">
      <c r="A9" s="39" t="s">
        <v>115</v>
      </c>
      <c r="B9" s="38">
        <v>15</v>
      </c>
      <c r="C9" s="38">
        <v>7</v>
      </c>
      <c r="D9" s="38">
        <v>15</v>
      </c>
      <c r="E9" s="38">
        <v>25</v>
      </c>
      <c r="F9" s="38">
        <v>15</v>
      </c>
      <c r="G9" s="38">
        <v>1000000</v>
      </c>
    </row>
    <row r="10" spans="1:12" x14ac:dyDescent="0.2">
      <c r="A10" s="39" t="s">
        <v>116</v>
      </c>
      <c r="B10" s="38">
        <v>18</v>
      </c>
      <c r="C10" s="38">
        <v>7</v>
      </c>
      <c r="D10" s="38">
        <v>21</v>
      </c>
      <c r="E10" s="38">
        <v>22</v>
      </c>
      <c r="F10" s="38">
        <v>21</v>
      </c>
      <c r="G10" s="38">
        <v>1000000</v>
      </c>
    </row>
    <row r="11" spans="1:12" x14ac:dyDescent="0.2">
      <c r="A11" s="39" t="s">
        <v>117</v>
      </c>
      <c r="B11" s="38">
        <v>4</v>
      </c>
      <c r="C11" s="38">
        <v>7</v>
      </c>
      <c r="D11" s="38">
        <v>8</v>
      </c>
      <c r="E11" s="38">
        <v>32</v>
      </c>
      <c r="F11" s="38">
        <v>7</v>
      </c>
      <c r="G11" s="38">
        <v>1000000</v>
      </c>
    </row>
    <row r="12" spans="1:12" x14ac:dyDescent="0.2">
      <c r="A12" s="39" t="s">
        <v>118</v>
      </c>
      <c r="B12" s="38">
        <v>23</v>
      </c>
      <c r="C12" s="38">
        <v>7</v>
      </c>
      <c r="D12" s="38">
        <v>23</v>
      </c>
      <c r="E12" s="38">
        <v>24</v>
      </c>
      <c r="F12" s="38">
        <v>26</v>
      </c>
      <c r="G12" s="38">
        <v>1000000</v>
      </c>
    </row>
    <row r="13" spans="1:12" x14ac:dyDescent="0.2">
      <c r="A13" s="39" t="s">
        <v>119</v>
      </c>
      <c r="B13" s="38">
        <v>33</v>
      </c>
      <c r="C13" s="38">
        <v>7</v>
      </c>
      <c r="D13" s="38">
        <v>33</v>
      </c>
      <c r="E13" s="38">
        <v>8</v>
      </c>
      <c r="F13" s="38">
        <v>33</v>
      </c>
      <c r="G13" s="38">
        <v>1000000</v>
      </c>
    </row>
    <row r="14" spans="1:12" x14ac:dyDescent="0.2">
      <c r="A14" s="39" t="s">
        <v>120</v>
      </c>
      <c r="B14" s="38">
        <v>27</v>
      </c>
      <c r="C14" s="38">
        <v>7</v>
      </c>
      <c r="D14" s="38">
        <v>28</v>
      </c>
      <c r="E14" s="38">
        <v>15</v>
      </c>
      <c r="F14" s="38">
        <v>29</v>
      </c>
      <c r="G14" s="38">
        <v>1000000</v>
      </c>
    </row>
    <row r="15" spans="1:12" x14ac:dyDescent="0.2">
      <c r="A15" s="39" t="s">
        <v>121</v>
      </c>
      <c r="B15" s="38">
        <v>37</v>
      </c>
      <c r="C15" s="38">
        <v>7</v>
      </c>
      <c r="D15" s="38">
        <v>35</v>
      </c>
      <c r="E15" s="38">
        <v>3</v>
      </c>
      <c r="F15" s="38">
        <v>35</v>
      </c>
      <c r="G15" s="38">
        <v>1000000</v>
      </c>
    </row>
    <row r="16" spans="1:12" x14ac:dyDescent="0.2">
      <c r="A16" s="39" t="s">
        <v>122</v>
      </c>
      <c r="B16" s="38">
        <v>22</v>
      </c>
      <c r="C16" s="38">
        <v>7</v>
      </c>
      <c r="D16" s="38">
        <v>18</v>
      </c>
      <c r="E16" s="38">
        <v>21</v>
      </c>
      <c r="F16" s="38">
        <v>19</v>
      </c>
      <c r="G16" s="38">
        <v>1000000</v>
      </c>
    </row>
    <row r="17" spans="1:7" x14ac:dyDescent="0.2">
      <c r="A17" s="39" t="s">
        <v>123</v>
      </c>
      <c r="B17" s="38">
        <v>6</v>
      </c>
      <c r="C17" s="38">
        <v>2</v>
      </c>
      <c r="D17" s="38">
        <v>4</v>
      </c>
      <c r="E17" s="38">
        <v>28</v>
      </c>
      <c r="F17" s="38">
        <v>4</v>
      </c>
      <c r="G17" s="38">
        <v>1000000</v>
      </c>
    </row>
    <row r="18" spans="1:7" x14ac:dyDescent="0.2">
      <c r="A18" s="39" t="s">
        <v>124</v>
      </c>
      <c r="B18" s="38">
        <v>16</v>
      </c>
      <c r="C18" s="38">
        <v>7</v>
      </c>
      <c r="D18" s="38">
        <v>19</v>
      </c>
      <c r="E18" s="38">
        <v>31</v>
      </c>
      <c r="F18" s="38">
        <v>20</v>
      </c>
      <c r="G18" s="38">
        <v>1000000</v>
      </c>
    </row>
    <row r="19" spans="1:7" x14ac:dyDescent="0.2">
      <c r="A19" s="39" t="s">
        <v>125</v>
      </c>
      <c r="B19" s="38">
        <v>25</v>
      </c>
      <c r="C19" s="38">
        <v>7</v>
      </c>
      <c r="D19" s="38">
        <v>25</v>
      </c>
      <c r="E19" s="38">
        <v>14</v>
      </c>
      <c r="F19" s="38">
        <v>27</v>
      </c>
      <c r="G19" s="38">
        <v>1000000</v>
      </c>
    </row>
    <row r="20" spans="1:7" x14ac:dyDescent="0.2">
      <c r="A20" s="39" t="s">
        <v>126</v>
      </c>
      <c r="B20" s="38">
        <v>38</v>
      </c>
      <c r="C20" s="38">
        <v>7</v>
      </c>
      <c r="D20" s="38">
        <v>37</v>
      </c>
      <c r="E20" s="38">
        <v>6</v>
      </c>
      <c r="F20" s="38">
        <v>36</v>
      </c>
      <c r="G20" s="38">
        <v>1000000</v>
      </c>
    </row>
    <row r="21" spans="1:7" x14ac:dyDescent="0.2">
      <c r="A21" s="39" t="s">
        <v>127</v>
      </c>
      <c r="B21" s="38">
        <v>5</v>
      </c>
      <c r="C21" s="38">
        <v>7</v>
      </c>
      <c r="D21" s="38">
        <v>6</v>
      </c>
      <c r="E21" s="38">
        <v>38</v>
      </c>
      <c r="F21" s="38">
        <v>9</v>
      </c>
      <c r="G21" s="38">
        <v>1000000</v>
      </c>
    </row>
    <row r="22" spans="1:7" x14ac:dyDescent="0.2">
      <c r="A22" s="39" t="s">
        <v>128</v>
      </c>
      <c r="B22" s="38">
        <v>31</v>
      </c>
      <c r="C22" s="38">
        <v>7</v>
      </c>
      <c r="D22" s="38">
        <v>27</v>
      </c>
      <c r="E22" s="38">
        <v>12</v>
      </c>
      <c r="F22" s="38">
        <v>24</v>
      </c>
      <c r="G22" s="38">
        <v>1000000</v>
      </c>
    </row>
    <row r="23" spans="1:7" x14ac:dyDescent="0.2">
      <c r="A23" s="39" t="s">
        <v>129</v>
      </c>
      <c r="B23" s="38">
        <v>12</v>
      </c>
      <c r="C23" s="38">
        <v>7</v>
      </c>
      <c r="D23" s="38">
        <v>10</v>
      </c>
      <c r="E23" s="38">
        <v>23</v>
      </c>
      <c r="F23" s="38">
        <v>11</v>
      </c>
      <c r="G23" s="38">
        <v>1000000</v>
      </c>
    </row>
    <row r="24" spans="1:7" x14ac:dyDescent="0.2">
      <c r="A24" s="39" t="s">
        <v>130</v>
      </c>
      <c r="B24" s="38">
        <v>7</v>
      </c>
      <c r="C24" s="38">
        <v>6</v>
      </c>
      <c r="D24" s="38">
        <v>5</v>
      </c>
      <c r="E24" s="38">
        <v>33</v>
      </c>
      <c r="F24" s="38">
        <v>5</v>
      </c>
      <c r="G24" s="38">
        <v>1000000</v>
      </c>
    </row>
    <row r="25" spans="1:7" x14ac:dyDescent="0.2">
      <c r="A25" s="39" t="s">
        <v>131</v>
      </c>
      <c r="B25" s="38">
        <v>1</v>
      </c>
      <c r="C25" s="38">
        <v>1</v>
      </c>
      <c r="D25" s="38">
        <v>1</v>
      </c>
      <c r="E25" s="38">
        <v>40</v>
      </c>
      <c r="F25" s="38">
        <v>1</v>
      </c>
      <c r="G25" s="38">
        <v>1000000</v>
      </c>
    </row>
    <row r="26" spans="1:7" x14ac:dyDescent="0.2">
      <c r="A26" s="39" t="s">
        <v>132</v>
      </c>
      <c r="B26" s="38">
        <v>30</v>
      </c>
      <c r="C26" s="38">
        <v>7</v>
      </c>
      <c r="D26" s="38">
        <v>22</v>
      </c>
      <c r="E26" s="38">
        <v>7</v>
      </c>
      <c r="F26" s="38">
        <v>18</v>
      </c>
      <c r="G26" s="38">
        <v>1000000</v>
      </c>
    </row>
    <row r="27" spans="1:7" x14ac:dyDescent="0.2">
      <c r="A27" s="39" t="s">
        <v>133</v>
      </c>
      <c r="B27" s="38">
        <v>39</v>
      </c>
      <c r="C27" s="38">
        <v>7</v>
      </c>
      <c r="D27" s="38">
        <v>39</v>
      </c>
      <c r="E27" s="38">
        <v>4</v>
      </c>
      <c r="F27" s="38">
        <v>39</v>
      </c>
      <c r="G27" s="38">
        <v>1000000</v>
      </c>
    </row>
    <row r="28" spans="1:7" x14ac:dyDescent="0.2">
      <c r="A28" s="39" t="s">
        <v>134</v>
      </c>
      <c r="B28" s="38">
        <v>36</v>
      </c>
      <c r="C28" s="38">
        <v>7</v>
      </c>
      <c r="D28" s="38">
        <v>38</v>
      </c>
      <c r="E28" s="38">
        <v>10</v>
      </c>
      <c r="F28" s="38">
        <v>38</v>
      </c>
      <c r="G28" s="38">
        <v>1000000</v>
      </c>
    </row>
    <row r="29" spans="1:7" x14ac:dyDescent="0.2">
      <c r="A29" s="39" t="s">
        <v>135</v>
      </c>
      <c r="B29" s="38">
        <v>21</v>
      </c>
      <c r="C29" s="38">
        <v>7</v>
      </c>
      <c r="D29" s="38">
        <v>13</v>
      </c>
      <c r="E29" s="38">
        <v>16</v>
      </c>
      <c r="F29" s="38">
        <v>10</v>
      </c>
      <c r="G29" s="38">
        <v>1000000</v>
      </c>
    </row>
    <row r="30" spans="1:7" x14ac:dyDescent="0.2">
      <c r="A30" s="39" t="s">
        <v>136</v>
      </c>
      <c r="B30" s="38">
        <v>24</v>
      </c>
      <c r="C30" s="38">
        <v>7</v>
      </c>
      <c r="D30" s="38">
        <v>30</v>
      </c>
      <c r="E30" s="38">
        <v>37</v>
      </c>
      <c r="F30" s="38">
        <v>30</v>
      </c>
      <c r="G30" s="38">
        <v>1000000</v>
      </c>
    </row>
    <row r="31" spans="1:7" x14ac:dyDescent="0.2">
      <c r="A31" s="39" t="s">
        <v>137</v>
      </c>
      <c r="B31" s="38">
        <v>20</v>
      </c>
      <c r="C31" s="38">
        <v>7</v>
      </c>
      <c r="D31" s="38">
        <v>17</v>
      </c>
      <c r="E31" s="38">
        <v>17</v>
      </c>
      <c r="F31" s="38">
        <v>16</v>
      </c>
      <c r="G31" s="38">
        <v>1000000</v>
      </c>
    </row>
    <row r="32" spans="1:7" x14ac:dyDescent="0.2">
      <c r="A32" s="39" t="s">
        <v>138</v>
      </c>
      <c r="B32" s="38">
        <v>11</v>
      </c>
      <c r="C32" s="38">
        <v>7</v>
      </c>
      <c r="D32" s="38">
        <v>12</v>
      </c>
      <c r="E32" s="38">
        <v>27</v>
      </c>
      <c r="F32" s="38">
        <v>13</v>
      </c>
      <c r="G32" s="38">
        <v>1000000</v>
      </c>
    </row>
    <row r="33" spans="1:7" x14ac:dyDescent="0.2">
      <c r="A33" s="39" t="s">
        <v>139</v>
      </c>
      <c r="B33" s="38">
        <v>14</v>
      </c>
      <c r="C33" s="38">
        <v>7</v>
      </c>
      <c r="D33" s="38">
        <v>14</v>
      </c>
      <c r="E33" s="38">
        <v>26</v>
      </c>
      <c r="F33" s="38">
        <v>14</v>
      </c>
      <c r="G33" s="38">
        <v>1000000</v>
      </c>
    </row>
    <row r="34" spans="1:7" x14ac:dyDescent="0.2">
      <c r="A34" s="39" t="s">
        <v>140</v>
      </c>
      <c r="B34" s="38">
        <v>34</v>
      </c>
      <c r="C34" s="38">
        <v>7</v>
      </c>
      <c r="D34" s="38">
        <v>34</v>
      </c>
      <c r="E34" s="38">
        <v>9</v>
      </c>
      <c r="F34" s="38">
        <v>34</v>
      </c>
      <c r="G34" s="38">
        <v>1000000</v>
      </c>
    </row>
    <row r="35" spans="1:7" x14ac:dyDescent="0.2">
      <c r="A35" s="39" t="s">
        <v>141</v>
      </c>
      <c r="B35" s="38">
        <v>26</v>
      </c>
      <c r="C35" s="38">
        <v>7</v>
      </c>
      <c r="D35" s="38">
        <v>26</v>
      </c>
      <c r="E35" s="38">
        <v>13</v>
      </c>
      <c r="F35" s="38">
        <v>23</v>
      </c>
      <c r="G35" s="38">
        <v>1000000</v>
      </c>
    </row>
    <row r="36" spans="1:7" x14ac:dyDescent="0.2">
      <c r="A36" s="39" t="s">
        <v>142</v>
      </c>
      <c r="B36" s="38">
        <v>35</v>
      </c>
      <c r="C36" s="38">
        <v>7</v>
      </c>
      <c r="D36" s="38">
        <v>36</v>
      </c>
      <c r="E36" s="38">
        <v>5</v>
      </c>
      <c r="F36" s="38">
        <v>37</v>
      </c>
      <c r="G36" s="38">
        <v>1000000</v>
      </c>
    </row>
    <row r="37" spans="1:7" x14ac:dyDescent="0.2">
      <c r="A37" s="39" t="s">
        <v>143</v>
      </c>
      <c r="B37" s="38">
        <v>29</v>
      </c>
      <c r="C37" s="38">
        <v>7</v>
      </c>
      <c r="D37" s="38">
        <v>29</v>
      </c>
      <c r="E37" s="38">
        <v>11</v>
      </c>
      <c r="F37" s="38">
        <v>28</v>
      </c>
      <c r="G37" s="38">
        <v>1000000</v>
      </c>
    </row>
    <row r="38" spans="1:7" x14ac:dyDescent="0.2">
      <c r="A38" s="39" t="s">
        <v>144</v>
      </c>
      <c r="B38" s="38">
        <v>8</v>
      </c>
      <c r="C38" s="38">
        <v>5</v>
      </c>
      <c r="D38" s="38">
        <v>7</v>
      </c>
      <c r="E38" s="38">
        <v>29</v>
      </c>
      <c r="F38" s="38">
        <v>6</v>
      </c>
      <c r="G38" s="38">
        <v>1000000</v>
      </c>
    </row>
    <row r="39" spans="1:7" x14ac:dyDescent="0.2">
      <c r="A39" s="39" t="s">
        <v>145</v>
      </c>
      <c r="B39" s="38">
        <v>9</v>
      </c>
      <c r="C39" s="38">
        <v>7</v>
      </c>
      <c r="D39" s="38">
        <v>11</v>
      </c>
      <c r="E39" s="38">
        <v>34</v>
      </c>
      <c r="F39" s="38">
        <v>12</v>
      </c>
      <c r="G39" s="38">
        <v>1000000</v>
      </c>
    </row>
    <row r="40" spans="1:7" x14ac:dyDescent="0.2">
      <c r="A40" s="39" t="s">
        <v>146</v>
      </c>
      <c r="B40" s="38">
        <v>3</v>
      </c>
      <c r="C40" s="38">
        <v>4</v>
      </c>
      <c r="D40" s="38">
        <v>3</v>
      </c>
      <c r="E40" s="38">
        <v>35</v>
      </c>
      <c r="F40" s="38">
        <v>2</v>
      </c>
      <c r="G40" s="38">
        <v>1000000</v>
      </c>
    </row>
    <row r="41" spans="1:7" x14ac:dyDescent="0.2">
      <c r="A41" s="39" t="s">
        <v>147</v>
      </c>
      <c r="B41" s="38">
        <v>13</v>
      </c>
      <c r="C41" s="38">
        <v>7</v>
      </c>
      <c r="D41" s="38">
        <v>20</v>
      </c>
      <c r="E41" s="38">
        <v>41</v>
      </c>
      <c r="F41" s="38">
        <v>22</v>
      </c>
      <c r="G41" s="38">
        <v>1000000</v>
      </c>
    </row>
    <row r="42" spans="1:7" x14ac:dyDescent="0.2">
      <c r="A42" s="39" t="s">
        <v>148</v>
      </c>
      <c r="B42" s="38">
        <v>17</v>
      </c>
      <c r="C42" s="38">
        <v>7</v>
      </c>
      <c r="D42" s="38">
        <v>16</v>
      </c>
      <c r="E42" s="38">
        <v>19</v>
      </c>
      <c r="F42" s="38">
        <v>17</v>
      </c>
      <c r="G42" s="38">
        <v>1000000</v>
      </c>
    </row>
    <row r="43" spans="1:7" x14ac:dyDescent="0.2">
      <c r="A43" s="39" t="s">
        <v>149</v>
      </c>
      <c r="B43" s="38">
        <v>19</v>
      </c>
      <c r="C43" s="38">
        <v>7</v>
      </c>
      <c r="D43" s="38">
        <v>24</v>
      </c>
      <c r="E43" s="38">
        <v>30</v>
      </c>
      <c r="F43" s="38">
        <v>25</v>
      </c>
      <c r="G43" s="38">
        <v>1000000</v>
      </c>
    </row>
    <row r="44" spans="1:7" x14ac:dyDescent="0.2">
      <c r="A44" s="39" t="s">
        <v>150</v>
      </c>
      <c r="B44" s="38">
        <v>32</v>
      </c>
      <c r="C44" s="38">
        <v>7</v>
      </c>
      <c r="D44" s="38">
        <v>32</v>
      </c>
      <c r="E44" s="38">
        <v>20</v>
      </c>
      <c r="F44" s="38">
        <v>32</v>
      </c>
      <c r="G44" s="38">
        <v>1000000</v>
      </c>
    </row>
    <row r="45" spans="1:7" x14ac:dyDescent="0.2">
      <c r="A45" s="39" t="s">
        <v>151</v>
      </c>
      <c r="B45" s="38">
        <v>28</v>
      </c>
      <c r="C45" s="38">
        <v>7</v>
      </c>
      <c r="D45" s="38">
        <v>31</v>
      </c>
      <c r="E45" s="38">
        <v>18</v>
      </c>
      <c r="F45" s="38">
        <v>31</v>
      </c>
      <c r="G45" s="38">
        <v>1000000</v>
      </c>
    </row>
    <row r="46" spans="1:7" x14ac:dyDescent="0.2">
      <c r="A46" s="39" t="s">
        <v>152</v>
      </c>
      <c r="B46" s="38">
        <v>10</v>
      </c>
      <c r="C46" s="38">
        <v>7</v>
      </c>
      <c r="D46" s="38">
        <v>9</v>
      </c>
      <c r="E46" s="38">
        <v>36</v>
      </c>
      <c r="F46" s="38">
        <v>8</v>
      </c>
      <c r="G46" s="38">
        <v>1000000</v>
      </c>
    </row>
    <row r="47" spans="1:7" x14ac:dyDescent="0.2">
      <c r="A47" s="39" t="s">
        <v>153</v>
      </c>
      <c r="B47" s="38">
        <v>40</v>
      </c>
      <c r="C47" s="38">
        <v>7</v>
      </c>
      <c r="D47" s="38">
        <v>40</v>
      </c>
      <c r="E47" s="38">
        <v>2</v>
      </c>
      <c r="F47" s="38">
        <v>40</v>
      </c>
      <c r="G47" s="38">
        <v>1000000</v>
      </c>
    </row>
    <row r="48" spans="1:7" x14ac:dyDescent="0.2">
      <c r="A48" s="39" t="s">
        <v>154</v>
      </c>
      <c r="B48" s="38">
        <v>41</v>
      </c>
      <c r="C48" s="38">
        <v>7</v>
      </c>
      <c r="D48" s="38">
        <v>41</v>
      </c>
      <c r="E48" s="38">
        <v>1</v>
      </c>
      <c r="F48" s="38">
        <v>41</v>
      </c>
      <c r="G48" s="38">
        <v>1000000</v>
      </c>
    </row>
    <row r="50" spans="1:6" ht="25.5" customHeight="1" x14ac:dyDescent="0.2">
      <c r="A50" s="38" t="s">
        <v>155</v>
      </c>
      <c r="B50" s="39" t="s">
        <v>108</v>
      </c>
      <c r="C50" s="39" t="s">
        <v>109</v>
      </c>
      <c r="D50" s="39" t="s">
        <v>110</v>
      </c>
      <c r="E50" s="39" t="s">
        <v>111</v>
      </c>
      <c r="F50" s="39" t="s">
        <v>112</v>
      </c>
    </row>
    <row r="51" spans="1:6" ht="51" customHeight="1" x14ac:dyDescent="0.2">
      <c r="A51" s="39" t="s">
        <v>156</v>
      </c>
      <c r="B51" s="38" t="s">
        <v>157</v>
      </c>
      <c r="C51" s="38" t="s">
        <v>158</v>
      </c>
      <c r="D51" s="38" t="s">
        <v>159</v>
      </c>
      <c r="E51" s="38" t="s">
        <v>160</v>
      </c>
      <c r="F51" s="38" t="s">
        <v>158</v>
      </c>
    </row>
    <row r="52" spans="1:6" ht="51" customHeight="1" x14ac:dyDescent="0.2">
      <c r="A52" s="39" t="s">
        <v>161</v>
      </c>
      <c r="B52" s="38" t="s">
        <v>162</v>
      </c>
      <c r="C52" s="38" t="s">
        <v>163</v>
      </c>
      <c r="D52" s="38" t="s">
        <v>164</v>
      </c>
      <c r="E52" s="38" t="s">
        <v>165</v>
      </c>
      <c r="F52" s="38" t="s">
        <v>163</v>
      </c>
    </row>
    <row r="53" spans="1:6" ht="38.25" customHeight="1" x14ac:dyDescent="0.2">
      <c r="A53" s="39" t="s">
        <v>166</v>
      </c>
      <c r="B53" s="38" t="s">
        <v>167</v>
      </c>
      <c r="C53" s="38" t="s">
        <v>168</v>
      </c>
      <c r="D53" s="38" t="s">
        <v>169</v>
      </c>
      <c r="E53" s="38" t="s">
        <v>170</v>
      </c>
      <c r="F53" s="38" t="s">
        <v>168</v>
      </c>
    </row>
    <row r="54" spans="1:6" ht="38.25" customHeight="1" x14ac:dyDescent="0.2">
      <c r="A54" s="39" t="s">
        <v>171</v>
      </c>
      <c r="B54" s="38" t="s">
        <v>172</v>
      </c>
      <c r="C54" s="38" t="s">
        <v>173</v>
      </c>
      <c r="D54" s="38" t="s">
        <v>174</v>
      </c>
      <c r="E54" s="38" t="s">
        <v>175</v>
      </c>
      <c r="F54" s="38" t="s">
        <v>173</v>
      </c>
    </row>
    <row r="55" spans="1:6" ht="38.25" customHeight="1" x14ac:dyDescent="0.2">
      <c r="A55" s="39" t="s">
        <v>176</v>
      </c>
      <c r="B55" s="38" t="s">
        <v>177</v>
      </c>
      <c r="C55" s="38" t="s">
        <v>178</v>
      </c>
      <c r="D55" s="38" t="s">
        <v>179</v>
      </c>
      <c r="E55" s="38" t="s">
        <v>180</v>
      </c>
      <c r="F55" s="38" t="s">
        <v>178</v>
      </c>
    </row>
    <row r="56" spans="1:6" ht="38.25" customHeight="1" x14ac:dyDescent="0.2">
      <c r="A56" s="39" t="s">
        <v>181</v>
      </c>
      <c r="B56" s="38" t="s">
        <v>182</v>
      </c>
      <c r="C56" s="38" t="s">
        <v>183</v>
      </c>
      <c r="D56" s="38" t="s">
        <v>184</v>
      </c>
      <c r="E56" s="38" t="s">
        <v>185</v>
      </c>
      <c r="F56" s="38" t="s">
        <v>183</v>
      </c>
    </row>
    <row r="57" spans="1:6" ht="38.25" customHeight="1" x14ac:dyDescent="0.2">
      <c r="A57" s="39" t="s">
        <v>186</v>
      </c>
      <c r="B57" s="38" t="s">
        <v>187</v>
      </c>
      <c r="C57" s="38" t="s">
        <v>188</v>
      </c>
      <c r="D57" s="38" t="s">
        <v>189</v>
      </c>
      <c r="E57" s="38" t="s">
        <v>190</v>
      </c>
      <c r="F57" s="38" t="s">
        <v>188</v>
      </c>
    </row>
    <row r="58" spans="1:6" ht="38.25" customHeight="1" x14ac:dyDescent="0.2">
      <c r="A58" s="39" t="s">
        <v>191</v>
      </c>
      <c r="B58" s="38" t="s">
        <v>192</v>
      </c>
      <c r="C58" s="38" t="s">
        <v>193</v>
      </c>
      <c r="D58" s="38" t="s">
        <v>194</v>
      </c>
      <c r="E58" s="38" t="s">
        <v>195</v>
      </c>
      <c r="F58" s="38" t="s">
        <v>193</v>
      </c>
    </row>
    <row r="59" spans="1:6" ht="38.25" customHeight="1" x14ac:dyDescent="0.2">
      <c r="A59" s="39" t="s">
        <v>196</v>
      </c>
      <c r="B59" s="38" t="s">
        <v>197</v>
      </c>
      <c r="C59" s="38" t="s">
        <v>198</v>
      </c>
      <c r="D59" s="38" t="s">
        <v>199</v>
      </c>
      <c r="E59" s="38" t="s">
        <v>200</v>
      </c>
      <c r="F59" s="38" t="s">
        <v>198</v>
      </c>
    </row>
    <row r="60" spans="1:6" ht="38.25" customHeight="1" x14ac:dyDescent="0.2">
      <c r="A60" s="39" t="s">
        <v>201</v>
      </c>
      <c r="B60" s="38" t="s">
        <v>202</v>
      </c>
      <c r="C60" s="38" t="s">
        <v>203</v>
      </c>
      <c r="D60" s="38" t="s">
        <v>204</v>
      </c>
      <c r="E60" s="38" t="s">
        <v>205</v>
      </c>
      <c r="F60" s="38" t="s">
        <v>203</v>
      </c>
    </row>
    <row r="61" spans="1:6" ht="38.25" customHeight="1" x14ac:dyDescent="0.2">
      <c r="A61" s="39" t="s">
        <v>206</v>
      </c>
      <c r="B61" s="38" t="s">
        <v>207</v>
      </c>
      <c r="C61" s="38" t="s">
        <v>208</v>
      </c>
      <c r="D61" s="38" t="s">
        <v>209</v>
      </c>
      <c r="E61" s="38" t="s">
        <v>210</v>
      </c>
      <c r="F61" s="38" t="s">
        <v>208</v>
      </c>
    </row>
    <row r="62" spans="1:6" ht="38.25" customHeight="1" x14ac:dyDescent="0.2">
      <c r="A62" s="39" t="s">
        <v>211</v>
      </c>
      <c r="B62" s="38" t="s">
        <v>212</v>
      </c>
      <c r="C62" s="38" t="s">
        <v>213</v>
      </c>
      <c r="D62" s="38" t="s">
        <v>214</v>
      </c>
      <c r="E62" s="38" t="s">
        <v>215</v>
      </c>
      <c r="F62" s="38" t="s">
        <v>213</v>
      </c>
    </row>
    <row r="63" spans="1:6" ht="38.25" customHeight="1" x14ac:dyDescent="0.2">
      <c r="A63" s="39" t="s">
        <v>216</v>
      </c>
      <c r="B63" s="38" t="s">
        <v>217</v>
      </c>
      <c r="C63" s="38" t="s">
        <v>218</v>
      </c>
      <c r="D63" s="38" t="s">
        <v>219</v>
      </c>
      <c r="E63" s="38" t="s">
        <v>220</v>
      </c>
      <c r="F63" s="38" t="s">
        <v>218</v>
      </c>
    </row>
    <row r="64" spans="1:6" ht="38.25" customHeight="1" x14ac:dyDescent="0.2">
      <c r="A64" s="39" t="s">
        <v>221</v>
      </c>
      <c r="B64" s="38" t="s">
        <v>222</v>
      </c>
      <c r="C64" s="38" t="s">
        <v>223</v>
      </c>
      <c r="D64" s="38" t="s">
        <v>224</v>
      </c>
      <c r="E64" s="38" t="s">
        <v>225</v>
      </c>
      <c r="F64" s="38" t="s">
        <v>223</v>
      </c>
    </row>
    <row r="65" spans="1:6" ht="38.25" customHeight="1" x14ac:dyDescent="0.2">
      <c r="A65" s="39" t="s">
        <v>226</v>
      </c>
      <c r="B65" s="38" t="s">
        <v>227</v>
      </c>
      <c r="C65" s="38" t="s">
        <v>228</v>
      </c>
      <c r="D65" s="38" t="s">
        <v>229</v>
      </c>
      <c r="E65" s="38" t="s">
        <v>230</v>
      </c>
      <c r="F65" s="38" t="s">
        <v>228</v>
      </c>
    </row>
    <row r="66" spans="1:6" ht="38.25" customHeight="1" x14ac:dyDescent="0.2">
      <c r="A66" s="39" t="s">
        <v>231</v>
      </c>
      <c r="B66" s="38" t="s">
        <v>232</v>
      </c>
      <c r="C66" s="38" t="s">
        <v>233</v>
      </c>
      <c r="D66" s="38" t="s">
        <v>234</v>
      </c>
      <c r="E66" s="38" t="s">
        <v>235</v>
      </c>
      <c r="F66" s="38" t="s">
        <v>233</v>
      </c>
    </row>
    <row r="67" spans="1:6" ht="38.25" customHeight="1" x14ac:dyDescent="0.2">
      <c r="A67" s="39" t="s">
        <v>236</v>
      </c>
      <c r="B67" s="38" t="s">
        <v>237</v>
      </c>
      <c r="C67" s="38" t="s">
        <v>238</v>
      </c>
      <c r="D67" s="38" t="s">
        <v>239</v>
      </c>
      <c r="E67" s="38" t="s">
        <v>240</v>
      </c>
      <c r="F67" s="38" t="s">
        <v>238</v>
      </c>
    </row>
    <row r="68" spans="1:6" ht="38.25" customHeight="1" x14ac:dyDescent="0.2">
      <c r="A68" s="39" t="s">
        <v>241</v>
      </c>
      <c r="B68" s="38" t="s">
        <v>242</v>
      </c>
      <c r="C68" s="38" t="s">
        <v>243</v>
      </c>
      <c r="D68" s="38" t="s">
        <v>244</v>
      </c>
      <c r="E68" s="38" t="s">
        <v>245</v>
      </c>
      <c r="F68" s="38" t="s">
        <v>243</v>
      </c>
    </row>
    <row r="69" spans="1:6" ht="38.25" customHeight="1" x14ac:dyDescent="0.2">
      <c r="A69" s="39" t="s">
        <v>246</v>
      </c>
      <c r="B69" s="38" t="s">
        <v>247</v>
      </c>
      <c r="C69" s="38" t="s">
        <v>248</v>
      </c>
      <c r="D69" s="38" t="s">
        <v>249</v>
      </c>
      <c r="E69" s="38" t="s">
        <v>250</v>
      </c>
      <c r="F69" s="38" t="s">
        <v>248</v>
      </c>
    </row>
    <row r="70" spans="1:6" ht="38.25" customHeight="1" x14ac:dyDescent="0.2">
      <c r="A70" s="39" t="s">
        <v>251</v>
      </c>
      <c r="B70" s="38" t="s">
        <v>252</v>
      </c>
      <c r="C70" s="38" t="s">
        <v>253</v>
      </c>
      <c r="D70" s="38" t="s">
        <v>254</v>
      </c>
      <c r="E70" s="38" t="s">
        <v>255</v>
      </c>
      <c r="F70" s="38" t="s">
        <v>253</v>
      </c>
    </row>
    <row r="71" spans="1:6" ht="38.25" customHeight="1" x14ac:dyDescent="0.2">
      <c r="A71" s="39" t="s">
        <v>256</v>
      </c>
      <c r="B71" s="38" t="s">
        <v>257</v>
      </c>
      <c r="C71" s="38" t="s">
        <v>258</v>
      </c>
      <c r="D71" s="38" t="s">
        <v>259</v>
      </c>
      <c r="E71" s="38" t="s">
        <v>260</v>
      </c>
      <c r="F71" s="38" t="s">
        <v>258</v>
      </c>
    </row>
    <row r="72" spans="1:6" ht="38.25" customHeight="1" x14ac:dyDescent="0.2">
      <c r="A72" s="39" t="s">
        <v>261</v>
      </c>
      <c r="B72" s="38" t="s">
        <v>262</v>
      </c>
      <c r="C72" s="38" t="s">
        <v>263</v>
      </c>
      <c r="D72" s="38" t="s">
        <v>264</v>
      </c>
      <c r="E72" s="38" t="s">
        <v>265</v>
      </c>
      <c r="F72" s="38" t="s">
        <v>263</v>
      </c>
    </row>
    <row r="73" spans="1:6" ht="38.25" customHeight="1" x14ac:dyDescent="0.2">
      <c r="A73" s="39" t="s">
        <v>266</v>
      </c>
      <c r="B73" s="38" t="s">
        <v>267</v>
      </c>
      <c r="C73" s="38" t="s">
        <v>268</v>
      </c>
      <c r="D73" s="38" t="s">
        <v>269</v>
      </c>
      <c r="E73" s="38" t="s">
        <v>270</v>
      </c>
      <c r="F73" s="38" t="s">
        <v>268</v>
      </c>
    </row>
    <row r="74" spans="1:6" ht="38.25" customHeight="1" x14ac:dyDescent="0.2">
      <c r="A74" s="39" t="s">
        <v>271</v>
      </c>
      <c r="B74" s="38" t="s">
        <v>272</v>
      </c>
      <c r="C74" s="38" t="s">
        <v>273</v>
      </c>
      <c r="D74" s="38" t="s">
        <v>274</v>
      </c>
      <c r="E74" s="38" t="s">
        <v>275</v>
      </c>
      <c r="F74" s="38" t="s">
        <v>273</v>
      </c>
    </row>
    <row r="75" spans="1:6" ht="38.25" customHeight="1" x14ac:dyDescent="0.2">
      <c r="A75" s="39" t="s">
        <v>276</v>
      </c>
      <c r="B75" s="38" t="s">
        <v>277</v>
      </c>
      <c r="C75" s="38" t="s">
        <v>278</v>
      </c>
      <c r="D75" s="38" t="s">
        <v>279</v>
      </c>
      <c r="E75" s="38" t="s">
        <v>280</v>
      </c>
      <c r="F75" s="38" t="s">
        <v>278</v>
      </c>
    </row>
    <row r="76" spans="1:6" ht="38.25" customHeight="1" x14ac:dyDescent="0.2">
      <c r="A76" s="39" t="s">
        <v>281</v>
      </c>
      <c r="B76" s="38" t="s">
        <v>282</v>
      </c>
      <c r="C76" s="38" t="s">
        <v>283</v>
      </c>
      <c r="D76" s="38" t="s">
        <v>284</v>
      </c>
      <c r="E76" s="38" t="s">
        <v>285</v>
      </c>
      <c r="F76" s="38" t="s">
        <v>283</v>
      </c>
    </row>
    <row r="77" spans="1:6" ht="38.25" customHeight="1" x14ac:dyDescent="0.2">
      <c r="A77" s="39" t="s">
        <v>286</v>
      </c>
      <c r="B77" s="38" t="s">
        <v>287</v>
      </c>
      <c r="C77" s="38" t="s">
        <v>288</v>
      </c>
      <c r="D77" s="38" t="s">
        <v>289</v>
      </c>
      <c r="E77" s="38" t="s">
        <v>290</v>
      </c>
      <c r="F77" s="38" t="s">
        <v>288</v>
      </c>
    </row>
    <row r="78" spans="1:6" ht="38.25" customHeight="1" x14ac:dyDescent="0.2">
      <c r="A78" s="39" t="s">
        <v>291</v>
      </c>
      <c r="B78" s="38" t="s">
        <v>292</v>
      </c>
      <c r="C78" s="38" t="s">
        <v>293</v>
      </c>
      <c r="D78" s="38" t="s">
        <v>294</v>
      </c>
      <c r="E78" s="38" t="s">
        <v>295</v>
      </c>
      <c r="F78" s="38" t="s">
        <v>293</v>
      </c>
    </row>
    <row r="79" spans="1:6" ht="38.25" customHeight="1" x14ac:dyDescent="0.2">
      <c r="A79" s="39" t="s">
        <v>296</v>
      </c>
      <c r="B79" s="38" t="s">
        <v>297</v>
      </c>
      <c r="C79" s="38" t="s">
        <v>298</v>
      </c>
      <c r="D79" s="38" t="s">
        <v>299</v>
      </c>
      <c r="E79" s="38" t="s">
        <v>300</v>
      </c>
      <c r="F79" s="38" t="s">
        <v>298</v>
      </c>
    </row>
    <row r="80" spans="1:6" ht="38.25" customHeight="1" x14ac:dyDescent="0.2">
      <c r="A80" s="39" t="s">
        <v>301</v>
      </c>
      <c r="B80" s="38" t="s">
        <v>302</v>
      </c>
      <c r="C80" s="38" t="s">
        <v>303</v>
      </c>
      <c r="D80" s="38" t="s">
        <v>304</v>
      </c>
      <c r="E80" s="38" t="s">
        <v>305</v>
      </c>
      <c r="F80" s="38" t="s">
        <v>303</v>
      </c>
    </row>
    <row r="81" spans="1:6" ht="38.25" customHeight="1" x14ac:dyDescent="0.2">
      <c r="A81" s="39" t="s">
        <v>306</v>
      </c>
      <c r="B81" s="38" t="s">
        <v>307</v>
      </c>
      <c r="C81" s="38" t="s">
        <v>308</v>
      </c>
      <c r="D81" s="38" t="s">
        <v>309</v>
      </c>
      <c r="E81" s="38" t="s">
        <v>310</v>
      </c>
      <c r="F81" s="38" t="s">
        <v>308</v>
      </c>
    </row>
    <row r="82" spans="1:6" ht="38.25" customHeight="1" x14ac:dyDescent="0.2">
      <c r="A82" s="39" t="s">
        <v>311</v>
      </c>
      <c r="B82" s="38" t="s">
        <v>312</v>
      </c>
      <c r="C82" s="38" t="s">
        <v>313</v>
      </c>
      <c r="D82" s="38" t="s">
        <v>314</v>
      </c>
      <c r="E82" s="38" t="s">
        <v>315</v>
      </c>
      <c r="F82" s="38" t="s">
        <v>313</v>
      </c>
    </row>
    <row r="83" spans="1:6" ht="38.25" customHeight="1" x14ac:dyDescent="0.2">
      <c r="A83" s="39" t="s">
        <v>316</v>
      </c>
      <c r="B83" s="38" t="s">
        <v>317</v>
      </c>
      <c r="C83" s="38" t="s">
        <v>318</v>
      </c>
      <c r="D83" s="38" t="s">
        <v>319</v>
      </c>
      <c r="E83" s="38" t="s">
        <v>320</v>
      </c>
      <c r="F83" s="38" t="s">
        <v>318</v>
      </c>
    </row>
    <row r="84" spans="1:6" ht="38.25" customHeight="1" x14ac:dyDescent="0.2">
      <c r="A84" s="39" t="s">
        <v>321</v>
      </c>
      <c r="B84" s="38" t="s">
        <v>322</v>
      </c>
      <c r="C84" s="38" t="s">
        <v>323</v>
      </c>
      <c r="D84" s="38" t="s">
        <v>324</v>
      </c>
      <c r="E84" s="38" t="s">
        <v>325</v>
      </c>
      <c r="F84" s="38" t="s">
        <v>323</v>
      </c>
    </row>
    <row r="85" spans="1:6" ht="38.25" customHeight="1" x14ac:dyDescent="0.2">
      <c r="A85" s="39" t="s">
        <v>326</v>
      </c>
      <c r="B85" s="38" t="s">
        <v>327</v>
      </c>
      <c r="C85" s="38" t="s">
        <v>328</v>
      </c>
      <c r="D85" s="38" t="s">
        <v>329</v>
      </c>
      <c r="E85" s="38" t="s">
        <v>330</v>
      </c>
      <c r="F85" s="38" t="s">
        <v>328</v>
      </c>
    </row>
    <row r="86" spans="1:6" ht="38.25" customHeight="1" x14ac:dyDescent="0.2">
      <c r="A86" s="39" t="s">
        <v>331</v>
      </c>
      <c r="B86" s="38" t="s">
        <v>332</v>
      </c>
      <c r="C86" s="38" t="s">
        <v>333</v>
      </c>
      <c r="D86" s="38" t="s">
        <v>334</v>
      </c>
      <c r="E86" s="38" t="s">
        <v>335</v>
      </c>
      <c r="F86" s="38" t="s">
        <v>333</v>
      </c>
    </row>
    <row r="87" spans="1:6" ht="38.25" customHeight="1" x14ac:dyDescent="0.2">
      <c r="A87" s="39" t="s">
        <v>336</v>
      </c>
      <c r="B87" s="38" t="s">
        <v>337</v>
      </c>
      <c r="C87" s="38" t="s">
        <v>338</v>
      </c>
      <c r="D87" s="38" t="s">
        <v>339</v>
      </c>
      <c r="E87" s="38" t="s">
        <v>340</v>
      </c>
      <c r="F87" s="38" t="s">
        <v>338</v>
      </c>
    </row>
    <row r="88" spans="1:6" ht="38.25" customHeight="1" x14ac:dyDescent="0.2">
      <c r="A88" s="39" t="s">
        <v>341</v>
      </c>
      <c r="B88" s="38" t="s">
        <v>342</v>
      </c>
      <c r="C88" s="38" t="s">
        <v>343</v>
      </c>
      <c r="D88" s="38" t="s">
        <v>344</v>
      </c>
      <c r="E88" s="38" t="s">
        <v>345</v>
      </c>
      <c r="F88" s="38" t="s">
        <v>343</v>
      </c>
    </row>
    <row r="89" spans="1:6" ht="38.25" customHeight="1" x14ac:dyDescent="0.2">
      <c r="A89" s="39" t="s">
        <v>346</v>
      </c>
      <c r="B89" s="38" t="s">
        <v>347</v>
      </c>
      <c r="C89" s="38" t="s">
        <v>348</v>
      </c>
      <c r="D89" s="38" t="s">
        <v>349</v>
      </c>
      <c r="E89" s="38" t="s">
        <v>350</v>
      </c>
      <c r="F89" s="38" t="s">
        <v>348</v>
      </c>
    </row>
    <row r="90" spans="1:6" ht="38.25" customHeight="1" x14ac:dyDescent="0.2">
      <c r="A90" s="39" t="s">
        <v>351</v>
      </c>
      <c r="B90" s="38" t="s">
        <v>352</v>
      </c>
      <c r="C90" s="38" t="s">
        <v>353</v>
      </c>
      <c r="D90" s="38" t="s">
        <v>353</v>
      </c>
      <c r="E90" s="38" t="s">
        <v>353</v>
      </c>
      <c r="F90" s="38" t="s">
        <v>353</v>
      </c>
    </row>
    <row r="91" spans="1:6" ht="38.25" customHeight="1" x14ac:dyDescent="0.2">
      <c r="A91" s="39" t="s">
        <v>354</v>
      </c>
      <c r="B91" s="38" t="s">
        <v>355</v>
      </c>
      <c r="C91" s="38" t="s">
        <v>356</v>
      </c>
      <c r="D91" s="38" t="s">
        <v>356</v>
      </c>
      <c r="E91" s="38" t="s">
        <v>356</v>
      </c>
      <c r="F91" s="38" t="s">
        <v>356</v>
      </c>
    </row>
    <row r="93" spans="1:6" ht="25.5" customHeight="1" x14ac:dyDescent="0.2">
      <c r="A93" s="38" t="s">
        <v>357</v>
      </c>
      <c r="B93" s="39" t="s">
        <v>108</v>
      </c>
      <c r="C93" s="39" t="s">
        <v>109</v>
      </c>
      <c r="D93" s="39" t="s">
        <v>110</v>
      </c>
      <c r="E93" s="39" t="s">
        <v>111</v>
      </c>
      <c r="F93" s="39" t="s">
        <v>112</v>
      </c>
    </row>
    <row r="94" spans="1:6" x14ac:dyDescent="0.2">
      <c r="A94" s="39" t="s">
        <v>156</v>
      </c>
      <c r="B94" s="38" t="s">
        <v>358</v>
      </c>
      <c r="C94" s="38">
        <v>40</v>
      </c>
      <c r="D94" s="38" t="s">
        <v>359</v>
      </c>
      <c r="E94" s="38" t="s">
        <v>360</v>
      </c>
      <c r="F94" s="38">
        <v>40</v>
      </c>
    </row>
    <row r="95" spans="1:6" x14ac:dyDescent="0.2">
      <c r="A95" s="39" t="s">
        <v>161</v>
      </c>
      <c r="B95" s="38" t="s">
        <v>361</v>
      </c>
      <c r="C95" s="38">
        <v>39</v>
      </c>
      <c r="D95" s="38" t="s">
        <v>362</v>
      </c>
      <c r="E95" s="38" t="s">
        <v>363</v>
      </c>
      <c r="F95" s="38">
        <v>39</v>
      </c>
    </row>
    <row r="96" spans="1:6" x14ac:dyDescent="0.2">
      <c r="A96" s="39" t="s">
        <v>166</v>
      </c>
      <c r="B96" s="38" t="s">
        <v>364</v>
      </c>
      <c r="C96" s="38">
        <v>38</v>
      </c>
      <c r="D96" s="38" t="s">
        <v>365</v>
      </c>
      <c r="E96" s="38">
        <v>105</v>
      </c>
      <c r="F96" s="38">
        <v>38</v>
      </c>
    </row>
    <row r="97" spans="1:6" x14ac:dyDescent="0.2">
      <c r="A97" s="39" t="s">
        <v>171</v>
      </c>
      <c r="B97" s="38" t="s">
        <v>366</v>
      </c>
      <c r="C97" s="38">
        <v>37</v>
      </c>
      <c r="D97" s="38" t="s">
        <v>367</v>
      </c>
      <c r="E97" s="38">
        <v>104</v>
      </c>
      <c r="F97" s="38">
        <v>37</v>
      </c>
    </row>
    <row r="98" spans="1:6" x14ac:dyDescent="0.2">
      <c r="A98" s="39" t="s">
        <v>176</v>
      </c>
      <c r="B98" s="38" t="s">
        <v>368</v>
      </c>
      <c r="C98" s="38">
        <v>36</v>
      </c>
      <c r="D98" s="38" t="s">
        <v>369</v>
      </c>
      <c r="E98" s="38">
        <v>101</v>
      </c>
      <c r="F98" s="38">
        <v>36</v>
      </c>
    </row>
    <row r="99" spans="1:6" x14ac:dyDescent="0.2">
      <c r="A99" s="39" t="s">
        <v>181</v>
      </c>
      <c r="B99" s="38" t="s">
        <v>370</v>
      </c>
      <c r="C99" s="38">
        <v>35</v>
      </c>
      <c r="D99" s="38" t="s">
        <v>371</v>
      </c>
      <c r="E99" s="38">
        <v>100</v>
      </c>
      <c r="F99" s="38">
        <v>35</v>
      </c>
    </row>
    <row r="100" spans="1:6" x14ac:dyDescent="0.2">
      <c r="A100" s="39" t="s">
        <v>186</v>
      </c>
      <c r="B100" s="38" t="s">
        <v>372</v>
      </c>
      <c r="C100" s="38">
        <v>34</v>
      </c>
      <c r="D100" s="38" t="s">
        <v>373</v>
      </c>
      <c r="E100" s="38">
        <v>81</v>
      </c>
      <c r="F100" s="38">
        <v>34</v>
      </c>
    </row>
    <row r="101" spans="1:6" x14ac:dyDescent="0.2">
      <c r="A101" s="39" t="s">
        <v>191</v>
      </c>
      <c r="B101" s="38" t="s">
        <v>374</v>
      </c>
      <c r="C101" s="38">
        <v>33</v>
      </c>
      <c r="D101" s="38" t="s">
        <v>375</v>
      </c>
      <c r="E101" s="38">
        <v>80</v>
      </c>
      <c r="F101" s="38">
        <v>33</v>
      </c>
    </row>
    <row r="102" spans="1:6" x14ac:dyDescent="0.2">
      <c r="A102" s="39" t="s">
        <v>196</v>
      </c>
      <c r="B102" s="38" t="s">
        <v>376</v>
      </c>
      <c r="C102" s="38">
        <v>32</v>
      </c>
      <c r="D102" s="38" t="s">
        <v>377</v>
      </c>
      <c r="E102" s="38">
        <v>79</v>
      </c>
      <c r="F102" s="38">
        <v>32</v>
      </c>
    </row>
    <row r="103" spans="1:6" x14ac:dyDescent="0.2">
      <c r="A103" s="39" t="s">
        <v>201</v>
      </c>
      <c r="B103" s="38" t="s">
        <v>378</v>
      </c>
      <c r="C103" s="38">
        <v>31</v>
      </c>
      <c r="D103" s="38" t="s">
        <v>379</v>
      </c>
      <c r="E103" s="38">
        <v>78</v>
      </c>
      <c r="F103" s="38">
        <v>31</v>
      </c>
    </row>
    <row r="104" spans="1:6" x14ac:dyDescent="0.2">
      <c r="A104" s="39" t="s">
        <v>206</v>
      </c>
      <c r="B104" s="38" t="s">
        <v>380</v>
      </c>
      <c r="C104" s="38">
        <v>30</v>
      </c>
      <c r="D104" s="38" t="s">
        <v>381</v>
      </c>
      <c r="E104" s="38">
        <v>74</v>
      </c>
      <c r="F104" s="38">
        <v>30</v>
      </c>
    </row>
    <row r="105" spans="1:6" x14ac:dyDescent="0.2">
      <c r="A105" s="39" t="s">
        <v>211</v>
      </c>
      <c r="B105" s="38" t="s">
        <v>382</v>
      </c>
      <c r="C105" s="38">
        <v>29</v>
      </c>
      <c r="D105" s="38" t="s">
        <v>383</v>
      </c>
      <c r="E105" s="38">
        <v>73</v>
      </c>
      <c r="F105" s="38">
        <v>29</v>
      </c>
    </row>
    <row r="106" spans="1:6" x14ac:dyDescent="0.2">
      <c r="A106" s="39" t="s">
        <v>216</v>
      </c>
      <c r="B106" s="38" t="s">
        <v>384</v>
      </c>
      <c r="C106" s="38">
        <v>28</v>
      </c>
      <c r="D106" s="38" t="s">
        <v>385</v>
      </c>
      <c r="E106" s="38">
        <v>72</v>
      </c>
      <c r="F106" s="38">
        <v>28</v>
      </c>
    </row>
    <row r="107" spans="1:6" x14ac:dyDescent="0.2">
      <c r="A107" s="39" t="s">
        <v>221</v>
      </c>
      <c r="B107" s="38" t="s">
        <v>386</v>
      </c>
      <c r="C107" s="38">
        <v>27</v>
      </c>
      <c r="D107" s="38" t="s">
        <v>387</v>
      </c>
      <c r="E107" s="38">
        <v>71</v>
      </c>
      <c r="F107" s="38">
        <v>27</v>
      </c>
    </row>
    <row r="108" spans="1:6" x14ac:dyDescent="0.2">
      <c r="A108" s="39" t="s">
        <v>226</v>
      </c>
      <c r="B108" s="38" t="s">
        <v>388</v>
      </c>
      <c r="C108" s="38">
        <v>26</v>
      </c>
      <c r="D108" s="38" t="s">
        <v>389</v>
      </c>
      <c r="E108" s="38">
        <v>70</v>
      </c>
      <c r="F108" s="38">
        <v>26</v>
      </c>
    </row>
    <row r="109" spans="1:6" x14ac:dyDescent="0.2">
      <c r="A109" s="39" t="s">
        <v>231</v>
      </c>
      <c r="B109" s="38" t="s">
        <v>390</v>
      </c>
      <c r="C109" s="38">
        <v>25</v>
      </c>
      <c r="D109" s="38" t="s">
        <v>391</v>
      </c>
      <c r="E109" s="38">
        <v>55</v>
      </c>
      <c r="F109" s="38">
        <v>25</v>
      </c>
    </row>
    <row r="110" spans="1:6" x14ac:dyDescent="0.2">
      <c r="A110" s="39" t="s">
        <v>236</v>
      </c>
      <c r="B110" s="38" t="s">
        <v>392</v>
      </c>
      <c r="C110" s="38">
        <v>24</v>
      </c>
      <c r="D110" s="38" t="s">
        <v>393</v>
      </c>
      <c r="E110" s="38">
        <v>54</v>
      </c>
      <c r="F110" s="38">
        <v>24</v>
      </c>
    </row>
    <row r="111" spans="1:6" x14ac:dyDescent="0.2">
      <c r="A111" s="39" t="s">
        <v>241</v>
      </c>
      <c r="B111" s="38" t="s">
        <v>394</v>
      </c>
      <c r="C111" s="38">
        <v>23</v>
      </c>
      <c r="D111" s="38" t="s">
        <v>395</v>
      </c>
      <c r="E111" s="38">
        <v>53</v>
      </c>
      <c r="F111" s="38">
        <v>23</v>
      </c>
    </row>
    <row r="112" spans="1:6" x14ac:dyDescent="0.2">
      <c r="A112" s="39" t="s">
        <v>246</v>
      </c>
      <c r="B112" s="38" t="s">
        <v>396</v>
      </c>
      <c r="C112" s="38">
        <v>22</v>
      </c>
      <c r="D112" s="38" t="s">
        <v>397</v>
      </c>
      <c r="E112" s="38">
        <v>52</v>
      </c>
      <c r="F112" s="38">
        <v>22</v>
      </c>
    </row>
    <row r="113" spans="1:6" x14ac:dyDescent="0.2">
      <c r="A113" s="39" t="s">
        <v>251</v>
      </c>
      <c r="B113" s="38" t="s">
        <v>398</v>
      </c>
      <c r="C113" s="38">
        <v>21</v>
      </c>
      <c r="D113" s="38" t="s">
        <v>399</v>
      </c>
      <c r="E113" s="38">
        <v>51</v>
      </c>
      <c r="F113" s="38">
        <v>21</v>
      </c>
    </row>
    <row r="114" spans="1:6" x14ac:dyDescent="0.2">
      <c r="A114" s="39" t="s">
        <v>256</v>
      </c>
      <c r="B114" s="38" t="s">
        <v>400</v>
      </c>
      <c r="C114" s="38">
        <v>20</v>
      </c>
      <c r="D114" s="38" t="s">
        <v>401</v>
      </c>
      <c r="E114" s="38">
        <v>50</v>
      </c>
      <c r="F114" s="38">
        <v>20</v>
      </c>
    </row>
    <row r="115" spans="1:6" x14ac:dyDescent="0.2">
      <c r="A115" s="39" t="s">
        <v>261</v>
      </c>
      <c r="B115" s="38" t="s">
        <v>402</v>
      </c>
      <c r="C115" s="38">
        <v>19</v>
      </c>
      <c r="D115" s="38" t="s">
        <v>403</v>
      </c>
      <c r="E115" s="38">
        <v>49</v>
      </c>
      <c r="F115" s="38">
        <v>19</v>
      </c>
    </row>
    <row r="116" spans="1:6" x14ac:dyDescent="0.2">
      <c r="A116" s="39" t="s">
        <v>266</v>
      </c>
      <c r="B116" s="38" t="s">
        <v>404</v>
      </c>
      <c r="C116" s="38">
        <v>18</v>
      </c>
      <c r="D116" s="38" t="s">
        <v>405</v>
      </c>
      <c r="E116" s="40">
        <v>15097</v>
      </c>
      <c r="F116" s="38">
        <v>18</v>
      </c>
    </row>
    <row r="117" spans="1:6" x14ac:dyDescent="0.2">
      <c r="A117" s="39" t="s">
        <v>271</v>
      </c>
      <c r="B117" s="38" t="s">
        <v>406</v>
      </c>
      <c r="C117" s="38">
        <v>17</v>
      </c>
      <c r="D117" s="38" t="s">
        <v>407</v>
      </c>
      <c r="E117" s="40">
        <v>14732</v>
      </c>
      <c r="F117" s="38">
        <v>17</v>
      </c>
    </row>
    <row r="118" spans="1:6" x14ac:dyDescent="0.2">
      <c r="A118" s="39" t="s">
        <v>276</v>
      </c>
      <c r="B118" s="38" t="s">
        <v>408</v>
      </c>
      <c r="C118" s="38">
        <v>16</v>
      </c>
      <c r="D118" s="38" t="s">
        <v>409</v>
      </c>
      <c r="E118" s="40">
        <v>14366</v>
      </c>
      <c r="F118" s="38">
        <v>16</v>
      </c>
    </row>
    <row r="119" spans="1:6" x14ac:dyDescent="0.2">
      <c r="A119" s="39" t="s">
        <v>281</v>
      </c>
      <c r="B119" s="38" t="s">
        <v>410</v>
      </c>
      <c r="C119" s="38">
        <v>15</v>
      </c>
      <c r="D119" s="38" t="s">
        <v>411</v>
      </c>
      <c r="E119" s="40">
        <v>14001</v>
      </c>
      <c r="F119" s="38">
        <v>15</v>
      </c>
    </row>
    <row r="120" spans="1:6" x14ac:dyDescent="0.2">
      <c r="A120" s="39" t="s">
        <v>286</v>
      </c>
      <c r="B120" s="38" t="s">
        <v>412</v>
      </c>
      <c r="C120" s="38">
        <v>14</v>
      </c>
      <c r="D120" s="38" t="s">
        <v>370</v>
      </c>
      <c r="E120" s="40">
        <v>13636</v>
      </c>
      <c r="F120" s="38">
        <v>14</v>
      </c>
    </row>
    <row r="121" spans="1:6" x14ac:dyDescent="0.2">
      <c r="A121" s="39" t="s">
        <v>291</v>
      </c>
      <c r="B121" s="38" t="s">
        <v>413</v>
      </c>
      <c r="C121" s="38">
        <v>13</v>
      </c>
      <c r="D121" s="38" t="s">
        <v>372</v>
      </c>
      <c r="E121" s="38">
        <v>27</v>
      </c>
      <c r="F121" s="38">
        <v>13</v>
      </c>
    </row>
    <row r="122" spans="1:6" x14ac:dyDescent="0.2">
      <c r="A122" s="39" t="s">
        <v>296</v>
      </c>
      <c r="B122" s="38" t="s">
        <v>414</v>
      </c>
      <c r="C122" s="38">
        <v>12</v>
      </c>
      <c r="D122" s="38" t="s">
        <v>374</v>
      </c>
      <c r="E122" s="38">
        <v>26</v>
      </c>
      <c r="F122" s="38">
        <v>12</v>
      </c>
    </row>
    <row r="123" spans="1:6" x14ac:dyDescent="0.2">
      <c r="A123" s="39" t="s">
        <v>301</v>
      </c>
      <c r="B123" s="38" t="s">
        <v>415</v>
      </c>
      <c r="C123" s="38">
        <v>11</v>
      </c>
      <c r="D123" s="38" t="s">
        <v>376</v>
      </c>
      <c r="E123" s="38">
        <v>25</v>
      </c>
      <c r="F123" s="38">
        <v>11</v>
      </c>
    </row>
    <row r="124" spans="1:6" x14ac:dyDescent="0.2">
      <c r="A124" s="39" t="s">
        <v>306</v>
      </c>
      <c r="B124" s="38" t="s">
        <v>416</v>
      </c>
      <c r="C124" s="38">
        <v>10</v>
      </c>
      <c r="D124" s="38" t="s">
        <v>378</v>
      </c>
      <c r="E124" s="38">
        <v>24</v>
      </c>
      <c r="F124" s="38">
        <v>10</v>
      </c>
    </row>
    <row r="125" spans="1:6" x14ac:dyDescent="0.2">
      <c r="A125" s="39" t="s">
        <v>311</v>
      </c>
      <c r="B125" s="38" t="s">
        <v>417</v>
      </c>
      <c r="C125" s="38">
        <v>9</v>
      </c>
      <c r="D125" s="38" t="s">
        <v>380</v>
      </c>
      <c r="E125" s="38">
        <v>23</v>
      </c>
      <c r="F125" s="38">
        <v>9</v>
      </c>
    </row>
    <row r="126" spans="1:6" x14ac:dyDescent="0.2">
      <c r="A126" s="39" t="s">
        <v>316</v>
      </c>
      <c r="B126" s="38" t="s">
        <v>418</v>
      </c>
      <c r="C126" s="38">
        <v>8</v>
      </c>
      <c r="D126" s="38" t="s">
        <v>382</v>
      </c>
      <c r="E126" s="38">
        <v>22</v>
      </c>
      <c r="F126" s="38">
        <v>8</v>
      </c>
    </row>
    <row r="127" spans="1:6" x14ac:dyDescent="0.2">
      <c r="A127" s="39" t="s">
        <v>321</v>
      </c>
      <c r="B127" s="38" t="s">
        <v>419</v>
      </c>
      <c r="C127" s="38">
        <v>7</v>
      </c>
      <c r="D127" s="38" t="s">
        <v>384</v>
      </c>
      <c r="E127" s="38">
        <v>21</v>
      </c>
      <c r="F127" s="38">
        <v>7</v>
      </c>
    </row>
    <row r="128" spans="1:6" x14ac:dyDescent="0.2">
      <c r="A128" s="39" t="s">
        <v>326</v>
      </c>
      <c r="B128" s="38" t="s">
        <v>420</v>
      </c>
      <c r="C128" s="38">
        <v>6</v>
      </c>
      <c r="D128" s="38" t="s">
        <v>386</v>
      </c>
      <c r="E128" s="38">
        <v>20</v>
      </c>
      <c r="F128" s="38">
        <v>6</v>
      </c>
    </row>
    <row r="129" spans="1:10" x14ac:dyDescent="0.2">
      <c r="A129" s="39" t="s">
        <v>331</v>
      </c>
      <c r="B129" s="38" t="s">
        <v>421</v>
      </c>
      <c r="C129" s="38">
        <v>5</v>
      </c>
      <c r="D129" s="38" t="s">
        <v>388</v>
      </c>
      <c r="E129" s="38">
        <v>19</v>
      </c>
      <c r="F129" s="38">
        <v>5</v>
      </c>
    </row>
    <row r="130" spans="1:10" x14ac:dyDescent="0.2">
      <c r="A130" s="39" t="s">
        <v>336</v>
      </c>
      <c r="B130" s="38" t="s">
        <v>422</v>
      </c>
      <c r="C130" s="38">
        <v>4</v>
      </c>
      <c r="D130" s="38" t="s">
        <v>390</v>
      </c>
      <c r="E130" s="38">
        <v>18</v>
      </c>
      <c r="F130" s="38">
        <v>4</v>
      </c>
    </row>
    <row r="131" spans="1:10" x14ac:dyDescent="0.2">
      <c r="A131" s="39" t="s">
        <v>341</v>
      </c>
      <c r="B131" s="38" t="s">
        <v>423</v>
      </c>
      <c r="C131" s="38">
        <v>3</v>
      </c>
      <c r="D131" s="38" t="s">
        <v>392</v>
      </c>
      <c r="E131" s="41">
        <v>43560</v>
      </c>
      <c r="F131" s="38">
        <v>3</v>
      </c>
    </row>
    <row r="132" spans="1:10" x14ac:dyDescent="0.2">
      <c r="A132" s="39" t="s">
        <v>346</v>
      </c>
      <c r="B132" s="38" t="s">
        <v>424</v>
      </c>
      <c r="C132" s="38">
        <v>2</v>
      </c>
      <c r="D132" s="38" t="s">
        <v>394</v>
      </c>
      <c r="E132" s="41">
        <v>43529</v>
      </c>
      <c r="F132" s="38">
        <v>2</v>
      </c>
    </row>
    <row r="133" spans="1:10" x14ac:dyDescent="0.2">
      <c r="A133" s="39" t="s">
        <v>351</v>
      </c>
      <c r="B133" s="38" t="s">
        <v>425</v>
      </c>
      <c r="C133" s="38">
        <v>1</v>
      </c>
      <c r="D133" s="38">
        <v>1</v>
      </c>
      <c r="E133" s="38">
        <v>1</v>
      </c>
      <c r="F133" s="38">
        <v>1</v>
      </c>
    </row>
    <row r="134" spans="1:10" x14ac:dyDescent="0.2">
      <c r="A134" s="39" t="s">
        <v>354</v>
      </c>
      <c r="B134" s="38" t="s">
        <v>426</v>
      </c>
      <c r="C134" s="38">
        <v>0</v>
      </c>
      <c r="D134" s="38">
        <v>0</v>
      </c>
      <c r="E134" s="38">
        <v>0</v>
      </c>
      <c r="F134" s="38">
        <v>0</v>
      </c>
    </row>
    <row r="136" spans="1:10" ht="25.5" customHeight="1" x14ac:dyDescent="0.2">
      <c r="A136" s="38" t="s">
        <v>427</v>
      </c>
      <c r="B136" s="39" t="s">
        <v>108</v>
      </c>
      <c r="C136" s="39" t="s">
        <v>109</v>
      </c>
      <c r="D136" s="39" t="s">
        <v>110</v>
      </c>
      <c r="E136" s="39" t="s">
        <v>111</v>
      </c>
      <c r="F136" s="39" t="s">
        <v>112</v>
      </c>
      <c r="G136" s="39" t="s">
        <v>428</v>
      </c>
      <c r="H136" s="39" t="s">
        <v>429</v>
      </c>
      <c r="I136" s="39" t="s">
        <v>430</v>
      </c>
      <c r="J136" s="39" t="s">
        <v>431</v>
      </c>
    </row>
    <row r="137" spans="1:10" ht="25.5" customHeight="1" x14ac:dyDescent="0.2">
      <c r="A137" s="39" t="s">
        <v>114</v>
      </c>
      <c r="B137" s="38" t="s">
        <v>361</v>
      </c>
      <c r="C137" s="38">
        <v>38</v>
      </c>
      <c r="D137" s="38" t="s">
        <v>362</v>
      </c>
      <c r="E137" s="41">
        <v>43529</v>
      </c>
      <c r="F137" s="38">
        <v>38</v>
      </c>
      <c r="G137" s="38">
        <v>1000018.2</v>
      </c>
      <c r="H137" s="38">
        <v>1000000</v>
      </c>
      <c r="I137" s="38">
        <f>-18.2</f>
        <v>-18.2</v>
      </c>
      <c r="J137" s="38">
        <v>0</v>
      </c>
    </row>
    <row r="138" spans="1:10" ht="25.5" customHeight="1" x14ac:dyDescent="0.2">
      <c r="A138" s="39" t="s">
        <v>115</v>
      </c>
      <c r="B138" s="38" t="s">
        <v>388</v>
      </c>
      <c r="C138" s="38">
        <v>34</v>
      </c>
      <c r="D138" s="38" t="s">
        <v>389</v>
      </c>
      <c r="E138" s="40">
        <v>14366</v>
      </c>
      <c r="F138" s="38">
        <v>26</v>
      </c>
      <c r="G138" s="38">
        <v>1000010.7</v>
      </c>
      <c r="H138" s="38">
        <v>1000000</v>
      </c>
      <c r="I138" s="38">
        <f>-10.7</f>
        <v>-10.7</v>
      </c>
      <c r="J138" s="38">
        <v>0</v>
      </c>
    </row>
    <row r="139" spans="1:10" ht="25.5" customHeight="1" x14ac:dyDescent="0.2">
      <c r="A139" s="39" t="s">
        <v>116</v>
      </c>
      <c r="B139" s="38" t="s">
        <v>394</v>
      </c>
      <c r="C139" s="38">
        <v>34</v>
      </c>
      <c r="D139" s="38" t="s">
        <v>401</v>
      </c>
      <c r="E139" s="38">
        <v>49</v>
      </c>
      <c r="F139" s="38">
        <v>20</v>
      </c>
      <c r="G139" s="38">
        <v>1000005.2</v>
      </c>
      <c r="H139" s="38">
        <v>1000000</v>
      </c>
      <c r="I139" s="38">
        <f>-5.2</f>
        <v>-5.2</v>
      </c>
      <c r="J139" s="38">
        <v>0</v>
      </c>
    </row>
    <row r="140" spans="1:10" ht="25.5" customHeight="1" x14ac:dyDescent="0.2">
      <c r="A140" s="39" t="s">
        <v>117</v>
      </c>
      <c r="B140" s="38" t="s">
        <v>366</v>
      </c>
      <c r="C140" s="38">
        <v>34</v>
      </c>
      <c r="D140" s="38" t="s">
        <v>375</v>
      </c>
      <c r="E140" s="38">
        <v>23</v>
      </c>
      <c r="F140" s="38">
        <v>34</v>
      </c>
      <c r="G140" s="38">
        <v>1000021.7</v>
      </c>
      <c r="H140" s="38">
        <v>1000000</v>
      </c>
      <c r="I140" s="38">
        <f>-21.7</f>
        <v>-21.7</v>
      </c>
      <c r="J140" s="38">
        <v>0</v>
      </c>
    </row>
    <row r="141" spans="1:10" x14ac:dyDescent="0.2">
      <c r="A141" s="39" t="s">
        <v>118</v>
      </c>
      <c r="B141" s="38" t="s">
        <v>404</v>
      </c>
      <c r="C141" s="38">
        <v>34</v>
      </c>
      <c r="D141" s="38" t="s">
        <v>405</v>
      </c>
      <c r="E141" s="40">
        <v>14732</v>
      </c>
      <c r="F141" s="38">
        <v>15</v>
      </c>
      <c r="G141" s="38">
        <v>999980.2</v>
      </c>
      <c r="H141" s="38">
        <v>1000000</v>
      </c>
      <c r="I141" s="41">
        <v>43696</v>
      </c>
      <c r="J141" s="38">
        <v>0</v>
      </c>
    </row>
    <row r="142" spans="1:10" x14ac:dyDescent="0.2">
      <c r="A142" s="39" t="s">
        <v>119</v>
      </c>
      <c r="B142" s="38" t="s">
        <v>418</v>
      </c>
      <c r="C142" s="38">
        <v>34</v>
      </c>
      <c r="D142" s="38" t="s">
        <v>382</v>
      </c>
      <c r="E142" s="38">
        <v>80</v>
      </c>
      <c r="F142" s="38">
        <v>8</v>
      </c>
      <c r="G142" s="38">
        <v>999984.7</v>
      </c>
      <c r="H142" s="38">
        <v>1000000</v>
      </c>
      <c r="I142" s="41">
        <v>43539</v>
      </c>
      <c r="J142" s="38">
        <v>0</v>
      </c>
    </row>
    <row r="143" spans="1:10" x14ac:dyDescent="0.2">
      <c r="A143" s="39" t="s">
        <v>120</v>
      </c>
      <c r="B143" s="38" t="s">
        <v>412</v>
      </c>
      <c r="C143" s="38">
        <v>34</v>
      </c>
      <c r="D143" s="38" t="s">
        <v>372</v>
      </c>
      <c r="E143" s="38">
        <v>70</v>
      </c>
      <c r="F143" s="38">
        <v>12</v>
      </c>
      <c r="G143" s="38">
        <v>999995.2</v>
      </c>
      <c r="H143" s="38">
        <v>1000000</v>
      </c>
      <c r="I143" s="41">
        <v>43563</v>
      </c>
      <c r="J143" s="38">
        <v>0</v>
      </c>
    </row>
    <row r="144" spans="1:10" x14ac:dyDescent="0.2">
      <c r="A144" s="39" t="s">
        <v>121</v>
      </c>
      <c r="B144" s="38" t="s">
        <v>422</v>
      </c>
      <c r="C144" s="38">
        <v>34</v>
      </c>
      <c r="D144" s="38" t="s">
        <v>386</v>
      </c>
      <c r="E144" s="38">
        <v>105</v>
      </c>
      <c r="F144" s="38">
        <v>6</v>
      </c>
      <c r="G144" s="38">
        <v>999997.7</v>
      </c>
      <c r="H144" s="38">
        <v>1000000</v>
      </c>
      <c r="I144" s="41">
        <v>43499</v>
      </c>
      <c r="J144" s="38">
        <v>0</v>
      </c>
    </row>
    <row r="145" spans="1:10" ht="25.5" customHeight="1" x14ac:dyDescent="0.2">
      <c r="A145" s="39" t="s">
        <v>122</v>
      </c>
      <c r="B145" s="38" t="s">
        <v>402</v>
      </c>
      <c r="C145" s="38">
        <v>34</v>
      </c>
      <c r="D145" s="38" t="s">
        <v>395</v>
      </c>
      <c r="E145" s="38">
        <v>50</v>
      </c>
      <c r="F145" s="38">
        <v>22</v>
      </c>
      <c r="G145" s="38">
        <v>1000002.7</v>
      </c>
      <c r="H145" s="38">
        <v>1000000</v>
      </c>
      <c r="I145" s="38">
        <f>-2.7</f>
        <v>-2.7</v>
      </c>
      <c r="J145" s="38">
        <v>0</v>
      </c>
    </row>
    <row r="146" spans="1:10" ht="25.5" customHeight="1" x14ac:dyDescent="0.2">
      <c r="A146" s="39" t="s">
        <v>123</v>
      </c>
      <c r="B146" s="38" t="s">
        <v>370</v>
      </c>
      <c r="C146" s="38">
        <v>39</v>
      </c>
      <c r="D146" s="38" t="s">
        <v>367</v>
      </c>
      <c r="E146" s="38">
        <v>27</v>
      </c>
      <c r="F146" s="38">
        <v>37</v>
      </c>
      <c r="G146" s="38">
        <v>1000034.2</v>
      </c>
      <c r="H146" s="38">
        <v>1000000</v>
      </c>
      <c r="I146" s="38">
        <f>-34.2</f>
        <v>-34.200000000000003</v>
      </c>
      <c r="J146" s="38">
        <v>0</v>
      </c>
    </row>
    <row r="147" spans="1:10" x14ac:dyDescent="0.2">
      <c r="A147" s="39" t="s">
        <v>124</v>
      </c>
      <c r="B147" s="38" t="s">
        <v>390</v>
      </c>
      <c r="C147" s="38">
        <v>34</v>
      </c>
      <c r="D147" s="38" t="s">
        <v>397</v>
      </c>
      <c r="E147" s="38">
        <v>24</v>
      </c>
      <c r="F147" s="38">
        <v>21</v>
      </c>
      <c r="G147" s="38">
        <v>999985.2</v>
      </c>
      <c r="H147" s="38">
        <v>1000000</v>
      </c>
      <c r="I147" s="41">
        <v>43691</v>
      </c>
      <c r="J147" s="38">
        <v>0</v>
      </c>
    </row>
    <row r="148" spans="1:10" ht="25.5" customHeight="1" x14ac:dyDescent="0.2">
      <c r="A148" s="39" t="s">
        <v>125</v>
      </c>
      <c r="B148" s="38" t="s">
        <v>408</v>
      </c>
      <c r="C148" s="38">
        <v>34</v>
      </c>
      <c r="D148" s="38" t="s">
        <v>409</v>
      </c>
      <c r="E148" s="38">
        <v>71</v>
      </c>
      <c r="F148" s="38">
        <v>14</v>
      </c>
      <c r="G148" s="38">
        <v>1000003.2</v>
      </c>
      <c r="H148" s="38">
        <v>1000000</v>
      </c>
      <c r="I148" s="38">
        <f>-3.2</f>
        <v>-3.2</v>
      </c>
      <c r="J148" s="38">
        <v>0</v>
      </c>
    </row>
    <row r="149" spans="1:10" x14ac:dyDescent="0.2">
      <c r="A149" s="39" t="s">
        <v>126</v>
      </c>
      <c r="B149" s="38" t="s">
        <v>423</v>
      </c>
      <c r="C149" s="38">
        <v>34</v>
      </c>
      <c r="D149" s="38" t="s">
        <v>390</v>
      </c>
      <c r="E149" s="38">
        <v>100</v>
      </c>
      <c r="F149" s="38">
        <v>5</v>
      </c>
      <c r="G149" s="38">
        <v>999988.7</v>
      </c>
      <c r="H149" s="38">
        <v>1000000</v>
      </c>
      <c r="I149" s="41">
        <v>43772</v>
      </c>
      <c r="J149" s="38">
        <v>0</v>
      </c>
    </row>
    <row r="150" spans="1:10" ht="25.5" customHeight="1" x14ac:dyDescent="0.2">
      <c r="A150" s="39" t="s">
        <v>127</v>
      </c>
      <c r="B150" s="38" t="s">
        <v>368</v>
      </c>
      <c r="C150" s="38">
        <v>34</v>
      </c>
      <c r="D150" s="38" t="s">
        <v>371</v>
      </c>
      <c r="E150" s="41">
        <v>43560</v>
      </c>
      <c r="F150" s="38">
        <v>32</v>
      </c>
      <c r="G150" s="38">
        <v>1000002.2</v>
      </c>
      <c r="H150" s="38">
        <v>1000000</v>
      </c>
      <c r="I150" s="38">
        <f>-2.2</f>
        <v>-2.2000000000000002</v>
      </c>
      <c r="J150" s="38">
        <v>0</v>
      </c>
    </row>
    <row r="151" spans="1:10" x14ac:dyDescent="0.2">
      <c r="A151" s="39" t="s">
        <v>128</v>
      </c>
      <c r="B151" s="38" t="s">
        <v>416</v>
      </c>
      <c r="C151" s="38">
        <v>34</v>
      </c>
      <c r="D151" s="38" t="s">
        <v>370</v>
      </c>
      <c r="E151" s="38">
        <v>73</v>
      </c>
      <c r="F151" s="38">
        <v>17</v>
      </c>
      <c r="G151" s="38">
        <v>999994.7</v>
      </c>
      <c r="H151" s="38">
        <v>1000000</v>
      </c>
      <c r="I151" s="41">
        <v>43588</v>
      </c>
      <c r="J151" s="38">
        <v>0</v>
      </c>
    </row>
    <row r="152" spans="1:10" ht="25.5" customHeight="1" x14ac:dyDescent="0.2">
      <c r="A152" s="39" t="s">
        <v>129</v>
      </c>
      <c r="B152" s="38" t="s">
        <v>382</v>
      </c>
      <c r="C152" s="38">
        <v>34</v>
      </c>
      <c r="D152" s="38" t="s">
        <v>379</v>
      </c>
      <c r="E152" s="40">
        <v>15097</v>
      </c>
      <c r="F152" s="38">
        <v>30</v>
      </c>
      <c r="G152" s="38">
        <v>1000024.7</v>
      </c>
      <c r="H152" s="38">
        <v>1000000</v>
      </c>
      <c r="I152" s="38">
        <f>-24.7</f>
        <v>-24.7</v>
      </c>
      <c r="J152" s="38">
        <v>0</v>
      </c>
    </row>
    <row r="153" spans="1:10" ht="25.5" customHeight="1" x14ac:dyDescent="0.2">
      <c r="A153" s="39" t="s">
        <v>130</v>
      </c>
      <c r="B153" s="38" t="s">
        <v>372</v>
      </c>
      <c r="C153" s="38">
        <v>35</v>
      </c>
      <c r="D153" s="38" t="s">
        <v>369</v>
      </c>
      <c r="E153" s="38">
        <v>22</v>
      </c>
      <c r="F153" s="38">
        <v>36</v>
      </c>
      <c r="G153" s="38">
        <v>1000022.2</v>
      </c>
      <c r="H153" s="38">
        <v>1000000</v>
      </c>
      <c r="I153" s="38">
        <f>-22.2</f>
        <v>-22.2</v>
      </c>
      <c r="J153" s="38">
        <v>0</v>
      </c>
    </row>
    <row r="154" spans="1:10" ht="25.5" customHeight="1" x14ac:dyDescent="0.2">
      <c r="A154" s="39" t="s">
        <v>131</v>
      </c>
      <c r="B154" s="38" t="s">
        <v>358</v>
      </c>
      <c r="C154" s="38">
        <v>40</v>
      </c>
      <c r="D154" s="38" t="s">
        <v>359</v>
      </c>
      <c r="E154" s="38">
        <v>1</v>
      </c>
      <c r="F154" s="38">
        <v>40</v>
      </c>
      <c r="G154" s="38">
        <v>1000021.7</v>
      </c>
      <c r="H154" s="38">
        <v>1000000</v>
      </c>
      <c r="I154" s="38">
        <f>-21.7</f>
        <v>-21.7</v>
      </c>
      <c r="J154" s="38">
        <v>0</v>
      </c>
    </row>
    <row r="155" spans="1:10" ht="25.5" customHeight="1" x14ac:dyDescent="0.2">
      <c r="A155" s="39" t="s">
        <v>132</v>
      </c>
      <c r="B155" s="38" t="s">
        <v>415</v>
      </c>
      <c r="C155" s="38">
        <v>34</v>
      </c>
      <c r="D155" s="38" t="s">
        <v>403</v>
      </c>
      <c r="E155" s="38">
        <v>81</v>
      </c>
      <c r="F155" s="38">
        <v>23</v>
      </c>
      <c r="G155" s="38">
        <v>1000014.7</v>
      </c>
      <c r="H155" s="38">
        <v>1000000</v>
      </c>
      <c r="I155" s="38">
        <f>-14.7</f>
        <v>-14.7</v>
      </c>
      <c r="J155" s="38">
        <v>0</v>
      </c>
    </row>
    <row r="156" spans="1:10" x14ac:dyDescent="0.2">
      <c r="A156" s="39" t="s">
        <v>133</v>
      </c>
      <c r="B156" s="38" t="s">
        <v>424</v>
      </c>
      <c r="C156" s="38">
        <v>34</v>
      </c>
      <c r="D156" s="38" t="s">
        <v>394</v>
      </c>
      <c r="E156" s="38">
        <v>104</v>
      </c>
      <c r="F156" s="38">
        <v>2</v>
      </c>
      <c r="G156" s="38">
        <v>999986.7</v>
      </c>
      <c r="H156" s="38">
        <v>1000000</v>
      </c>
      <c r="I156" s="41">
        <v>43537</v>
      </c>
      <c r="J156" s="38">
        <v>0</v>
      </c>
    </row>
    <row r="157" spans="1:10" x14ac:dyDescent="0.2">
      <c r="A157" s="39" t="s">
        <v>134</v>
      </c>
      <c r="B157" s="38" t="s">
        <v>421</v>
      </c>
      <c r="C157" s="38">
        <v>34</v>
      </c>
      <c r="D157" s="38" t="s">
        <v>392</v>
      </c>
      <c r="E157" s="38">
        <v>78</v>
      </c>
      <c r="F157" s="38">
        <v>3</v>
      </c>
      <c r="G157" s="38">
        <v>999969.7</v>
      </c>
      <c r="H157" s="38">
        <v>1000000</v>
      </c>
      <c r="I157" s="41">
        <v>43554</v>
      </c>
      <c r="J157" s="38">
        <v>0</v>
      </c>
    </row>
    <row r="158" spans="1:10" ht="25.5" customHeight="1" x14ac:dyDescent="0.2">
      <c r="A158" s="39" t="s">
        <v>135</v>
      </c>
      <c r="B158" s="38" t="s">
        <v>400</v>
      </c>
      <c r="C158" s="38">
        <v>34</v>
      </c>
      <c r="D158" s="38" t="s">
        <v>385</v>
      </c>
      <c r="E158" s="38">
        <v>55</v>
      </c>
      <c r="F158" s="38">
        <v>31</v>
      </c>
      <c r="G158" s="38">
        <v>1000022.7</v>
      </c>
      <c r="H158" s="38">
        <v>1000000</v>
      </c>
      <c r="I158" s="38">
        <f>-22.7</f>
        <v>-22.7</v>
      </c>
      <c r="J158" s="38">
        <v>0</v>
      </c>
    </row>
    <row r="159" spans="1:10" x14ac:dyDescent="0.2">
      <c r="A159" s="39" t="s">
        <v>136</v>
      </c>
      <c r="B159" s="38" t="s">
        <v>406</v>
      </c>
      <c r="C159" s="38">
        <v>34</v>
      </c>
      <c r="D159" s="38" t="s">
        <v>376</v>
      </c>
      <c r="E159" s="38">
        <v>18</v>
      </c>
      <c r="F159" s="38">
        <v>11</v>
      </c>
      <c r="G159" s="38">
        <v>999945.7</v>
      </c>
      <c r="H159" s="38">
        <v>1000000</v>
      </c>
      <c r="I159" s="40">
        <v>19784</v>
      </c>
      <c r="J159" s="38" t="s">
        <v>432</v>
      </c>
    </row>
    <row r="160" spans="1:10" ht="25.5" customHeight="1" x14ac:dyDescent="0.2">
      <c r="A160" s="39" t="s">
        <v>137</v>
      </c>
      <c r="B160" s="38" t="s">
        <v>398</v>
      </c>
      <c r="C160" s="38">
        <v>34</v>
      </c>
      <c r="D160" s="38" t="s">
        <v>393</v>
      </c>
      <c r="E160" s="38">
        <v>54</v>
      </c>
      <c r="F160" s="38">
        <v>25</v>
      </c>
      <c r="G160" s="38">
        <v>1000017.2</v>
      </c>
      <c r="H160" s="38">
        <v>1000000</v>
      </c>
      <c r="I160" s="38">
        <f>-17.2</f>
        <v>-17.2</v>
      </c>
      <c r="J160" s="38">
        <v>0</v>
      </c>
    </row>
    <row r="161" spans="1:10" ht="25.5" customHeight="1" x14ac:dyDescent="0.2">
      <c r="A161" s="39" t="s">
        <v>138</v>
      </c>
      <c r="B161" s="38" t="s">
        <v>380</v>
      </c>
      <c r="C161" s="38">
        <v>34</v>
      </c>
      <c r="D161" s="38" t="s">
        <v>383</v>
      </c>
      <c r="E161" s="40">
        <v>13636</v>
      </c>
      <c r="F161" s="38">
        <v>28</v>
      </c>
      <c r="G161" s="38">
        <v>1000017.7</v>
      </c>
      <c r="H161" s="38">
        <v>1000000</v>
      </c>
      <c r="I161" s="38">
        <f>-17.7</f>
        <v>-17.7</v>
      </c>
      <c r="J161" s="38">
        <v>0</v>
      </c>
    </row>
    <row r="162" spans="1:10" ht="25.5" customHeight="1" x14ac:dyDescent="0.2">
      <c r="A162" s="39" t="s">
        <v>139</v>
      </c>
      <c r="B162" s="38" t="s">
        <v>386</v>
      </c>
      <c r="C162" s="38">
        <v>34</v>
      </c>
      <c r="D162" s="38" t="s">
        <v>387</v>
      </c>
      <c r="E162" s="40">
        <v>14001</v>
      </c>
      <c r="F162" s="38">
        <v>27</v>
      </c>
      <c r="G162" s="38">
        <v>1000012.7</v>
      </c>
      <c r="H162" s="38">
        <v>1000000</v>
      </c>
      <c r="I162" s="38">
        <f>-12.7</f>
        <v>-12.7</v>
      </c>
      <c r="J162" s="38">
        <v>0</v>
      </c>
    </row>
    <row r="163" spans="1:10" x14ac:dyDescent="0.2">
      <c r="A163" s="39" t="s">
        <v>140</v>
      </c>
      <c r="B163" s="38" t="s">
        <v>419</v>
      </c>
      <c r="C163" s="38">
        <v>34</v>
      </c>
      <c r="D163" s="38" t="s">
        <v>384</v>
      </c>
      <c r="E163" s="38">
        <v>79</v>
      </c>
      <c r="F163" s="38">
        <v>7</v>
      </c>
      <c r="G163" s="38">
        <v>999980.7</v>
      </c>
      <c r="H163" s="38">
        <v>1000000</v>
      </c>
      <c r="I163" s="41">
        <v>43543</v>
      </c>
      <c r="J163" s="38">
        <v>0</v>
      </c>
    </row>
    <row r="164" spans="1:10" ht="25.5" customHeight="1" x14ac:dyDescent="0.2">
      <c r="A164" s="39" t="s">
        <v>141</v>
      </c>
      <c r="B164" s="38" t="s">
        <v>410</v>
      </c>
      <c r="C164" s="38">
        <v>34</v>
      </c>
      <c r="D164" s="38" t="s">
        <v>411</v>
      </c>
      <c r="E164" s="38">
        <v>72</v>
      </c>
      <c r="F164" s="38">
        <v>18</v>
      </c>
      <c r="G164" s="38">
        <v>1000006.2</v>
      </c>
      <c r="H164" s="38">
        <v>1000000</v>
      </c>
      <c r="I164" s="38">
        <f>-6.2</f>
        <v>-6.2</v>
      </c>
      <c r="J164" s="38">
        <v>0</v>
      </c>
    </row>
    <row r="165" spans="1:10" x14ac:dyDescent="0.2">
      <c r="A165" s="39" t="s">
        <v>142</v>
      </c>
      <c r="B165" s="38" t="s">
        <v>420</v>
      </c>
      <c r="C165" s="38">
        <v>34</v>
      </c>
      <c r="D165" s="38" t="s">
        <v>388</v>
      </c>
      <c r="E165" s="38">
        <v>101</v>
      </c>
      <c r="F165" s="38">
        <v>4</v>
      </c>
      <c r="G165" s="38">
        <v>999996.7</v>
      </c>
      <c r="H165" s="38">
        <v>1000000</v>
      </c>
      <c r="I165" s="41">
        <v>43527</v>
      </c>
      <c r="J165" s="38">
        <v>0</v>
      </c>
    </row>
    <row r="166" spans="1:10" x14ac:dyDescent="0.2">
      <c r="A166" s="39" t="s">
        <v>143</v>
      </c>
      <c r="B166" s="38" t="s">
        <v>414</v>
      </c>
      <c r="C166" s="38">
        <v>34</v>
      </c>
      <c r="D166" s="38" t="s">
        <v>374</v>
      </c>
      <c r="E166" s="38">
        <v>74</v>
      </c>
      <c r="F166" s="38">
        <v>13</v>
      </c>
      <c r="G166" s="38">
        <v>999997.2</v>
      </c>
      <c r="H166" s="38">
        <v>1000000</v>
      </c>
      <c r="I166" s="41">
        <v>43504</v>
      </c>
      <c r="J166" s="38">
        <v>0</v>
      </c>
    </row>
    <row r="167" spans="1:10" ht="25.5" customHeight="1" x14ac:dyDescent="0.2">
      <c r="A167" s="39" t="s">
        <v>144</v>
      </c>
      <c r="B167" s="38" t="s">
        <v>374</v>
      </c>
      <c r="C167" s="38">
        <v>36</v>
      </c>
      <c r="D167" s="38" t="s">
        <v>373</v>
      </c>
      <c r="E167" s="38">
        <v>26</v>
      </c>
      <c r="F167" s="38">
        <v>35</v>
      </c>
      <c r="G167" s="38">
        <v>1000023.2</v>
      </c>
      <c r="H167" s="38">
        <v>1000000</v>
      </c>
      <c r="I167" s="38">
        <f>-23.2</f>
        <v>-23.2</v>
      </c>
      <c r="J167" s="38">
        <v>0</v>
      </c>
    </row>
    <row r="168" spans="1:10" ht="25.5" customHeight="1" x14ac:dyDescent="0.2">
      <c r="A168" s="39" t="s">
        <v>145</v>
      </c>
      <c r="B168" s="38" t="s">
        <v>376</v>
      </c>
      <c r="C168" s="38">
        <v>34</v>
      </c>
      <c r="D168" s="38" t="s">
        <v>381</v>
      </c>
      <c r="E168" s="38">
        <v>21</v>
      </c>
      <c r="F168" s="38">
        <v>29</v>
      </c>
      <c r="G168" s="38">
        <v>1000005.2</v>
      </c>
      <c r="H168" s="38">
        <v>1000000</v>
      </c>
      <c r="I168" s="38">
        <f>-5.2</f>
        <v>-5.2</v>
      </c>
      <c r="J168" s="38">
        <v>0</v>
      </c>
    </row>
    <row r="169" spans="1:10" ht="25.5" customHeight="1" x14ac:dyDescent="0.2">
      <c r="A169" s="39" t="s">
        <v>146</v>
      </c>
      <c r="B169" s="38" t="s">
        <v>364</v>
      </c>
      <c r="C169" s="38">
        <v>37</v>
      </c>
      <c r="D169" s="38" t="s">
        <v>365</v>
      </c>
      <c r="E169" s="38">
        <v>20</v>
      </c>
      <c r="F169" s="38">
        <v>39</v>
      </c>
      <c r="G169" s="38">
        <v>1000032.7</v>
      </c>
      <c r="H169" s="38">
        <v>1000000</v>
      </c>
      <c r="I169" s="38">
        <f>-32.7</f>
        <v>-32.700000000000003</v>
      </c>
      <c r="J169" s="38">
        <v>0</v>
      </c>
    </row>
    <row r="170" spans="1:10" x14ac:dyDescent="0.2">
      <c r="A170" s="39" t="s">
        <v>147</v>
      </c>
      <c r="B170" s="38" t="s">
        <v>384</v>
      </c>
      <c r="C170" s="38">
        <v>34</v>
      </c>
      <c r="D170" s="38" t="s">
        <v>399</v>
      </c>
      <c r="E170" s="38">
        <v>0</v>
      </c>
      <c r="F170" s="38">
        <v>19</v>
      </c>
      <c r="G170" s="38">
        <v>999961.2</v>
      </c>
      <c r="H170" s="38">
        <v>1000000</v>
      </c>
      <c r="I170" s="40">
        <v>14093</v>
      </c>
      <c r="J170" s="38">
        <v>0</v>
      </c>
    </row>
    <row r="171" spans="1:10" ht="25.5" customHeight="1" x14ac:dyDescent="0.2">
      <c r="A171" s="39" t="s">
        <v>148</v>
      </c>
      <c r="B171" s="38" t="s">
        <v>392</v>
      </c>
      <c r="C171" s="38">
        <v>34</v>
      </c>
      <c r="D171" s="38" t="s">
        <v>391</v>
      </c>
      <c r="E171" s="38">
        <v>52</v>
      </c>
      <c r="F171" s="38">
        <v>24</v>
      </c>
      <c r="G171" s="38">
        <v>1000018.2</v>
      </c>
      <c r="H171" s="38">
        <v>1000000</v>
      </c>
      <c r="I171" s="38">
        <f>-18.2</f>
        <v>-18.2</v>
      </c>
      <c r="J171" s="38">
        <v>0</v>
      </c>
    </row>
    <row r="172" spans="1:10" x14ac:dyDescent="0.2">
      <c r="A172" s="39" t="s">
        <v>149</v>
      </c>
      <c r="B172" s="38" t="s">
        <v>396</v>
      </c>
      <c r="C172" s="38">
        <v>34</v>
      </c>
      <c r="D172" s="38" t="s">
        <v>407</v>
      </c>
      <c r="E172" s="38">
        <v>25</v>
      </c>
      <c r="F172" s="38">
        <v>16</v>
      </c>
      <c r="G172" s="38">
        <v>999973.2</v>
      </c>
      <c r="H172" s="38">
        <v>1000000</v>
      </c>
      <c r="I172" s="41">
        <v>43703</v>
      </c>
      <c r="J172" s="38">
        <v>0</v>
      </c>
    </row>
    <row r="173" spans="1:10" x14ac:dyDescent="0.2">
      <c r="A173" s="39" t="s">
        <v>150</v>
      </c>
      <c r="B173" s="38" t="s">
        <v>417</v>
      </c>
      <c r="C173" s="38">
        <v>34</v>
      </c>
      <c r="D173" s="38" t="s">
        <v>380</v>
      </c>
      <c r="E173" s="38">
        <v>51</v>
      </c>
      <c r="F173" s="38">
        <v>9</v>
      </c>
      <c r="G173" s="38">
        <v>999958.7</v>
      </c>
      <c r="H173" s="38">
        <v>1000000</v>
      </c>
      <c r="I173" s="40">
        <v>15036</v>
      </c>
      <c r="J173" s="38">
        <v>0</v>
      </c>
    </row>
    <row r="174" spans="1:10" x14ac:dyDescent="0.2">
      <c r="A174" s="39" t="s">
        <v>151</v>
      </c>
      <c r="B174" s="38" t="s">
        <v>413</v>
      </c>
      <c r="C174" s="38">
        <v>34</v>
      </c>
      <c r="D174" s="38" t="s">
        <v>378</v>
      </c>
      <c r="E174" s="38">
        <v>53</v>
      </c>
      <c r="F174" s="38">
        <v>10</v>
      </c>
      <c r="G174" s="38">
        <v>999972.2</v>
      </c>
      <c r="H174" s="38">
        <v>1000000</v>
      </c>
      <c r="I174" s="41">
        <v>43704</v>
      </c>
      <c r="J174" s="38">
        <v>0</v>
      </c>
    </row>
    <row r="175" spans="1:10" ht="25.5" customHeight="1" x14ac:dyDescent="0.2">
      <c r="A175" s="39" t="s">
        <v>152</v>
      </c>
      <c r="B175" s="38" t="s">
        <v>378</v>
      </c>
      <c r="C175" s="38">
        <v>34</v>
      </c>
      <c r="D175" s="38" t="s">
        <v>377</v>
      </c>
      <c r="E175" s="38">
        <v>19</v>
      </c>
      <c r="F175" s="38">
        <v>33</v>
      </c>
      <c r="G175" s="38">
        <v>1000008.2</v>
      </c>
      <c r="H175" s="38">
        <v>1000000</v>
      </c>
      <c r="I175" s="38">
        <f>-8.2</f>
        <v>-8.1999999999999993</v>
      </c>
      <c r="J175" s="38">
        <v>0</v>
      </c>
    </row>
    <row r="176" spans="1:10" x14ac:dyDescent="0.2">
      <c r="A176" s="39" t="s">
        <v>153</v>
      </c>
      <c r="B176" s="38" t="s">
        <v>425</v>
      </c>
      <c r="C176" s="38">
        <v>34</v>
      </c>
      <c r="D176" s="38">
        <v>1</v>
      </c>
      <c r="E176" s="38" t="s">
        <v>363</v>
      </c>
      <c r="F176" s="38">
        <v>1</v>
      </c>
      <c r="G176" s="38">
        <v>999992.2</v>
      </c>
      <c r="H176" s="38">
        <v>1000000</v>
      </c>
      <c r="I176" s="41">
        <v>43654</v>
      </c>
      <c r="J176" s="38">
        <v>0</v>
      </c>
    </row>
    <row r="177" spans="1:10" x14ac:dyDescent="0.2">
      <c r="A177" s="39" t="s">
        <v>154</v>
      </c>
      <c r="B177" s="38" t="s">
        <v>426</v>
      </c>
      <c r="C177" s="38">
        <v>34</v>
      </c>
      <c r="D177" s="38">
        <v>0</v>
      </c>
      <c r="E177" s="38" t="s">
        <v>360</v>
      </c>
      <c r="F177" s="38">
        <v>0</v>
      </c>
      <c r="G177" s="38">
        <v>999992.2</v>
      </c>
      <c r="H177" s="38">
        <v>1000000</v>
      </c>
      <c r="I177" s="41">
        <v>43654</v>
      </c>
      <c r="J177" s="38">
        <v>0</v>
      </c>
    </row>
    <row r="179" spans="1:10" ht="25.5" customHeight="1" x14ac:dyDescent="0.2">
      <c r="A179" s="42" t="s">
        <v>433</v>
      </c>
      <c r="B179" s="43" t="s">
        <v>434</v>
      </c>
    </row>
    <row r="180" spans="1:10" ht="25.5" customHeight="1" x14ac:dyDescent="0.2">
      <c r="A180" s="42" t="s">
        <v>435</v>
      </c>
      <c r="B180" s="43" t="s">
        <v>426</v>
      </c>
    </row>
    <row r="181" spans="1:10" ht="25.5" customHeight="1" x14ac:dyDescent="0.2">
      <c r="A181" s="42" t="s">
        <v>436</v>
      </c>
      <c r="B181" s="43" t="s">
        <v>437</v>
      </c>
    </row>
    <row r="182" spans="1:10" ht="25.5" customHeight="1" x14ac:dyDescent="0.2">
      <c r="A182" s="42" t="s">
        <v>438</v>
      </c>
      <c r="B182" s="43">
        <v>41000000</v>
      </c>
    </row>
    <row r="183" spans="1:10" ht="38.25" customHeight="1" x14ac:dyDescent="0.2">
      <c r="A183" s="42" t="s">
        <v>439</v>
      </c>
      <c r="B183" s="43">
        <f>-1.8</f>
        <v>-1.8</v>
      </c>
    </row>
    <row r="184" spans="1:10" ht="38.25" customHeight="1" x14ac:dyDescent="0.2">
      <c r="A184" s="42" t="s">
        <v>440</v>
      </c>
      <c r="B184" s="43"/>
    </row>
    <row r="185" spans="1:10" ht="38.25" customHeight="1" x14ac:dyDescent="0.2">
      <c r="A185" s="42" t="s">
        <v>441</v>
      </c>
      <c r="B185" s="43"/>
    </row>
    <row r="186" spans="1:10" ht="38.25" customHeight="1" x14ac:dyDescent="0.2">
      <c r="A186" s="42" t="s">
        <v>442</v>
      </c>
      <c r="B186" s="43">
        <v>0</v>
      </c>
    </row>
    <row r="188" spans="1:10" x14ac:dyDescent="0.2">
      <c r="A188" s="44" t="s">
        <v>443</v>
      </c>
    </row>
    <row r="190" spans="1:10" x14ac:dyDescent="0.2">
      <c r="A190" t="s">
        <v>444</v>
      </c>
    </row>
    <row r="191" spans="1:10" x14ac:dyDescent="0.2">
      <c r="A191" t="s">
        <v>445</v>
      </c>
    </row>
  </sheetData>
  <hyperlinks>
    <hyperlink ref="A188" r:id="rId1" display="https://miau.my-x.hu/myx-free/coco/test/753169720190424174359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...</vt:lpstr>
      <vt:lpstr>Causes of mortality</vt:lpstr>
      <vt:lpstr>raw data</vt:lpstr>
      <vt:lpstr>report about continents</vt:lpstr>
      <vt:lpstr>oam for modelling</vt:lpstr>
      <vt:lpstr>continents</vt:lpstr>
      <vt:lpstr>model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User</cp:lastModifiedBy>
  <dcterms:created xsi:type="dcterms:W3CDTF">2019-04-24T17:27:04Z</dcterms:created>
  <dcterms:modified xsi:type="dcterms:W3CDTF">2019-05-29T11:34:58Z</dcterms:modified>
</cp:coreProperties>
</file>