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6C736FED-6497-43AD-9B8A-10B653D8F31A}" xr6:coauthVersionLast="47" xr6:coauthVersionMax="47" xr10:uidLastSave="{00000000-0000-0000-0000-000000000000}"/>
  <bookViews>
    <workbookView xWindow="-108" yWindow="-108" windowWidth="23256" windowHeight="12720" xr2:uid="{52865507-586D-4E67-B3B6-ECF3833BE3AC}"/>
  </bookViews>
  <sheets>
    <sheet name="intuitiv_szubjektiv_onkeny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5" i="1" l="1"/>
  <c r="X14" i="1"/>
  <c r="X13" i="1"/>
  <c r="X12" i="1"/>
  <c r="X11" i="1"/>
  <c r="X10" i="1"/>
  <c r="X9" i="1"/>
  <c r="X8" i="1"/>
  <c r="X7" i="1"/>
  <c r="X6" i="1"/>
  <c r="X5" i="1"/>
  <c r="X4" i="1"/>
  <c r="V1" i="1"/>
  <c r="V15" i="1"/>
  <c r="V14" i="1"/>
  <c r="V13" i="1"/>
  <c r="V12" i="1"/>
  <c r="V11" i="1"/>
  <c r="V10" i="1"/>
  <c r="V9" i="1"/>
  <c r="V8" i="1"/>
  <c r="V7" i="1"/>
  <c r="V6" i="1"/>
  <c r="V5" i="1"/>
  <c r="V4" i="1"/>
  <c r="A5" i="1"/>
  <c r="A6" i="1"/>
  <c r="A7" i="1"/>
  <c r="A8" i="1"/>
  <c r="A9" i="1"/>
  <c r="A10" i="1"/>
  <c r="A11" i="1"/>
  <c r="A12" i="1"/>
  <c r="A13" i="1"/>
  <c r="A14" i="1"/>
  <c r="A15" i="1"/>
  <c r="A4" i="1"/>
  <c r="G57" i="1"/>
  <c r="F57" i="1" s="1"/>
  <c r="G56" i="1"/>
  <c r="G55" i="1"/>
  <c r="G54" i="1"/>
  <c r="H57" i="1"/>
  <c r="H56" i="1"/>
  <c r="H55" i="1"/>
  <c r="H54" i="1"/>
  <c r="H53" i="1"/>
  <c r="F53" i="1" s="1"/>
  <c r="H52" i="1"/>
  <c r="F52" i="1" s="1"/>
  <c r="H51" i="1"/>
  <c r="F51" i="1" s="1"/>
  <c r="H50" i="1"/>
  <c r="F50" i="1" s="1"/>
  <c r="P15" i="1"/>
  <c r="P14" i="1"/>
  <c r="P13" i="1"/>
  <c r="P12" i="1"/>
  <c r="P11" i="1"/>
  <c r="P10" i="1"/>
  <c r="P9" i="1"/>
  <c r="P8" i="1"/>
  <c r="P7" i="1"/>
  <c r="P6" i="1"/>
  <c r="P5" i="1"/>
  <c r="P4" i="1"/>
  <c r="C26" i="1"/>
  <c r="B15" i="1"/>
  <c r="B14" i="1"/>
  <c r="B13" i="1"/>
  <c r="B12" i="1"/>
  <c r="B11" i="1"/>
  <c r="B10" i="1"/>
  <c r="B9" i="1"/>
  <c r="B8" i="1"/>
  <c r="B7" i="1"/>
  <c r="B6" i="1"/>
  <c r="B5" i="1"/>
  <c r="B4" i="1"/>
  <c r="G43" i="1"/>
  <c r="F43" i="1" s="1"/>
  <c r="G42" i="1"/>
  <c r="F42" i="1" s="1"/>
  <c r="G41" i="1"/>
  <c r="F41" i="1" s="1"/>
  <c r="G40" i="1"/>
  <c r="F40" i="1" s="1"/>
  <c r="G39" i="1"/>
  <c r="L4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O17" i="1" s="1"/>
  <c r="O18" i="1" s="1"/>
  <c r="H23" i="1"/>
  <c r="G23" i="1"/>
  <c r="F23" i="1"/>
  <c r="E23" i="1"/>
  <c r="D23" i="1"/>
  <c r="I22" i="1"/>
  <c r="N17" i="1" s="1"/>
  <c r="N18" i="1" s="1"/>
  <c r="H22" i="1"/>
  <c r="G22" i="1"/>
  <c r="F22" i="1"/>
  <c r="E22" i="1"/>
  <c r="D22" i="1"/>
  <c r="I21" i="1"/>
  <c r="H21" i="1"/>
  <c r="G21" i="1"/>
  <c r="F21" i="1"/>
  <c r="E21" i="1"/>
  <c r="D21" i="1"/>
  <c r="F19" i="1"/>
  <c r="H32" i="1"/>
  <c r="H31" i="1"/>
  <c r="H30" i="1"/>
  <c r="H29" i="1"/>
  <c r="G36" i="1"/>
  <c r="H36" i="1" s="1"/>
  <c r="G35" i="1"/>
  <c r="H35" i="1" s="1"/>
  <c r="G34" i="1"/>
  <c r="H34" i="1" s="1"/>
  <c r="G33" i="1"/>
  <c r="H33" i="1" s="1"/>
  <c r="L5" i="1"/>
  <c r="L6" i="1"/>
  <c r="L7" i="1"/>
  <c r="L8" i="1"/>
  <c r="L9" i="1"/>
  <c r="L10" i="1"/>
  <c r="L11" i="1"/>
  <c r="L12" i="1"/>
  <c r="L13" i="1"/>
  <c r="L14" i="1"/>
  <c r="L15" i="1"/>
  <c r="I20" i="1"/>
  <c r="H20" i="1"/>
  <c r="G20" i="1"/>
  <c r="F20" i="1"/>
  <c r="M17" i="1" s="1"/>
  <c r="M18" i="1" s="1"/>
  <c r="E20" i="1"/>
  <c r="L17" i="1" s="1"/>
  <c r="L18" i="1" s="1"/>
  <c r="D20" i="1"/>
  <c r="K15" i="1"/>
  <c r="K14" i="1"/>
  <c r="K13" i="1"/>
  <c r="K12" i="1"/>
  <c r="K11" i="1"/>
  <c r="K10" i="1"/>
  <c r="K9" i="1"/>
  <c r="K8" i="1"/>
  <c r="K7" i="1"/>
  <c r="K6" i="1"/>
  <c r="K5" i="1"/>
  <c r="K4" i="1"/>
  <c r="F54" i="1" l="1"/>
  <c r="M11" i="1"/>
  <c r="F55" i="1"/>
  <c r="F56" i="1"/>
  <c r="O8" i="1" s="1"/>
  <c r="O5" i="1"/>
  <c r="O13" i="1"/>
  <c r="O6" i="1"/>
  <c r="O7" i="1"/>
  <c r="O15" i="1"/>
  <c r="O12" i="1"/>
  <c r="O9" i="1"/>
  <c r="O10" i="1"/>
  <c r="O11" i="1"/>
  <c r="B26" i="1"/>
  <c r="G44" i="1"/>
  <c r="F44" i="1" s="1"/>
  <c r="N14" i="1" s="1"/>
  <c r="M8" i="1"/>
  <c r="M4" i="1"/>
  <c r="M9" i="1"/>
  <c r="M10" i="1"/>
  <c r="M15" i="1"/>
  <c r="M7" i="1"/>
  <c r="N5" i="1"/>
  <c r="N13" i="1"/>
  <c r="N6" i="1"/>
  <c r="N7" i="1"/>
  <c r="N15" i="1"/>
  <c r="N9" i="1"/>
  <c r="N10" i="1"/>
  <c r="N11" i="1"/>
  <c r="T11" i="1" s="1"/>
  <c r="N12" i="1"/>
  <c r="M14" i="1"/>
  <c r="M6" i="1"/>
  <c r="G45" i="1"/>
  <c r="F45" i="1" s="1"/>
  <c r="M5" i="1"/>
  <c r="G46" i="1"/>
  <c r="F46" i="1" s="1"/>
  <c r="M12" i="1"/>
  <c r="G47" i="1"/>
  <c r="F47" i="1" s="1"/>
  <c r="M13" i="1"/>
  <c r="T6" i="1" l="1"/>
  <c r="T12" i="1"/>
  <c r="S15" i="1"/>
  <c r="T13" i="1"/>
  <c r="T7" i="1"/>
  <c r="T9" i="1"/>
  <c r="S5" i="1"/>
  <c r="S9" i="1"/>
  <c r="O14" i="1"/>
  <c r="S14" i="1" s="1"/>
  <c r="T15" i="1"/>
  <c r="S11" i="1"/>
  <c r="S6" i="1"/>
  <c r="T5" i="1"/>
  <c r="S10" i="1"/>
  <c r="S13" i="1"/>
  <c r="S7" i="1"/>
  <c r="T10" i="1"/>
  <c r="S12" i="1"/>
  <c r="O4" i="1"/>
  <c r="N4" i="1"/>
  <c r="S4" i="1" s="1"/>
  <c r="N8" i="1"/>
  <c r="T8" i="1" s="1"/>
  <c r="T4" i="1" l="1"/>
  <c r="U5" i="1" s="1"/>
  <c r="T14" i="1"/>
  <c r="S8" i="1"/>
  <c r="U10" i="1"/>
  <c r="U15" i="1"/>
  <c r="U8" i="1"/>
  <c r="U14" i="1" l="1"/>
  <c r="U4" i="1"/>
  <c r="U6" i="1"/>
  <c r="U13" i="1"/>
  <c r="U7" i="1"/>
  <c r="U9" i="1"/>
  <c r="U11" i="1"/>
  <c r="U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tc={07EC0857-6202-4CA5-9937-107691AEA866}</author>
  </authors>
  <commentList>
    <comment ref="P18" authorId="0" shapeId="0" xr:uid="{07EC0857-6202-4CA5-9937-107691AEA866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csak!</t>
      </text>
    </comment>
  </commentList>
</comments>
</file>

<file path=xl/sharedStrings.xml><?xml version="1.0" encoding="utf-8"?>
<sst xmlns="http://schemas.openxmlformats.org/spreadsheetml/2006/main" count="106" uniqueCount="65">
  <si>
    <t>OAM_nyers</t>
  </si>
  <si>
    <t>Feladat1</t>
  </si>
  <si>
    <t>Feladat2</t>
  </si>
  <si>
    <t>Feladat3</t>
  </si>
  <si>
    <t>Feladat4</t>
  </si>
  <si>
    <t>Feladat5</t>
  </si>
  <si>
    <t>Extrapont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</si>
  <si>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</si>
  <si>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</si>
  <si>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</si>
  <si>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</si>
  <si>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</si>
  <si>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</si>
  <si>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</si>
  <si>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</si>
  <si>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</si>
  <si>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</si>
  <si>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</si>
  <si>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</si>
  <si>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nem_nulla</t>
  </si>
  <si>
    <t>minél több feladatból képes valaki pontot szerezni, annál kevésbé gyanús</t>
  </si>
  <si>
    <t>korreláció X1</t>
  </si>
  <si>
    <t>korreláció X2</t>
  </si>
  <si>
    <t>korreláció X3</t>
  </si>
  <si>
    <t>korreláció X4</t>
  </si>
  <si>
    <t>korreláció X5</t>
  </si>
  <si>
    <t>korreláció X6</t>
  </si>
  <si>
    <t>fea1_fea2</t>
  </si>
  <si>
    <t>ha valaki a korreláció ellenében pontot halmoz, akkor gyanús</t>
  </si>
  <si>
    <t>fea1_fea3</t>
  </si>
  <si>
    <t>2*2 állapot</t>
  </si>
  <si>
    <t>2*4 állapot</t>
  </si>
  <si>
    <t>1 gyanús</t>
  </si>
  <si>
    <t>fea1</t>
  </si>
  <si>
    <t>fea3</t>
  </si>
  <si>
    <t>gyanú</t>
  </si>
  <si>
    <t>?</t>
  </si>
  <si>
    <t>fea2</t>
  </si>
  <si>
    <t>tipus</t>
  </si>
  <si>
    <t>ha valaki a korreláció ellenében pontot veszít, akkor gyanús</t>
  </si>
  <si>
    <t>csak a max pontszám?</t>
  </si>
  <si>
    <t>fea3_fea6</t>
  </si>
  <si>
    <t>&lt;--4*2 állapot</t>
  </si>
  <si>
    <t>fea6</t>
  </si>
  <si>
    <t>fea4_fea6</t>
  </si>
  <si>
    <t>tobbi&amp;fea6</t>
  </si>
  <si>
    <t>normal</t>
  </si>
  <si>
    <t>KONTEXTUS: aki nem képes extrákra, az a többi esetben még tippelhetett</t>
  </si>
  <si>
    <t>fea4</t>
  </si>
  <si>
    <t>&lt;--gyanús, ahol nulla van</t>
  </si>
  <si>
    <t>&lt;--gyanús, ahol nulla nincs</t>
  </si>
  <si>
    <t>szum</t>
  </si>
  <si>
    <t>súly1</t>
  </si>
  <si>
    <t>súly2</t>
  </si>
  <si>
    <t>súlyozott</t>
  </si>
  <si>
    <t>sorszám</t>
  </si>
  <si>
    <t>naiv</t>
  </si>
  <si>
    <t>max</t>
  </si>
  <si>
    <t>optimalizált</t>
  </si>
  <si>
    <t>&lt;--stróman</t>
  </si>
  <si>
    <t>&lt;--király</t>
  </si>
  <si>
    <t>irány</t>
  </si>
  <si>
    <t>&lt;--jaj</t>
  </si>
  <si>
    <t>kontextus független/parciális</t>
  </si>
  <si>
    <t>&lt;--ok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</si>
</sst>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1"/>
    <xf numFmtId="174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2" fontId="0" fillId="0" borderId="1" xfId="0" applyNumberFormat="1" applyBorder="1"/>
    <xf numFmtId="2" fontId="0" fillId="0" borderId="3" xfId="0" applyNumberFormat="1" applyBorder="1"/>
    <xf numFmtId="2" fontId="0" fillId="0" borderId="0" xfId="0" applyNumberFormat="1" applyBorder="1"/>
    <xf numFmtId="0" fontId="4" fillId="0" borderId="4" xfId="0" applyFont="1" applyBorder="1" applyAlignment="1">
      <alignment wrapText="1"/>
    </xf>
    <xf numFmtId="2" fontId="0" fillId="0" borderId="5" xfId="0" applyNumberFormat="1" applyBorder="1"/>
    <xf numFmtId="0" fontId="6" fillId="0" borderId="0" xfId="0" applyFont="1"/>
    <xf numFmtId="0" fontId="0" fillId="2" borderId="0" xfId="0" applyFill="1"/>
    <xf numFmtId="0" fontId="0" fillId="0" borderId="2" xfId="0" applyBorder="1"/>
    <xf numFmtId="0" fontId="0" fillId="0" borderId="6" xfId="0" applyBorder="1"/>
    <xf numFmtId="2" fontId="0" fillId="0" borderId="6" xfId="0" applyNumberFormat="1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titude/Downloads/naiv_optimalizalt_verziok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ers"/>
      <sheetName val="view"/>
      <sheetName val="modellek6"/>
      <sheetName val="modellek5"/>
      <sheetName val="modellek4"/>
      <sheetName val="modellek3"/>
      <sheetName val="modellek2"/>
      <sheetName val="modellek1"/>
    </sheetNames>
    <sheetDataSet>
      <sheetData sheetId="0">
        <row r="18">
          <cell r="M18">
            <v>0</v>
          </cell>
        </row>
        <row r="19">
          <cell r="M19">
            <v>-6</v>
          </cell>
        </row>
        <row r="20">
          <cell r="M20">
            <v>1</v>
          </cell>
        </row>
        <row r="21">
          <cell r="M21">
            <v>0</v>
          </cell>
        </row>
        <row r="22">
          <cell r="M22">
            <v>1</v>
          </cell>
        </row>
        <row r="23">
          <cell r="M23">
            <v>1</v>
          </cell>
        </row>
        <row r="24">
          <cell r="M24">
            <v>1</v>
          </cell>
        </row>
        <row r="25">
          <cell r="M25">
            <v>0</v>
          </cell>
        </row>
        <row r="26">
          <cell r="M26">
            <v>-4</v>
          </cell>
        </row>
        <row r="27">
          <cell r="M27">
            <v>-2</v>
          </cell>
        </row>
        <row r="28">
          <cell r="M28">
            <v>2</v>
          </cell>
        </row>
        <row r="29">
          <cell r="M2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ttd" id="{1E3A60D5-9423-4376-BEC8-F824A293C6E7}" userId="Lttd" providerId="None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18" dT="2021-09-20T10:27:10.56" personId="{1E3A60D5-9423-4376-BEC8-F824A293C6E7}" id="{07EC0857-6202-4CA5-9937-107691AEA866}">
    <text>csak!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DDF47-929E-4A20-9078-0ED87596A6AB}">
  <dimension ref="A1:Y57"/>
  <sheetViews>
    <sheetView tabSelected="1" zoomScale="104" workbookViewId="0"/>
  </sheetViews>
  <sheetFormatPr defaultRowHeight="14.4" x14ac:dyDescent="0.3"/>
  <cols>
    <col min="3" max="3" width="10.6640625" bestFit="1" customWidth="1"/>
    <col min="4" max="4" width="8.5546875" bestFit="1" customWidth="1"/>
    <col min="5" max="6" width="10.109375" bestFit="1" customWidth="1"/>
    <col min="7" max="8" width="8" bestFit="1" customWidth="1"/>
    <col min="9" max="9" width="9.109375" bestFit="1" customWidth="1"/>
    <col min="10" max="10" width="12.44140625" bestFit="1" customWidth="1"/>
    <col min="11" max="11" width="9.77734375" bestFit="1" customWidth="1"/>
    <col min="12" max="13" width="9.33203125" bestFit="1" customWidth="1"/>
    <col min="18" max="18" width="10.21875" style="13" bestFit="1" customWidth="1"/>
    <col min="23" max="23" width="10.109375" bestFit="1" customWidth="1"/>
  </cols>
  <sheetData>
    <row r="1" spans="1:25" ht="72.599999999999994" x14ac:dyDescent="0.3">
      <c r="C1" t="s">
        <v>61</v>
      </c>
      <c r="I1">
        <v>1</v>
      </c>
      <c r="K1" s="3" t="s">
        <v>20</v>
      </c>
      <c r="L1" s="3" t="s">
        <v>28</v>
      </c>
      <c r="M1" s="3" t="s">
        <v>39</v>
      </c>
      <c r="N1" s="3" t="s">
        <v>28</v>
      </c>
      <c r="P1" s="25" t="s">
        <v>47</v>
      </c>
      <c r="Q1" s="3"/>
      <c r="V1">
        <f>CORREL(V4:V15,U4:U15)</f>
        <v>-3.3541886405218789E-2</v>
      </c>
      <c r="X1" s="24" t="s">
        <v>63</v>
      </c>
      <c r="Y1" t="s">
        <v>63</v>
      </c>
    </row>
    <row r="2" spans="1:25" ht="15" thickBot="1" x14ac:dyDescent="0.35">
      <c r="C2" s="1"/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t="s">
        <v>61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/>
      <c r="T2" s="14" t="s">
        <v>35</v>
      </c>
      <c r="U2" s="14" t="s">
        <v>35</v>
      </c>
      <c r="V2" s="14" t="s">
        <v>35</v>
      </c>
      <c r="X2" s="14" t="s">
        <v>35</v>
      </c>
      <c r="Y2" s="14"/>
    </row>
    <row r="3" spans="1:25" ht="15" thickBot="1" x14ac:dyDescent="0.35">
      <c r="A3" t="s">
        <v>56</v>
      </c>
      <c r="B3" t="s">
        <v>46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K3" s="19" t="s">
        <v>19</v>
      </c>
      <c r="L3" s="20" t="s">
        <v>27</v>
      </c>
      <c r="M3" s="20" t="s">
        <v>29</v>
      </c>
      <c r="N3" s="20" t="s">
        <v>41</v>
      </c>
      <c r="O3" s="20" t="s">
        <v>44</v>
      </c>
      <c r="P3" s="20" t="s">
        <v>43</v>
      </c>
      <c r="Q3" s="21" t="s">
        <v>57</v>
      </c>
      <c r="R3" s="21" t="s">
        <v>45</v>
      </c>
      <c r="S3" s="22" t="s">
        <v>51</v>
      </c>
      <c r="T3" s="1" t="s">
        <v>54</v>
      </c>
      <c r="U3" s="1" t="s">
        <v>55</v>
      </c>
      <c r="V3" s="23" t="s">
        <v>58</v>
      </c>
      <c r="X3" s="1" t="s">
        <v>54</v>
      </c>
      <c r="Y3" s="1"/>
    </row>
    <row r="4" spans="1:25" ht="15" thickBot="1" x14ac:dyDescent="0.35">
      <c r="A4">
        <f>SUM(D4:I4)</f>
        <v>7.5</v>
      </c>
      <c r="B4">
        <f>SUM(D4:H4)</f>
        <v>7</v>
      </c>
      <c r="C4" s="2" t="s">
        <v>7</v>
      </c>
      <c r="D4" s="1">
        <v>1</v>
      </c>
      <c r="E4" s="1">
        <v>1</v>
      </c>
      <c r="F4" s="1">
        <v>0</v>
      </c>
      <c r="G4" s="1">
        <v>2</v>
      </c>
      <c r="H4" s="1">
        <v>3</v>
      </c>
      <c r="I4" s="1">
        <v>0.5</v>
      </c>
      <c r="K4">
        <f>COUNT(D4:I4)-COUNTIF(D4:I4,0)</f>
        <v>5</v>
      </c>
      <c r="L4">
        <f>IF(D4+E4=2,1,0)</f>
        <v>1</v>
      </c>
      <c r="M4">
        <f>VLOOKUP(D4&amp;F4,$H$29:$I$36,2,1)</f>
        <v>1</v>
      </c>
      <c r="N4">
        <f>VLOOKUP(F4&amp;I4,$F$39:$I$47,4,0)</f>
        <v>0</v>
      </c>
      <c r="O4">
        <f>VLOOKUP(G4&amp;I4,$F$50:$I$57,4,0)</f>
        <v>0</v>
      </c>
      <c r="P4">
        <f>IF(I4&gt;0,0,1)</f>
        <v>0</v>
      </c>
      <c r="Q4" s="13" t="s">
        <v>36</v>
      </c>
      <c r="R4" s="13" t="s">
        <v>36</v>
      </c>
      <c r="S4">
        <f>SUM(K4:P4)</f>
        <v>7</v>
      </c>
      <c r="T4">
        <f>SUMPRODUCT(K4:P4,$K$18:$P$18)</f>
        <v>2.0178487225149535</v>
      </c>
      <c r="U4">
        <f>RANK(T4,T$4:T$15,0)</f>
        <v>9</v>
      </c>
      <c r="V4">
        <f>[1]nyers!M18</f>
        <v>0</v>
      </c>
      <c r="X4">
        <f>SUMPRODUCT(K4:O4,$K$18:$O$18)</f>
        <v>2.0178487225149535</v>
      </c>
      <c r="Y4" t="s">
        <v>62</v>
      </c>
    </row>
    <row r="5" spans="1:25" ht="15" thickBot="1" x14ac:dyDescent="0.35">
      <c r="A5">
        <f t="shared" ref="A5:A15" si="0">SUM(D5:I5)</f>
        <v>7.5</v>
      </c>
      <c r="B5">
        <f t="shared" ref="B5:B15" si="1">SUM(D5:H5)</f>
        <v>7.5</v>
      </c>
      <c r="C5" s="2" t="s">
        <v>8</v>
      </c>
      <c r="D5" s="1">
        <v>1</v>
      </c>
      <c r="E5" s="1">
        <v>0</v>
      </c>
      <c r="F5" s="1">
        <v>2</v>
      </c>
      <c r="G5" s="1">
        <v>0.5</v>
      </c>
      <c r="H5" s="1">
        <v>4</v>
      </c>
      <c r="I5" s="1">
        <v>0</v>
      </c>
      <c r="K5">
        <f t="shared" ref="K5:K15" si="2">COUNT(D5:I5)-COUNTIF(D5:I5,0)</f>
        <v>4</v>
      </c>
      <c r="L5">
        <f t="shared" ref="L5:L15" si="3">IF(D5+E5=2,1,0)</f>
        <v>0</v>
      </c>
      <c r="M5">
        <f>VLOOKUP(D5&amp;F5,$H$29:$I$36,2,1)</f>
        <v>0</v>
      </c>
      <c r="N5">
        <f>VLOOKUP(F5&amp;I5,$F$39:$I$47,4,0)</f>
        <v>0</v>
      </c>
      <c r="O5">
        <f>VLOOKUP(G5&amp;I5,$F$50:$I$57,4,0)</f>
        <v>1</v>
      </c>
      <c r="P5">
        <f t="shared" ref="P5:P15" si="4">IF(I5&gt;0,0,1)</f>
        <v>1</v>
      </c>
      <c r="Q5" s="13" t="s">
        <v>36</v>
      </c>
      <c r="R5" s="13" t="s">
        <v>36</v>
      </c>
      <c r="S5">
        <f t="shared" ref="S5:S15" si="5">SUM(K5:P5)</f>
        <v>6</v>
      </c>
      <c r="T5">
        <f t="shared" ref="T5:T15" si="6">SUMPRODUCT(K5:P5,$K$18:$P$18)</f>
        <v>2.323809523809524</v>
      </c>
      <c r="U5" s="15">
        <f t="shared" ref="U5:U15" si="7">RANK(T5,T$4:T$15,0)</f>
        <v>4</v>
      </c>
      <c r="V5" s="18">
        <f>[1]nyers!M19</f>
        <v>-6</v>
      </c>
      <c r="X5">
        <f t="shared" ref="X5:X15" si="8">SUMPRODUCT(K5:O5,$K$18:$O$18)</f>
        <v>1.323809523809524</v>
      </c>
      <c r="Y5" t="s">
        <v>62</v>
      </c>
    </row>
    <row r="6" spans="1:25" x14ac:dyDescent="0.3">
      <c r="A6">
        <f t="shared" si="0"/>
        <v>7</v>
      </c>
      <c r="B6">
        <f t="shared" si="1"/>
        <v>7</v>
      </c>
      <c r="C6" s="2" t="s">
        <v>9</v>
      </c>
      <c r="D6" s="1">
        <v>1</v>
      </c>
      <c r="E6" s="1">
        <v>1</v>
      </c>
      <c r="F6" s="1">
        <v>2</v>
      </c>
      <c r="G6" s="1">
        <v>0</v>
      </c>
      <c r="H6" s="1">
        <v>3</v>
      </c>
      <c r="I6" s="1">
        <v>0</v>
      </c>
      <c r="K6">
        <f t="shared" si="2"/>
        <v>4</v>
      </c>
      <c r="L6">
        <f t="shared" si="3"/>
        <v>1</v>
      </c>
      <c r="M6">
        <f>VLOOKUP(D6&amp;F6,$H$29:$I$36,2,1)</f>
        <v>0</v>
      </c>
      <c r="N6">
        <f>VLOOKUP(F6&amp;I6,$F$39:$I$47,4,0)</f>
        <v>0</v>
      </c>
      <c r="O6">
        <f>VLOOKUP(G6&amp;I6,$F$50:$I$57,4,0)</f>
        <v>1</v>
      </c>
      <c r="P6">
        <f t="shared" si="4"/>
        <v>1</v>
      </c>
      <c r="Q6" s="13" t="s">
        <v>36</v>
      </c>
      <c r="R6" s="13" t="s">
        <v>36</v>
      </c>
      <c r="S6">
        <f t="shared" si="5"/>
        <v>7</v>
      </c>
      <c r="T6">
        <f t="shared" si="6"/>
        <v>2.852959786022442</v>
      </c>
      <c r="U6">
        <f t="shared" si="7"/>
        <v>1</v>
      </c>
      <c r="V6">
        <f>[1]nyers!M20</f>
        <v>1</v>
      </c>
      <c r="X6">
        <f t="shared" si="8"/>
        <v>1.852959786022442</v>
      </c>
    </row>
    <row r="7" spans="1:25" x14ac:dyDescent="0.3">
      <c r="A7">
        <f t="shared" si="0"/>
        <v>6.5</v>
      </c>
      <c r="B7">
        <f t="shared" si="1"/>
        <v>6.5</v>
      </c>
      <c r="C7" s="2" t="s">
        <v>10</v>
      </c>
      <c r="D7" s="1">
        <v>1</v>
      </c>
      <c r="E7" s="1">
        <v>0</v>
      </c>
      <c r="F7" s="1">
        <v>1.5</v>
      </c>
      <c r="G7" s="1">
        <v>1</v>
      </c>
      <c r="H7" s="1">
        <v>3</v>
      </c>
      <c r="I7" s="1">
        <v>0</v>
      </c>
      <c r="K7">
        <f t="shared" si="2"/>
        <v>4</v>
      </c>
      <c r="L7">
        <f t="shared" si="3"/>
        <v>0</v>
      </c>
      <c r="M7">
        <f>VLOOKUP(D7&amp;F7,$H$29:$I$36,2,1)</f>
        <v>0</v>
      </c>
      <c r="N7">
        <f>VLOOKUP(F7&amp;I7,$F$39:$I$47,4,0)</f>
        <v>0</v>
      </c>
      <c r="O7">
        <f>VLOOKUP(G7&amp;I7,$F$50:$I$57,4,0)</f>
        <v>1</v>
      </c>
      <c r="P7">
        <f t="shared" si="4"/>
        <v>1</v>
      </c>
      <c r="Q7" s="13" t="s">
        <v>36</v>
      </c>
      <c r="R7" s="13" t="s">
        <v>36</v>
      </c>
      <c r="S7">
        <f t="shared" si="5"/>
        <v>6</v>
      </c>
      <c r="T7">
        <f t="shared" si="6"/>
        <v>2.323809523809524</v>
      </c>
      <c r="U7">
        <f t="shared" si="7"/>
        <v>4</v>
      </c>
      <c r="V7">
        <f>[1]nyers!M21</f>
        <v>0</v>
      </c>
      <c r="X7">
        <f t="shared" si="8"/>
        <v>1.323809523809524</v>
      </c>
    </row>
    <row r="8" spans="1:25" x14ac:dyDescent="0.3">
      <c r="A8">
        <f t="shared" si="0"/>
        <v>6.5</v>
      </c>
      <c r="B8">
        <f t="shared" si="1"/>
        <v>6</v>
      </c>
      <c r="C8" s="2" t="s">
        <v>11</v>
      </c>
      <c r="D8" s="1">
        <v>1</v>
      </c>
      <c r="E8" s="1">
        <v>0</v>
      </c>
      <c r="F8" s="1">
        <v>1</v>
      </c>
      <c r="G8" s="1">
        <v>1</v>
      </c>
      <c r="H8" s="1">
        <v>3</v>
      </c>
      <c r="I8" s="1">
        <v>0.5</v>
      </c>
      <c r="K8">
        <f t="shared" si="2"/>
        <v>5</v>
      </c>
      <c r="L8">
        <f t="shared" si="3"/>
        <v>0</v>
      </c>
      <c r="M8">
        <f>VLOOKUP(D8&amp;F8,$H$29:$I$36,2,1)</f>
        <v>0</v>
      </c>
      <c r="N8">
        <f>VLOOKUP(F8&amp;I8,$F$39:$I$47,4,0)</f>
        <v>1</v>
      </c>
      <c r="O8">
        <f>VLOOKUP(G8&amp;I8,$F$50:$I$57,4,0)</f>
        <v>0</v>
      </c>
      <c r="P8">
        <f t="shared" si="4"/>
        <v>0</v>
      </c>
      <c r="Q8" s="13" t="s">
        <v>36</v>
      </c>
      <c r="R8" s="13" t="s">
        <v>36</v>
      </c>
      <c r="S8">
        <f t="shared" si="5"/>
        <v>6</v>
      </c>
      <c r="T8">
        <f t="shared" si="6"/>
        <v>1.4114610865363022</v>
      </c>
      <c r="U8">
        <f t="shared" si="7"/>
        <v>11</v>
      </c>
      <c r="V8">
        <f>[1]nyers!M22</f>
        <v>1</v>
      </c>
      <c r="X8">
        <f t="shared" si="8"/>
        <v>1.4114610865363022</v>
      </c>
    </row>
    <row r="9" spans="1:25" x14ac:dyDescent="0.3">
      <c r="A9">
        <f t="shared" si="0"/>
        <v>6</v>
      </c>
      <c r="B9">
        <f t="shared" si="1"/>
        <v>6</v>
      </c>
      <c r="C9" s="2" t="s">
        <v>12</v>
      </c>
      <c r="D9" s="1">
        <v>1</v>
      </c>
      <c r="E9" s="1">
        <v>0</v>
      </c>
      <c r="F9" s="1">
        <v>2</v>
      </c>
      <c r="G9" s="1">
        <v>1</v>
      </c>
      <c r="H9" s="1">
        <v>2</v>
      </c>
      <c r="I9" s="1">
        <v>0</v>
      </c>
      <c r="K9">
        <f t="shared" si="2"/>
        <v>4</v>
      </c>
      <c r="L9">
        <f t="shared" si="3"/>
        <v>0</v>
      </c>
      <c r="M9">
        <f>VLOOKUP(D9&amp;F9,$H$29:$I$36,2,1)</f>
        <v>0</v>
      </c>
      <c r="N9">
        <f>VLOOKUP(F9&amp;I9,$F$39:$I$47,4,0)</f>
        <v>0</v>
      </c>
      <c r="O9">
        <f>VLOOKUP(G9&amp;I9,$F$50:$I$57,4,0)</f>
        <v>1</v>
      </c>
      <c r="P9">
        <f t="shared" si="4"/>
        <v>1</v>
      </c>
      <c r="Q9" s="13" t="s">
        <v>36</v>
      </c>
      <c r="R9" s="13" t="s">
        <v>36</v>
      </c>
      <c r="S9">
        <f t="shared" si="5"/>
        <v>6</v>
      </c>
      <c r="T9">
        <f t="shared" si="6"/>
        <v>2.323809523809524</v>
      </c>
      <c r="U9">
        <f t="shared" si="7"/>
        <v>4</v>
      </c>
      <c r="V9">
        <f>[1]nyers!M23</f>
        <v>1</v>
      </c>
      <c r="X9">
        <f t="shared" si="8"/>
        <v>1.323809523809524</v>
      </c>
    </row>
    <row r="10" spans="1:25" x14ac:dyDescent="0.3">
      <c r="A10">
        <f t="shared" si="0"/>
        <v>6</v>
      </c>
      <c r="B10">
        <f t="shared" si="1"/>
        <v>6</v>
      </c>
      <c r="C10" s="2" t="s">
        <v>13</v>
      </c>
      <c r="D10" s="1">
        <v>1</v>
      </c>
      <c r="E10" s="1">
        <v>0</v>
      </c>
      <c r="F10" s="1">
        <v>2</v>
      </c>
      <c r="G10" s="1">
        <v>1</v>
      </c>
      <c r="H10" s="1">
        <v>2</v>
      </c>
      <c r="I10" s="1">
        <v>0</v>
      </c>
      <c r="K10">
        <f t="shared" si="2"/>
        <v>4</v>
      </c>
      <c r="L10">
        <f t="shared" si="3"/>
        <v>0</v>
      </c>
      <c r="M10">
        <f>VLOOKUP(D10&amp;F10,$H$29:$I$36,2,1)</f>
        <v>0</v>
      </c>
      <c r="N10">
        <f>VLOOKUP(F10&amp;I10,$F$39:$I$47,4,0)</f>
        <v>0</v>
      </c>
      <c r="O10">
        <f>VLOOKUP(G10&amp;I10,$F$50:$I$57,4,0)</f>
        <v>1</v>
      </c>
      <c r="P10">
        <f t="shared" si="4"/>
        <v>1</v>
      </c>
      <c r="Q10" s="13" t="s">
        <v>36</v>
      </c>
      <c r="R10" s="13" t="s">
        <v>36</v>
      </c>
      <c r="S10">
        <f t="shared" si="5"/>
        <v>6</v>
      </c>
      <c r="T10">
        <f t="shared" si="6"/>
        <v>2.323809523809524</v>
      </c>
      <c r="U10">
        <f t="shared" si="7"/>
        <v>4</v>
      </c>
      <c r="V10">
        <f>[1]nyers!M24</f>
        <v>1</v>
      </c>
      <c r="X10">
        <f t="shared" si="8"/>
        <v>1.323809523809524</v>
      </c>
    </row>
    <row r="11" spans="1:25" x14ac:dyDescent="0.3">
      <c r="A11">
        <f t="shared" si="0"/>
        <v>4</v>
      </c>
      <c r="B11">
        <f t="shared" si="1"/>
        <v>4</v>
      </c>
      <c r="C11" s="2" t="s">
        <v>14</v>
      </c>
      <c r="D11" s="1">
        <v>1</v>
      </c>
      <c r="E11" s="1">
        <v>1</v>
      </c>
      <c r="F11" s="1">
        <v>1</v>
      </c>
      <c r="G11" s="1">
        <v>1</v>
      </c>
      <c r="H11" s="1">
        <v>0</v>
      </c>
      <c r="I11" s="1">
        <v>0</v>
      </c>
      <c r="K11">
        <f t="shared" si="2"/>
        <v>4</v>
      </c>
      <c r="L11">
        <f t="shared" si="3"/>
        <v>1</v>
      </c>
      <c r="M11">
        <f>VLOOKUP(D11&amp;F11,$H$29:$I$36,2,1)</f>
        <v>0</v>
      </c>
      <c r="N11">
        <f>VLOOKUP(F11&amp;I11,$F$39:$I$47,4,0)</f>
        <v>0</v>
      </c>
      <c r="O11">
        <f>VLOOKUP(G11&amp;I11,$F$50:$I$57,4,0)</f>
        <v>1</v>
      </c>
      <c r="P11">
        <f t="shared" si="4"/>
        <v>1</v>
      </c>
      <c r="Q11" s="13" t="s">
        <v>36</v>
      </c>
      <c r="R11" s="13" t="s">
        <v>36</v>
      </c>
      <c r="S11">
        <f t="shared" si="5"/>
        <v>7</v>
      </c>
      <c r="T11">
        <f t="shared" si="6"/>
        <v>2.852959786022442</v>
      </c>
      <c r="U11">
        <f t="shared" si="7"/>
        <v>1</v>
      </c>
      <c r="V11">
        <f>[1]nyers!M25</f>
        <v>0</v>
      </c>
      <c r="X11">
        <f t="shared" si="8"/>
        <v>1.852959786022442</v>
      </c>
    </row>
    <row r="12" spans="1:25" x14ac:dyDescent="0.3">
      <c r="A12">
        <f t="shared" si="0"/>
        <v>4</v>
      </c>
      <c r="B12">
        <f t="shared" si="1"/>
        <v>4</v>
      </c>
      <c r="C12" s="2" t="s">
        <v>15</v>
      </c>
      <c r="D12" s="1">
        <v>0</v>
      </c>
      <c r="E12" s="1">
        <v>1</v>
      </c>
      <c r="F12" s="1">
        <v>0</v>
      </c>
      <c r="G12" s="1">
        <v>0</v>
      </c>
      <c r="H12" s="1">
        <v>3</v>
      </c>
      <c r="I12" s="1">
        <v>0</v>
      </c>
      <c r="K12">
        <f t="shared" si="2"/>
        <v>2</v>
      </c>
      <c r="L12">
        <f t="shared" si="3"/>
        <v>0</v>
      </c>
      <c r="M12">
        <f>VLOOKUP(D12&amp;F12,$H$29:$I$36,2,1)</f>
        <v>0</v>
      </c>
      <c r="N12">
        <f>VLOOKUP(F12&amp;I12,$F$39:$I$47,4,0)</f>
        <v>0</v>
      </c>
      <c r="O12">
        <f>VLOOKUP(G12&amp;I12,$F$50:$I$57,4,0)</f>
        <v>1</v>
      </c>
      <c r="P12">
        <f t="shared" si="4"/>
        <v>1</v>
      </c>
      <c r="Q12" s="13" t="s">
        <v>36</v>
      </c>
      <c r="R12" s="13" t="s">
        <v>36</v>
      </c>
      <c r="S12">
        <f t="shared" si="5"/>
        <v>4</v>
      </c>
      <c r="T12">
        <f t="shared" si="6"/>
        <v>1.9238095238095239</v>
      </c>
      <c r="U12">
        <f t="shared" si="7"/>
        <v>10</v>
      </c>
      <c r="V12">
        <f>[1]nyers!M26</f>
        <v>-4</v>
      </c>
      <c r="X12">
        <f t="shared" si="8"/>
        <v>0.92380952380952386</v>
      </c>
    </row>
    <row r="13" spans="1:25" x14ac:dyDescent="0.3">
      <c r="A13">
        <f t="shared" si="0"/>
        <v>4</v>
      </c>
      <c r="B13">
        <f t="shared" si="1"/>
        <v>4</v>
      </c>
      <c r="C13" s="2" t="s">
        <v>16</v>
      </c>
      <c r="D13" s="1">
        <v>0</v>
      </c>
      <c r="E13" s="1">
        <v>1</v>
      </c>
      <c r="F13" s="1">
        <v>0</v>
      </c>
      <c r="G13" s="1">
        <v>1</v>
      </c>
      <c r="H13" s="1">
        <v>2</v>
      </c>
      <c r="I13" s="1">
        <v>0</v>
      </c>
      <c r="K13">
        <f t="shared" si="2"/>
        <v>3</v>
      </c>
      <c r="L13">
        <f t="shared" si="3"/>
        <v>0</v>
      </c>
      <c r="M13">
        <f>VLOOKUP(D13&amp;F13,$H$29:$I$36,2,1)</f>
        <v>0</v>
      </c>
      <c r="N13">
        <f>VLOOKUP(F13&amp;I13,$F$39:$I$47,4,0)</f>
        <v>0</v>
      </c>
      <c r="O13">
        <f>VLOOKUP(G13&amp;I13,$F$50:$I$57,4,0)</f>
        <v>1</v>
      </c>
      <c r="P13">
        <f t="shared" si="4"/>
        <v>1</v>
      </c>
      <c r="Q13" s="13" t="s">
        <v>36</v>
      </c>
      <c r="R13" s="13" t="s">
        <v>36</v>
      </c>
      <c r="S13">
        <f t="shared" si="5"/>
        <v>5</v>
      </c>
      <c r="T13">
        <f t="shared" si="6"/>
        <v>2.1238095238095238</v>
      </c>
      <c r="U13">
        <f t="shared" si="7"/>
        <v>8</v>
      </c>
      <c r="V13">
        <f>[1]nyers!M27</f>
        <v>-2</v>
      </c>
      <c r="X13">
        <f t="shared" si="8"/>
        <v>1.1238095238095238</v>
      </c>
    </row>
    <row r="14" spans="1:25" x14ac:dyDescent="0.3">
      <c r="A14">
        <f t="shared" si="0"/>
        <v>3.5</v>
      </c>
      <c r="B14">
        <f t="shared" si="1"/>
        <v>3</v>
      </c>
      <c r="C14" s="2" t="s">
        <v>17</v>
      </c>
      <c r="D14" s="1">
        <v>1</v>
      </c>
      <c r="E14" s="1">
        <v>0</v>
      </c>
      <c r="F14" s="1">
        <v>0</v>
      </c>
      <c r="G14" s="1">
        <v>1</v>
      </c>
      <c r="H14" s="1">
        <v>1</v>
      </c>
      <c r="I14" s="1">
        <v>0.5</v>
      </c>
      <c r="K14">
        <f t="shared" si="2"/>
        <v>4</v>
      </c>
      <c r="L14">
        <f t="shared" si="3"/>
        <v>0</v>
      </c>
      <c r="M14">
        <f>VLOOKUP(D14&amp;F14,$H$29:$I$36,2,1)</f>
        <v>1</v>
      </c>
      <c r="N14">
        <f>VLOOKUP(F14&amp;I14,$F$39:$I$47,4,0)</f>
        <v>0</v>
      </c>
      <c r="O14">
        <f>VLOOKUP(G14&amp;I14,$F$50:$I$57,4,0)</f>
        <v>0</v>
      </c>
      <c r="P14">
        <f t="shared" si="4"/>
        <v>0</v>
      </c>
      <c r="Q14" s="13" t="s">
        <v>36</v>
      </c>
      <c r="R14" s="13" t="s">
        <v>36</v>
      </c>
      <c r="S14">
        <f t="shared" si="5"/>
        <v>5</v>
      </c>
      <c r="T14">
        <f t="shared" si="6"/>
        <v>1.2886984603020355</v>
      </c>
      <c r="U14">
        <f t="shared" si="7"/>
        <v>12</v>
      </c>
      <c r="V14">
        <f>[1]nyers!M28</f>
        <v>2</v>
      </c>
      <c r="W14" t="s">
        <v>60</v>
      </c>
      <c r="X14">
        <f t="shared" si="8"/>
        <v>1.2886984603020355</v>
      </c>
      <c r="Y14" t="s">
        <v>64</v>
      </c>
    </row>
    <row r="15" spans="1:25" x14ac:dyDescent="0.3">
      <c r="A15">
        <f t="shared" si="0"/>
        <v>3</v>
      </c>
      <c r="B15">
        <f t="shared" si="1"/>
        <v>3</v>
      </c>
      <c r="C15" s="2" t="s">
        <v>18</v>
      </c>
      <c r="D15" s="1">
        <v>1</v>
      </c>
      <c r="E15" s="1">
        <v>0</v>
      </c>
      <c r="F15" s="1">
        <v>0</v>
      </c>
      <c r="G15" s="1">
        <v>1</v>
      </c>
      <c r="H15" s="1">
        <v>1</v>
      </c>
      <c r="I15" s="1">
        <v>0</v>
      </c>
      <c r="K15">
        <f t="shared" si="2"/>
        <v>3</v>
      </c>
      <c r="L15">
        <f t="shared" si="3"/>
        <v>0</v>
      </c>
      <c r="M15">
        <f>VLOOKUP(D15&amp;F15,$H$29:$I$36,2,1)</f>
        <v>1</v>
      </c>
      <c r="N15">
        <f>VLOOKUP(F15&amp;I15,$F$39:$I$47,4,0)</f>
        <v>0</v>
      </c>
      <c r="O15">
        <f>VLOOKUP(G15&amp;I15,$F$50:$I$57,4,0)</f>
        <v>1</v>
      </c>
      <c r="P15">
        <f t="shared" si="4"/>
        <v>1</v>
      </c>
      <c r="Q15" s="13" t="s">
        <v>36</v>
      </c>
      <c r="R15" s="13" t="s">
        <v>36</v>
      </c>
      <c r="S15">
        <f t="shared" si="5"/>
        <v>6</v>
      </c>
      <c r="T15">
        <f t="shared" si="6"/>
        <v>2.6125079841115593</v>
      </c>
      <c r="U15">
        <f t="shared" si="7"/>
        <v>3</v>
      </c>
      <c r="V15">
        <f>[1]nyers!M29</f>
        <v>1</v>
      </c>
      <c r="W15" t="s">
        <v>59</v>
      </c>
      <c r="X15">
        <f t="shared" si="8"/>
        <v>1.6125079841115593</v>
      </c>
      <c r="Y15" t="s">
        <v>64</v>
      </c>
    </row>
    <row r="17" spans="2:16" ht="15" thickBot="1" x14ac:dyDescent="0.35">
      <c r="E17" t="s">
        <v>30</v>
      </c>
      <c r="F17" t="s">
        <v>31</v>
      </c>
      <c r="J17" t="s">
        <v>52</v>
      </c>
      <c r="L17" s="6">
        <f>E20</f>
        <v>-0.52915026221291805</v>
      </c>
      <c r="M17" s="6">
        <f>F20</f>
        <v>0.4886984603020354</v>
      </c>
      <c r="N17" s="6">
        <f>I22</f>
        <v>-0.41146108653630209</v>
      </c>
      <c r="O17" s="6">
        <f>I23</f>
        <v>0.52380952380952384</v>
      </c>
    </row>
    <row r="18" spans="2:16" ht="15" thickBot="1" x14ac:dyDescent="0.35">
      <c r="J18" s="15" t="s">
        <v>53</v>
      </c>
      <c r="K18" s="16">
        <v>0.2</v>
      </c>
      <c r="L18" s="17">
        <f>ABS(L17)</f>
        <v>0.52915026221291805</v>
      </c>
      <c r="M18" s="17">
        <f t="shared" ref="M18:O18" si="9">ABS(M17)</f>
        <v>0.4886984603020354</v>
      </c>
      <c r="N18" s="17">
        <f t="shared" si="9"/>
        <v>0.41146108653630209</v>
      </c>
      <c r="O18" s="17">
        <f t="shared" si="9"/>
        <v>0.52380952380952384</v>
      </c>
      <c r="P18" s="18">
        <v>1</v>
      </c>
    </row>
    <row r="19" spans="2:16" ht="21.6" x14ac:dyDescent="0.3">
      <c r="E19" s="4" t="s">
        <v>32</v>
      </c>
      <c r="F19">
        <f>SUM(I29:I36)</f>
        <v>4</v>
      </c>
      <c r="H19" s="11" t="s">
        <v>40</v>
      </c>
    </row>
    <row r="20" spans="2:16" ht="15" thickBot="1" x14ac:dyDescent="0.35">
      <c r="C20" s="2" t="s">
        <v>21</v>
      </c>
      <c r="D20" s="6">
        <f>CORREL($D$4:$D$15,D4:D15)</f>
        <v>1.0000000000000002</v>
      </c>
      <c r="E20" s="6">
        <f t="shared" ref="E20:I20" si="10">CORREL($D$4:$D$15,E4:E15)</f>
        <v>-0.52915026221291805</v>
      </c>
      <c r="F20" s="6">
        <f t="shared" si="10"/>
        <v>0.4886984603020354</v>
      </c>
      <c r="G20" s="10">
        <f t="shared" si="10"/>
        <v>0.33197000110349295</v>
      </c>
      <c r="H20" s="12">
        <f t="shared" si="10"/>
        <v>-0.10259783520851537</v>
      </c>
      <c r="I20" s="6">
        <f t="shared" si="10"/>
        <v>0.25819888974716115</v>
      </c>
    </row>
    <row r="21" spans="2:16" ht="15" thickBot="1" x14ac:dyDescent="0.35">
      <c r="C21" s="2" t="s">
        <v>22</v>
      </c>
      <c r="D21" s="6">
        <f>CORREL(D4:D15,$E$4:$E$15)</f>
        <v>-0.52915026221291805</v>
      </c>
      <c r="E21" s="6">
        <f t="shared" ref="E21:I21" si="11">CORREL(E4:E15,$E$4:$E$15)</f>
        <v>1</v>
      </c>
      <c r="F21" s="8">
        <f t="shared" si="11"/>
        <v>-0.34532861775498341</v>
      </c>
      <c r="G21" s="6">
        <f t="shared" si="11"/>
        <v>-0.1254728665219543</v>
      </c>
      <c r="H21" s="7">
        <f t="shared" si="11"/>
        <v>-3.8778336716474023E-2</v>
      </c>
      <c r="I21" s="6">
        <f t="shared" si="11"/>
        <v>-9.7590007294853287E-2</v>
      </c>
    </row>
    <row r="22" spans="2:16" ht="15" thickBot="1" x14ac:dyDescent="0.35">
      <c r="C22" s="2" t="s">
        <v>23</v>
      </c>
      <c r="D22" s="6">
        <f>CORREL(D4:D15,$F$4:$F$15)</f>
        <v>0.4886984603020354</v>
      </c>
      <c r="E22" s="6">
        <f t="shared" ref="E22:I22" si="12">CORREL(E4:E15,$F$4:$F$15)</f>
        <v>-0.34532861775498341</v>
      </c>
      <c r="F22" s="6">
        <f t="shared" si="12"/>
        <v>1</v>
      </c>
      <c r="G22" s="6">
        <f t="shared" si="12"/>
        <v>-0.29390077609735848</v>
      </c>
      <c r="H22" s="10">
        <f t="shared" si="12"/>
        <v>0.31609624321847379</v>
      </c>
      <c r="I22" s="9">
        <f t="shared" si="12"/>
        <v>-0.41146108653630209</v>
      </c>
      <c r="J22" t="s">
        <v>42</v>
      </c>
    </row>
    <row r="23" spans="2:16" ht="15" thickBot="1" x14ac:dyDescent="0.35">
      <c r="C23" s="2" t="s">
        <v>24</v>
      </c>
      <c r="D23" s="6">
        <f>CORREL(D4:D15,$G$4:$G$15)</f>
        <v>0.33197000110349295</v>
      </c>
      <c r="E23" s="6">
        <f t="shared" ref="E23:I23" si="13">CORREL(E4:E15,$G$4:$G$15)</f>
        <v>-0.1254728665219543</v>
      </c>
      <c r="F23" s="6">
        <f t="shared" si="13"/>
        <v>-0.29390077609735848</v>
      </c>
      <c r="G23" s="6">
        <f t="shared" si="13"/>
        <v>0.99999999999999978</v>
      </c>
      <c r="H23" s="6">
        <f t="shared" si="13"/>
        <v>-0.24598458059779382</v>
      </c>
      <c r="I23" s="8">
        <f t="shared" si="13"/>
        <v>0.52380952380952384</v>
      </c>
      <c r="J23" t="s">
        <v>42</v>
      </c>
    </row>
    <row r="24" spans="2:16" x14ac:dyDescent="0.3">
      <c r="C24" s="2" t="s">
        <v>25</v>
      </c>
      <c r="D24" s="6">
        <f>CORREL(D4:D15,$H$4:$H$15)</f>
        <v>-0.10259783520851537</v>
      </c>
      <c r="E24" s="6">
        <f t="shared" ref="E24:I24" si="14">CORREL(E4:E15,$H$4:$H$15)</f>
        <v>-3.8778336716474023E-2</v>
      </c>
      <c r="F24" s="6">
        <f t="shared" si="14"/>
        <v>0.31609624321847379</v>
      </c>
      <c r="G24" s="6">
        <f t="shared" si="14"/>
        <v>-0.24598458059779382</v>
      </c>
      <c r="H24" s="6">
        <f t="shared" si="14"/>
        <v>0.99999999999999978</v>
      </c>
      <c r="I24" s="7">
        <f t="shared" si="14"/>
        <v>4.4151078568834788E-2</v>
      </c>
    </row>
    <row r="25" spans="2:16" x14ac:dyDescent="0.3">
      <c r="C25" s="2" t="s">
        <v>26</v>
      </c>
      <c r="D25" s="6">
        <f>CORREL(D4:D15,$I$4:$I$15)</f>
        <v>0.25819888974716115</v>
      </c>
      <c r="E25" s="6">
        <f t="shared" ref="E25:I25" si="15">CORREL(E4:E15,$I$4:$I$15)</f>
        <v>-9.7590007294853287E-2</v>
      </c>
      <c r="F25" s="6">
        <f t="shared" si="15"/>
        <v>-0.41146108653630209</v>
      </c>
      <c r="G25" s="6">
        <f t="shared" si="15"/>
        <v>0.52380952380952384</v>
      </c>
      <c r="H25" s="6">
        <f t="shared" si="15"/>
        <v>4.4151078568834788E-2</v>
      </c>
      <c r="I25" s="6">
        <f t="shared" si="15"/>
        <v>1.0000000000000002</v>
      </c>
    </row>
    <row r="26" spans="2:16" x14ac:dyDescent="0.3">
      <c r="B26" s="5">
        <f>CORREL(B4:B15,I4:I15)</f>
        <v>0</v>
      </c>
      <c r="C26" s="2" t="str">
        <f>R3</f>
        <v>tobbi&amp;fea6</v>
      </c>
      <c r="D26" s="6"/>
      <c r="E26" s="6"/>
      <c r="F26" s="6"/>
      <c r="G26" s="6"/>
      <c r="H26" s="6"/>
      <c r="I26" s="6"/>
    </row>
    <row r="27" spans="2:16" x14ac:dyDescent="0.3">
      <c r="C27" s="2"/>
      <c r="D27" s="6"/>
      <c r="E27" s="6"/>
      <c r="F27" s="6"/>
      <c r="G27" s="6"/>
      <c r="H27" s="6"/>
      <c r="I27" s="6"/>
    </row>
    <row r="28" spans="2:16" x14ac:dyDescent="0.3">
      <c r="D28" t="s">
        <v>35</v>
      </c>
      <c r="E28" t="s">
        <v>37</v>
      </c>
      <c r="F28" t="s">
        <v>33</v>
      </c>
      <c r="G28" t="s">
        <v>34</v>
      </c>
      <c r="H28" t="s">
        <v>38</v>
      </c>
      <c r="I28" t="s">
        <v>35</v>
      </c>
    </row>
    <row r="29" spans="2:16" x14ac:dyDescent="0.3">
      <c r="D29">
        <v>0</v>
      </c>
      <c r="E29">
        <v>0</v>
      </c>
      <c r="F29">
        <v>0</v>
      </c>
      <c r="G29">
        <v>0</v>
      </c>
      <c r="H29" t="str">
        <f>F29&amp;G29</f>
        <v>00</v>
      </c>
      <c r="I29">
        <v>0</v>
      </c>
    </row>
    <row r="30" spans="2:16" x14ac:dyDescent="0.3">
      <c r="D30">
        <v>0</v>
      </c>
      <c r="E30">
        <v>1</v>
      </c>
      <c r="F30">
        <v>0</v>
      </c>
      <c r="G30">
        <v>1</v>
      </c>
      <c r="H30" t="str">
        <f t="shared" ref="H30:H36" si="16">F30&amp;G30</f>
        <v>01</v>
      </c>
      <c r="I30">
        <v>1</v>
      </c>
    </row>
    <row r="31" spans="2:16" x14ac:dyDescent="0.3">
      <c r="F31">
        <v>0</v>
      </c>
      <c r="G31">
        <v>1.5</v>
      </c>
      <c r="H31" t="str">
        <f t="shared" si="16"/>
        <v>01.5</v>
      </c>
      <c r="I31">
        <v>1</v>
      </c>
    </row>
    <row r="32" spans="2:16" x14ac:dyDescent="0.3">
      <c r="F32">
        <v>0</v>
      </c>
      <c r="G32">
        <v>2</v>
      </c>
      <c r="H32" t="str">
        <f t="shared" si="16"/>
        <v>02</v>
      </c>
      <c r="I32">
        <v>1</v>
      </c>
    </row>
    <row r="33" spans="4:10" x14ac:dyDescent="0.3">
      <c r="D33">
        <v>0</v>
      </c>
      <c r="E33">
        <v>0</v>
      </c>
      <c r="F33">
        <v>1</v>
      </c>
      <c r="G33">
        <f>G29</f>
        <v>0</v>
      </c>
      <c r="H33" t="str">
        <f t="shared" si="16"/>
        <v>10</v>
      </c>
      <c r="I33">
        <v>1</v>
      </c>
    </row>
    <row r="34" spans="4:10" x14ac:dyDescent="0.3">
      <c r="F34">
        <v>1</v>
      </c>
      <c r="G34">
        <f t="shared" ref="G34:G36" si="17">G30</f>
        <v>1</v>
      </c>
      <c r="H34" t="str">
        <f t="shared" si="16"/>
        <v>11</v>
      </c>
      <c r="I34">
        <v>0</v>
      </c>
    </row>
    <row r="35" spans="4:10" x14ac:dyDescent="0.3">
      <c r="F35">
        <v>1</v>
      </c>
      <c r="G35">
        <f t="shared" si="17"/>
        <v>1.5</v>
      </c>
      <c r="H35" t="str">
        <f t="shared" si="16"/>
        <v>11.5</v>
      </c>
      <c r="I35">
        <v>0</v>
      </c>
    </row>
    <row r="36" spans="4:10" x14ac:dyDescent="0.3">
      <c r="D36">
        <v>1</v>
      </c>
      <c r="E36">
        <v>1</v>
      </c>
      <c r="F36">
        <v>1</v>
      </c>
      <c r="G36">
        <f t="shared" si="17"/>
        <v>2</v>
      </c>
      <c r="H36" t="str">
        <f t="shared" si="16"/>
        <v>12</v>
      </c>
      <c r="I36">
        <v>0</v>
      </c>
    </row>
    <row r="39" spans="4:10" x14ac:dyDescent="0.3">
      <c r="F39" t="s">
        <v>38</v>
      </c>
      <c r="G39" t="str">
        <f>G28</f>
        <v>fea3</v>
      </c>
      <c r="H39" t="s">
        <v>43</v>
      </c>
      <c r="I39" t="s">
        <v>35</v>
      </c>
      <c r="J39" t="s">
        <v>50</v>
      </c>
    </row>
    <row r="40" spans="4:10" x14ac:dyDescent="0.3">
      <c r="F40" t="str">
        <f>G40&amp;H40</f>
        <v>00</v>
      </c>
      <c r="G40">
        <f t="shared" ref="G40:G47" si="18">G29</f>
        <v>0</v>
      </c>
      <c r="H40">
        <v>0</v>
      </c>
      <c r="I40">
        <v>0</v>
      </c>
    </row>
    <row r="41" spans="4:10" x14ac:dyDescent="0.3">
      <c r="F41" t="str">
        <f t="shared" ref="F41:F47" si="19">G41&amp;H41</f>
        <v>10</v>
      </c>
      <c r="G41">
        <f t="shared" si="18"/>
        <v>1</v>
      </c>
      <c r="H41">
        <v>0</v>
      </c>
      <c r="I41">
        <v>0</v>
      </c>
    </row>
    <row r="42" spans="4:10" x14ac:dyDescent="0.3">
      <c r="F42" t="str">
        <f t="shared" si="19"/>
        <v>1.50</v>
      </c>
      <c r="G42">
        <f t="shared" si="18"/>
        <v>1.5</v>
      </c>
      <c r="H42">
        <v>0</v>
      </c>
      <c r="I42">
        <v>0</v>
      </c>
    </row>
    <row r="43" spans="4:10" x14ac:dyDescent="0.3">
      <c r="F43" t="str">
        <f t="shared" si="19"/>
        <v>20</v>
      </c>
      <c r="G43">
        <f t="shared" si="18"/>
        <v>2</v>
      </c>
      <c r="H43">
        <v>0</v>
      </c>
      <c r="I43">
        <v>0</v>
      </c>
    </row>
    <row r="44" spans="4:10" x14ac:dyDescent="0.3">
      <c r="F44" t="str">
        <f t="shared" si="19"/>
        <v>00.5</v>
      </c>
      <c r="G44">
        <f t="shared" si="18"/>
        <v>0</v>
      </c>
      <c r="H44">
        <v>0.5</v>
      </c>
      <c r="I44">
        <v>0</v>
      </c>
    </row>
    <row r="45" spans="4:10" x14ac:dyDescent="0.3">
      <c r="F45" t="str">
        <f t="shared" si="19"/>
        <v>10.5</v>
      </c>
      <c r="G45">
        <f t="shared" si="18"/>
        <v>1</v>
      </c>
      <c r="H45">
        <v>0.5</v>
      </c>
      <c r="I45">
        <v>1</v>
      </c>
    </row>
    <row r="46" spans="4:10" x14ac:dyDescent="0.3">
      <c r="F46" t="str">
        <f t="shared" si="19"/>
        <v>1.50.5</v>
      </c>
      <c r="G46">
        <f t="shared" si="18"/>
        <v>1.5</v>
      </c>
      <c r="H46">
        <v>0.5</v>
      </c>
      <c r="I46">
        <v>1</v>
      </c>
    </row>
    <row r="47" spans="4:10" x14ac:dyDescent="0.3">
      <c r="F47" t="str">
        <f t="shared" si="19"/>
        <v>20.5</v>
      </c>
      <c r="G47">
        <f t="shared" si="18"/>
        <v>2</v>
      </c>
      <c r="H47">
        <v>0.5</v>
      </c>
      <c r="I47">
        <v>1</v>
      </c>
    </row>
    <row r="49" spans="6:10" x14ac:dyDescent="0.3">
      <c r="F49" t="s">
        <v>38</v>
      </c>
      <c r="G49" t="s">
        <v>48</v>
      </c>
      <c r="H49" t="s">
        <v>43</v>
      </c>
      <c r="I49" t="s">
        <v>35</v>
      </c>
      <c r="J49" t="s">
        <v>49</v>
      </c>
    </row>
    <row r="50" spans="6:10" x14ac:dyDescent="0.3">
      <c r="F50" t="str">
        <f t="shared" ref="F50:F57" si="20">G50&amp;H50</f>
        <v>00</v>
      </c>
      <c r="G50">
        <v>0</v>
      </c>
      <c r="H50">
        <f>H40</f>
        <v>0</v>
      </c>
      <c r="I50">
        <v>1</v>
      </c>
    </row>
    <row r="51" spans="6:10" x14ac:dyDescent="0.3">
      <c r="F51" t="str">
        <f t="shared" si="20"/>
        <v>0.50</v>
      </c>
      <c r="G51">
        <v>0.5</v>
      </c>
      <c r="H51">
        <f t="shared" ref="H51:H57" si="21">H41</f>
        <v>0</v>
      </c>
      <c r="I51">
        <v>1</v>
      </c>
    </row>
    <row r="52" spans="6:10" x14ac:dyDescent="0.3">
      <c r="F52" t="str">
        <f t="shared" si="20"/>
        <v>10</v>
      </c>
      <c r="G52">
        <v>1</v>
      </c>
      <c r="H52">
        <f t="shared" si="21"/>
        <v>0</v>
      </c>
      <c r="I52">
        <v>1</v>
      </c>
    </row>
    <row r="53" spans="6:10" x14ac:dyDescent="0.3">
      <c r="F53" t="str">
        <f t="shared" si="20"/>
        <v>20</v>
      </c>
      <c r="G53">
        <v>2</v>
      </c>
      <c r="H53">
        <f t="shared" si="21"/>
        <v>0</v>
      </c>
      <c r="I53">
        <v>1</v>
      </c>
    </row>
    <row r="54" spans="6:10" x14ac:dyDescent="0.3">
      <c r="F54" t="str">
        <f t="shared" si="20"/>
        <v>00.5</v>
      </c>
      <c r="G54">
        <f>G50</f>
        <v>0</v>
      </c>
      <c r="H54">
        <f t="shared" si="21"/>
        <v>0.5</v>
      </c>
      <c r="I54">
        <v>1</v>
      </c>
    </row>
    <row r="55" spans="6:10" x14ac:dyDescent="0.3">
      <c r="F55" t="str">
        <f t="shared" si="20"/>
        <v>0.50.5</v>
      </c>
      <c r="G55">
        <f t="shared" ref="G55:G57" si="22">G51</f>
        <v>0.5</v>
      </c>
      <c r="H55">
        <f t="shared" si="21"/>
        <v>0.5</v>
      </c>
      <c r="I55">
        <v>0</v>
      </c>
    </row>
    <row r="56" spans="6:10" x14ac:dyDescent="0.3">
      <c r="F56" t="str">
        <f t="shared" si="20"/>
        <v>10.5</v>
      </c>
      <c r="G56">
        <f t="shared" si="22"/>
        <v>1</v>
      </c>
      <c r="H56">
        <f t="shared" si="21"/>
        <v>0.5</v>
      </c>
      <c r="I56">
        <v>0</v>
      </c>
    </row>
    <row r="57" spans="6:10" x14ac:dyDescent="0.3">
      <c r="F57" t="str">
        <f t="shared" si="20"/>
        <v>20.5</v>
      </c>
      <c r="G57">
        <f t="shared" si="22"/>
        <v>2</v>
      </c>
      <c r="H57">
        <f t="shared" si="21"/>
        <v>0.5</v>
      </c>
      <c r="I57">
        <v>0</v>
      </c>
    </row>
  </sheetData>
  <phoneticPr fontId="5" type="noConversion"/>
  <conditionalFormatting sqref="D4:I1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:I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1:I2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2:I2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3:I2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:T1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:U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E19" location="Munka1!J1" display="1 gyanús" xr:uid="{602D045A-03C6-4F34-9FD9-23A38BA85C3B}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intuitiv_szubjektiv_onkenyes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2021-09-20T07:47:14Z</dcterms:created>
  <dcterms:modified xsi:type="dcterms:W3CDTF">2021-09-20T10:27:15Z</dcterms:modified>
</cp:coreProperties>
</file>